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-my.sharepoint.com/personal/thomas_jusselme_hes-so_ch/Documents/03.Projets Recherche/12_BioLoop/06.WP2/Code_en_travail/actuel/database/"/>
    </mc:Choice>
  </mc:AlternateContent>
  <xr:revisionPtr revIDLastSave="174" documentId="14_{4D3A213B-C1D3-45FC-BCA0-B1906BA3502A}" xr6:coauthVersionLast="47" xr6:coauthVersionMax="47" xr10:uidLastSave="{06A5F769-ADC1-4997-8097-49353ACF0BFD}"/>
  <bookViews>
    <workbookView xWindow="28680" yWindow="-8145" windowWidth="29040" windowHeight="15720" xr2:uid="{DF386339-D062-4449-A2AF-C3E1E438489C}"/>
  </bookViews>
  <sheets>
    <sheet name="Regbl" sheetId="13" r:id="rId1"/>
    <sheet name="Feuil7" sheetId="9" r:id="rId2"/>
    <sheet name="Feuil9" sheetId="12" r:id="rId3"/>
    <sheet name="Feuil8" sheetId="11" r:id="rId4"/>
    <sheet name="Feuil6" sheetId="10" r:id="rId5"/>
    <sheet name="Feuil1" sheetId="1" r:id="rId6"/>
    <sheet name="Feuil3" sheetId="7" r:id="rId7"/>
    <sheet name="Feuil5" sheetId="6" r:id="rId8"/>
    <sheet name="Feuil4" sheetId="4" r:id="rId9"/>
    <sheet name="Feuil2" sheetId="2" r:id="rId10"/>
    <sheet name="Feuil1 (2)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3" l="1"/>
  <c r="T4" i="13" s="1"/>
  <c r="W5" i="13"/>
  <c r="T5" i="13" s="1"/>
  <c r="W6" i="13"/>
  <c r="T6" i="13" s="1"/>
  <c r="W7" i="13"/>
  <c r="T7" i="13" s="1"/>
  <c r="W8" i="13"/>
  <c r="T8" i="13" s="1"/>
  <c r="W9" i="13"/>
  <c r="T9" i="13" s="1"/>
  <c r="W10" i="13"/>
  <c r="T10" i="13" s="1"/>
  <c r="W11" i="13"/>
  <c r="W3" i="13"/>
  <c r="T3" i="13" s="1"/>
  <c r="W13" i="13"/>
  <c r="T13" i="13" s="1"/>
  <c r="W14" i="13"/>
  <c r="T14" i="13" s="1"/>
  <c r="W15" i="13"/>
  <c r="T15" i="13" s="1"/>
  <c r="W16" i="13"/>
  <c r="T16" i="13" s="1"/>
  <c r="W17" i="13"/>
  <c r="T17" i="13" s="1"/>
  <c r="W18" i="13"/>
  <c r="T18" i="13" s="1"/>
  <c r="W19" i="13"/>
  <c r="T19" i="13" s="1"/>
  <c r="W20" i="13"/>
  <c r="W12" i="13"/>
  <c r="T12" i="13" s="1"/>
  <c r="U4" i="13"/>
  <c r="U5" i="13"/>
  <c r="U6" i="13"/>
  <c r="U7" i="13"/>
  <c r="U8" i="13"/>
  <c r="U9" i="13"/>
  <c r="U10" i="13"/>
  <c r="U11" i="13"/>
  <c r="T11" i="13" s="1"/>
  <c r="U3" i="13"/>
  <c r="U13" i="13"/>
  <c r="U14" i="13"/>
  <c r="U15" i="13"/>
  <c r="U16" i="13"/>
  <c r="U17" i="13"/>
  <c r="U18" i="13"/>
  <c r="U19" i="13"/>
  <c r="U20" i="13"/>
  <c r="T20" i="13" s="1"/>
  <c r="U12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0"/>
  <c r="S2" i="10"/>
  <c r="J6" i="12"/>
  <c r="B16" i="12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S12" i="10"/>
  <c r="S13" i="10"/>
  <c r="S14" i="10"/>
  <c r="S15" i="10"/>
  <c r="S16" i="10"/>
  <c r="S17" i="10"/>
  <c r="S18" i="10"/>
  <c r="S19" i="10"/>
  <c r="S3" i="10"/>
  <c r="S4" i="10"/>
  <c r="S5" i="10"/>
  <c r="S6" i="10"/>
  <c r="S7" i="10"/>
  <c r="S8" i="10"/>
  <c r="S9" i="10"/>
  <c r="S10" i="10"/>
  <c r="Q3" i="10"/>
  <c r="Q4" i="10"/>
  <c r="Q5" i="10"/>
  <c r="Q6" i="10"/>
  <c r="Q7" i="10"/>
  <c r="Q8" i="10"/>
  <c r="Q9" i="10"/>
  <c r="Q10" i="10"/>
  <c r="O3" i="10"/>
  <c r="O4" i="10"/>
  <c r="O5" i="10"/>
  <c r="O6" i="10"/>
  <c r="O7" i="10"/>
  <c r="O8" i="10"/>
  <c r="O9" i="10"/>
  <c r="O10" i="10"/>
  <c r="K13" i="10"/>
  <c r="K6" i="10"/>
  <c r="K15" i="10"/>
  <c r="K7" i="10"/>
  <c r="K16" i="10"/>
  <c r="K8" i="10"/>
  <c r="K17" i="10"/>
  <c r="K9" i="10"/>
  <c r="K18" i="10"/>
  <c r="K10" i="10"/>
  <c r="K19" i="10"/>
  <c r="K11" i="10"/>
  <c r="K2" i="10"/>
  <c r="M2" i="10" s="1"/>
  <c r="Q2" i="10" s="1"/>
  <c r="J3" i="10"/>
  <c r="K3" i="10" s="1"/>
  <c r="J12" i="10"/>
  <c r="K12" i="10" s="1"/>
  <c r="M3" i="10" s="1"/>
  <c r="J4" i="10"/>
  <c r="K4" i="10" s="1"/>
  <c r="J13" i="10"/>
  <c r="J5" i="10"/>
  <c r="K5" i="10" s="1"/>
  <c r="J14" i="10"/>
  <c r="K14" i="10" s="1"/>
  <c r="J6" i="10"/>
  <c r="J15" i="10"/>
  <c r="J7" i="10"/>
  <c r="J16" i="10"/>
  <c r="J8" i="10"/>
  <c r="J17" i="10"/>
  <c r="J9" i="10"/>
  <c r="J18" i="10"/>
  <c r="J10" i="10"/>
  <c r="J19" i="10"/>
  <c r="J11" i="10"/>
  <c r="J2" i="10"/>
  <c r="AH20" i="9"/>
  <c r="AG20" i="9"/>
  <c r="AH11" i="9"/>
  <c r="AG11" i="9"/>
  <c r="Q11" i="9"/>
  <c r="AH19" i="9"/>
  <c r="AG19" i="9"/>
  <c r="Q19" i="9"/>
  <c r="AH10" i="9"/>
  <c r="AG10" i="9"/>
  <c r="Q10" i="9"/>
  <c r="AH18" i="9"/>
  <c r="AG18" i="9"/>
  <c r="Q18" i="9"/>
  <c r="AH9" i="9"/>
  <c r="AG9" i="9"/>
  <c r="Q9" i="9"/>
  <c r="AH17" i="9"/>
  <c r="AG17" i="9"/>
  <c r="Q17" i="9"/>
  <c r="AH8" i="9"/>
  <c r="AG8" i="9"/>
  <c r="Q8" i="9"/>
  <c r="AH16" i="9"/>
  <c r="AG16" i="9"/>
  <c r="Q16" i="9"/>
  <c r="AH7" i="9"/>
  <c r="AG7" i="9"/>
  <c r="Q7" i="9"/>
  <c r="AH15" i="9"/>
  <c r="AG15" i="9"/>
  <c r="Q15" i="9"/>
  <c r="AH6" i="9"/>
  <c r="AG6" i="9"/>
  <c r="Q6" i="9"/>
  <c r="AH14" i="9"/>
  <c r="AG14" i="9"/>
  <c r="Q14" i="9"/>
  <c r="AH5" i="9"/>
  <c r="AG5" i="9"/>
  <c r="Q5" i="9"/>
  <c r="AH13" i="9"/>
  <c r="AG13" i="9"/>
  <c r="Q13" i="9"/>
  <c r="AH4" i="9"/>
  <c r="AG4" i="9"/>
  <c r="Q4" i="9"/>
  <c r="AH12" i="9"/>
  <c r="AG12" i="9"/>
  <c r="Q12" i="9"/>
  <c r="AH3" i="9"/>
  <c r="AG3" i="9"/>
  <c r="Q3" i="9"/>
  <c r="G24" i="7"/>
  <c r="G23" i="7"/>
  <c r="G22" i="7"/>
  <c r="D22" i="7" s="1"/>
  <c r="G21" i="7"/>
  <c r="D21" i="7" s="1"/>
  <c r="G20" i="7"/>
  <c r="D20" i="7" s="1"/>
  <c r="G19" i="7"/>
  <c r="D19" i="7" s="1"/>
  <c r="G18" i="7"/>
  <c r="D18" i="7" s="1"/>
  <c r="G17" i="7"/>
  <c r="D17" i="7" s="1"/>
  <c r="G16" i="7"/>
  <c r="D16" i="7" s="1"/>
  <c r="F24" i="7"/>
  <c r="D24" i="7" s="1"/>
  <c r="F23" i="7"/>
  <c r="D23" i="7" s="1"/>
  <c r="F22" i="7"/>
  <c r="F21" i="7"/>
  <c r="F20" i="7"/>
  <c r="F19" i="7"/>
  <c r="F18" i="7"/>
  <c r="F17" i="7"/>
  <c r="F16" i="7"/>
  <c r="G10" i="7"/>
  <c r="G9" i="7"/>
  <c r="G8" i="7"/>
  <c r="G7" i="7"/>
  <c r="G6" i="7"/>
  <c r="G5" i="7"/>
  <c r="G4" i="7"/>
  <c r="G3" i="7"/>
  <c r="G2" i="7"/>
  <c r="F10" i="7"/>
  <c r="F9" i="7"/>
  <c r="F8" i="7"/>
  <c r="F7" i="7"/>
  <c r="D7" i="7" s="1"/>
  <c r="F6" i="7"/>
  <c r="F5" i="7"/>
  <c r="F4" i="7"/>
  <c r="F3" i="7"/>
  <c r="F2" i="7"/>
  <c r="D6" i="7"/>
  <c r="D5" i="7"/>
  <c r="D4" i="7"/>
  <c r="D3" i="7"/>
  <c r="D2" i="7"/>
  <c r="C2" i="7"/>
  <c r="AH3" i="1" s="1"/>
  <c r="C3" i="7"/>
  <c r="AH5" i="1" s="1"/>
  <c r="C4" i="7"/>
  <c r="AH7" i="1" s="1"/>
  <c r="C5" i="7"/>
  <c r="C6" i="7"/>
  <c r="C7" i="7"/>
  <c r="C8" i="7"/>
  <c r="AH15" i="1" s="1"/>
  <c r="C9" i="7"/>
  <c r="AH17" i="1" s="1"/>
  <c r="C10" i="7"/>
  <c r="AH19" i="1" s="1"/>
  <c r="C16" i="7"/>
  <c r="AH4" i="1" s="1"/>
  <c r="C17" i="7"/>
  <c r="AH6" i="1" s="1"/>
  <c r="C18" i="7"/>
  <c r="AH8" i="1" s="1"/>
  <c r="C19" i="7"/>
  <c r="AH10" i="1" s="1"/>
  <c r="C20" i="7"/>
  <c r="AH12" i="1" s="1"/>
  <c r="C21" i="7"/>
  <c r="AH14" i="1" s="1"/>
  <c r="C22" i="7"/>
  <c r="AH16" i="1" s="1"/>
  <c r="C23" i="7"/>
  <c r="AH18" i="1" s="1"/>
  <c r="C24" i="7"/>
  <c r="AH20" i="1" s="1"/>
  <c r="B24" i="7"/>
  <c r="AG20" i="1" s="1"/>
  <c r="B23" i="7"/>
  <c r="AG18" i="1" s="1"/>
  <c r="B22" i="7"/>
  <c r="AG16" i="1" s="1"/>
  <c r="B21" i="7"/>
  <c r="B20" i="7"/>
  <c r="AG12" i="1" s="1"/>
  <c r="B19" i="7"/>
  <c r="AG10" i="1" s="1"/>
  <c r="B18" i="7"/>
  <c r="AG8" i="1" s="1"/>
  <c r="B17" i="7"/>
  <c r="AG6" i="1" s="1"/>
  <c r="B16" i="7"/>
  <c r="AG4" i="1"/>
  <c r="B10" i="7"/>
  <c r="AG19" i="1" s="1"/>
  <c r="B9" i="7"/>
  <c r="AG17" i="1" s="1"/>
  <c r="B8" i="7"/>
  <c r="AG15" i="1" s="1"/>
  <c r="B7" i="7"/>
  <c r="AG13" i="1" s="1"/>
  <c r="B3" i="7"/>
  <c r="AG5" i="1" s="1"/>
  <c r="B4" i="7"/>
  <c r="AG7" i="1" s="1"/>
  <c r="B5" i="7"/>
  <c r="AG9" i="1" s="1"/>
  <c r="B6" i="7"/>
  <c r="AG11" i="1" s="1"/>
  <c r="B2" i="7"/>
  <c r="M32" i="7"/>
  <c r="L32" i="7"/>
  <c r="K32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AG3" i="1"/>
  <c r="AG14" i="1"/>
  <c r="D17" i="6"/>
  <c r="AH9" i="1"/>
  <c r="AH11" i="1"/>
  <c r="AH13" i="1"/>
  <c r="M9" i="10" l="1"/>
  <c r="M4" i="10"/>
  <c r="M10" i="10"/>
  <c r="M8" i="10"/>
  <c r="M7" i="10"/>
  <c r="M6" i="10"/>
  <c r="S11" i="10"/>
  <c r="T2" i="10"/>
  <c r="M5" i="10"/>
  <c r="AI8" i="9"/>
  <c r="AI9" i="9"/>
  <c r="AI15" i="9"/>
  <c r="AI5" i="9"/>
  <c r="AI6" i="9"/>
  <c r="AI18" i="9"/>
  <c r="AI3" i="9"/>
  <c r="AI17" i="9"/>
  <c r="AI14" i="9"/>
  <c r="AI10" i="9"/>
  <c r="AI12" i="9"/>
  <c r="AI7" i="9"/>
  <c r="AI19" i="9"/>
  <c r="AI4" i="9"/>
  <c r="AI16" i="9"/>
  <c r="AI11" i="9"/>
  <c r="AI13" i="9"/>
  <c r="AI20" i="9"/>
  <c r="D8" i="7"/>
  <c r="D9" i="7"/>
  <c r="D10" i="7"/>
  <c r="AI12" i="1"/>
  <c r="AI6" i="1"/>
  <c r="AI14" i="1"/>
  <c r="AI4" i="1"/>
  <c r="AI20" i="1"/>
  <c r="AI19" i="1"/>
  <c r="AI18" i="1"/>
  <c r="AI17" i="1"/>
  <c r="AI16" i="1"/>
  <c r="AI15" i="1"/>
  <c r="AI5" i="1"/>
  <c r="AI3" i="1"/>
  <c r="AI13" i="1"/>
  <c r="AI11" i="1"/>
  <c r="AI10" i="1"/>
  <c r="AI9" i="1"/>
  <c r="AI8" i="1"/>
  <c r="AI7" i="1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29" i="4"/>
  <c r="K29" i="4"/>
  <c r="L29" i="4"/>
  <c r="M29" i="4"/>
  <c r="N29" i="4"/>
  <c r="O29" i="4"/>
  <c r="P29" i="4"/>
  <c r="K30" i="4"/>
  <c r="L30" i="4"/>
  <c r="M30" i="4"/>
  <c r="N30" i="4"/>
  <c r="O30" i="4"/>
  <c r="P30" i="4"/>
  <c r="K31" i="4"/>
  <c r="L31" i="4"/>
  <c r="M31" i="4"/>
  <c r="N31" i="4"/>
  <c r="O31" i="4"/>
  <c r="P31" i="4"/>
  <c r="K32" i="4"/>
  <c r="L32" i="4"/>
  <c r="M32" i="4"/>
  <c r="N32" i="4"/>
  <c r="O32" i="4"/>
  <c r="P32" i="4"/>
  <c r="K33" i="4"/>
  <c r="L33" i="4"/>
  <c r="M33" i="4"/>
  <c r="N33" i="4"/>
  <c r="O33" i="4"/>
  <c r="P33" i="4"/>
  <c r="K34" i="4"/>
  <c r="L34" i="4"/>
  <c r="M34" i="4"/>
  <c r="N34" i="4"/>
  <c r="O34" i="4"/>
  <c r="P34" i="4"/>
  <c r="K35" i="4"/>
  <c r="L35" i="4"/>
  <c r="M35" i="4"/>
  <c r="N35" i="4"/>
  <c r="O35" i="4"/>
  <c r="P35" i="4"/>
  <c r="K36" i="4"/>
  <c r="L36" i="4"/>
  <c r="M36" i="4"/>
  <c r="N36" i="4"/>
  <c r="O36" i="4"/>
  <c r="P36" i="4"/>
  <c r="K37" i="4"/>
  <c r="L37" i="4"/>
  <c r="M37" i="4"/>
  <c r="N37" i="4"/>
  <c r="O37" i="4"/>
  <c r="P37" i="4"/>
  <c r="K38" i="4"/>
  <c r="L38" i="4"/>
  <c r="M38" i="4"/>
  <c r="N38" i="4"/>
  <c r="O38" i="4"/>
  <c r="P38" i="4"/>
  <c r="K39" i="4"/>
  <c r="L39" i="4"/>
  <c r="M39" i="4"/>
  <c r="N39" i="4"/>
  <c r="O39" i="4"/>
  <c r="P39" i="4"/>
  <c r="K40" i="4"/>
  <c r="L40" i="4"/>
  <c r="M40" i="4"/>
  <c r="N40" i="4"/>
  <c r="O40" i="4"/>
  <c r="P40" i="4"/>
  <c r="K41" i="4"/>
  <c r="L41" i="4"/>
  <c r="M41" i="4"/>
  <c r="N41" i="4"/>
  <c r="O41" i="4"/>
  <c r="P41" i="4"/>
  <c r="K42" i="4"/>
  <c r="L42" i="4"/>
  <c r="M42" i="4"/>
  <c r="N42" i="4"/>
  <c r="O42" i="4"/>
  <c r="P42" i="4"/>
  <c r="K43" i="4"/>
  <c r="L43" i="4"/>
  <c r="M43" i="4"/>
  <c r="N43" i="4"/>
  <c r="O43" i="4"/>
  <c r="P43" i="4"/>
  <c r="K44" i="4"/>
  <c r="L44" i="4"/>
  <c r="M44" i="4"/>
  <c r="N44" i="4"/>
  <c r="O44" i="4"/>
  <c r="P44" i="4"/>
  <c r="K45" i="4"/>
  <c r="L45" i="4"/>
  <c r="M45" i="4"/>
  <c r="N45" i="4"/>
  <c r="O45" i="4"/>
  <c r="P45" i="4"/>
  <c r="K46" i="4"/>
  <c r="L46" i="4"/>
  <c r="M46" i="4"/>
  <c r="N46" i="4"/>
  <c r="O46" i="4"/>
  <c r="P46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Q19" i="1"/>
  <c r="H19" i="2" l="1"/>
  <c r="H20" i="2"/>
  <c r="H21" i="2"/>
  <c r="H22" i="2"/>
  <c r="H23" i="2"/>
  <c r="H24" i="2"/>
  <c r="G20" i="2"/>
  <c r="G21" i="2"/>
  <c r="G22" i="2"/>
  <c r="G23" i="2"/>
  <c r="G24" i="2"/>
  <c r="G19" i="2"/>
  <c r="F21" i="2"/>
  <c r="F22" i="2"/>
  <c r="F23" i="2"/>
  <c r="F24" i="2"/>
  <c r="F20" i="2"/>
  <c r="A24" i="2"/>
  <c r="A23" i="2"/>
  <c r="A22" i="2"/>
  <c r="A21" i="2"/>
  <c r="A12" i="2"/>
  <c r="A13" i="2"/>
  <c r="A14" i="2"/>
  <c r="A15" i="2"/>
  <c r="A11" i="2"/>
</calcChain>
</file>

<file path=xl/sharedStrings.xml><?xml version="1.0" encoding="utf-8"?>
<sst xmlns="http://schemas.openxmlformats.org/spreadsheetml/2006/main" count="360" uniqueCount="163">
  <si>
    <t>era</t>
  </si>
  <si>
    <t>envelope factor</t>
  </si>
  <si>
    <t>number of floors</t>
  </si>
  <si>
    <t>roof</t>
  </si>
  <si>
    <t>wall</t>
  </si>
  <si>
    <t>floor</t>
  </si>
  <si>
    <t>SFH1945</t>
  </si>
  <si>
    <t>MFH1945</t>
  </si>
  <si>
    <t>Heating</t>
  </si>
  <si>
    <t>DHW</t>
  </si>
  <si>
    <t>ERATOT</t>
  </si>
  <si>
    <t>SFH4660</t>
  </si>
  <si>
    <t>MFH4660</t>
  </si>
  <si>
    <t>SFH6170</t>
  </si>
  <si>
    <t>MFH6170</t>
  </si>
  <si>
    <t>SFH7180</t>
  </si>
  <si>
    <t>MFH7180</t>
  </si>
  <si>
    <t>SFH8190</t>
  </si>
  <si>
    <t>MFH8190</t>
  </si>
  <si>
    <t>SFH9100</t>
  </si>
  <si>
    <t>MFH9100</t>
  </si>
  <si>
    <t>SFH0110</t>
  </si>
  <si>
    <t>MFH0110</t>
  </si>
  <si>
    <t>SFH1119</t>
  </si>
  <si>
    <t>floors height</t>
  </si>
  <si>
    <t>windows ratio</t>
  </si>
  <si>
    <t>dataname</t>
  </si>
  <si>
    <t>MFH1119</t>
  </si>
  <si>
    <t>Demolition_rate</t>
  </si>
  <si>
    <t>EFH</t>
  </si>
  <si>
    <t>MFH</t>
  </si>
  <si>
    <t>Nutzungen</t>
  </si>
  <si>
    <t>SFH0019</t>
  </si>
  <si>
    <t>MFH0019</t>
  </si>
  <si>
    <t>Default</t>
  </si>
  <si>
    <t>nb_ss</t>
  </si>
  <si>
    <t>stairs</t>
  </si>
  <si>
    <t>Solar heating</t>
  </si>
  <si>
    <t>PV</t>
  </si>
  <si>
    <t>PV_power</t>
  </si>
  <si>
    <t>Gas</t>
  </si>
  <si>
    <t>Fuel oil</t>
  </si>
  <si>
    <t>Wood</t>
  </si>
  <si>
    <t>Electricity</t>
  </si>
  <si>
    <t>District heating</t>
  </si>
  <si>
    <t>Heat pump</t>
  </si>
  <si>
    <t>1900-1919</t>
  </si>
  <si>
    <t>1919-1945</t>
  </si>
  <si>
    <t>1946-1960</t>
  </si>
  <si>
    <t>1971-1980</t>
  </si>
  <si>
    <t>1981-1990</t>
  </si>
  <si>
    <t>1961-1970</t>
  </si>
  <si>
    <t>1991-2000</t>
  </si>
  <si>
    <t>2001-2010</t>
  </si>
  <si>
    <t>Periode1</t>
  </si>
  <si>
    <t>Periode2</t>
  </si>
  <si>
    <t>deltaQh_li</t>
  </si>
  <si>
    <t>Qh_lio</t>
  </si>
  <si>
    <t>Elec</t>
  </si>
  <si>
    <t>nb</t>
  </si>
  <si>
    <t>Sources d'énergie pour les pompes à chaleur1)</t>
  </si>
  <si>
    <t>Gaz</t>
  </si>
  <si>
    <t>Mazout</t>
  </si>
  <si>
    <t>Bois</t>
  </si>
  <si>
    <t>Electricité</t>
  </si>
  <si>
    <t>Chaleur à distance</t>
  </si>
  <si>
    <t>2011-2022</t>
  </si>
  <si>
    <r>
      <t>Surface moyenne (en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</si>
  <si>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Total</t>
  </si>
  <si>
    <t>Epoque de construction</t>
  </si>
  <si>
    <t>Construits avant 1919</t>
  </si>
  <si>
    <t>Construits entre 1919 et 1945</t>
  </si>
  <si>
    <t>Construits entre 1946 et 1960</t>
  </si>
  <si>
    <t>Construits entre 1961 et 1970</t>
  </si>
  <si>
    <t>Construits entre 1971 et 1980</t>
  </si>
  <si>
    <t>Construits entre 1981 et 1990</t>
  </si>
  <si>
    <t>Construits entre 1991 et 2000</t>
  </si>
  <si>
    <t>Construits entre 2001 et 2005</t>
  </si>
  <si>
    <t>Construits entre 2006 et 2010</t>
  </si>
  <si>
    <t>Construits entre 2011 et 2015</t>
  </si>
  <si>
    <t>Construits entre 2016 et 2022</t>
  </si>
  <si>
    <r>
      <t>Surface habitable (en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</si>
  <si>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Surface</t>
  </si>
  <si>
    <r>
      <t>Sources d'énergie pour les pompes à chaleur</t>
    </r>
    <r>
      <rPr>
        <vertAlign val="superscript"/>
        <sz val="8"/>
        <rFont val="Arial"/>
        <family val="2"/>
      </rPr>
      <t>1)</t>
    </r>
  </si>
  <si>
    <t>Solaire thermique</t>
  </si>
  <si>
    <t>%</t>
  </si>
  <si>
    <t>DHW_Gas</t>
  </si>
  <si>
    <t>DHW_Fuel oil</t>
  </si>
  <si>
    <t>DHW_Wood</t>
  </si>
  <si>
    <t>DHW_Electricity</t>
  </si>
  <si>
    <t>DHW_District heating</t>
  </si>
  <si>
    <t>DHW_Heat pump</t>
  </si>
  <si>
    <t>DHW_Solar heating</t>
  </si>
  <si>
    <t>Compte</t>
  </si>
  <si>
    <t>compte étage</t>
  </si>
  <si>
    <t>nb etage</t>
  </si>
  <si>
    <t>SFH8185</t>
  </si>
  <si>
    <t>SFH8690</t>
  </si>
  <si>
    <t>SFH9600</t>
  </si>
  <si>
    <t>SFH0105</t>
  </si>
  <si>
    <t>SFH0610</t>
  </si>
  <si>
    <t>SFH1115</t>
  </si>
  <si>
    <t>SFH9195</t>
  </si>
  <si>
    <t>SFH16</t>
  </si>
  <si>
    <t>Era_stat</t>
  </si>
  <si>
    <t>Heating_old</t>
  </si>
  <si>
    <t>Construction period</t>
  </si>
  <si>
    <t>Before 1919</t>
  </si>
  <si>
    <t>1919–1945</t>
  </si>
  <si>
    <t>1945–1960</t>
  </si>
  <si>
    <t>1960–1970</t>
  </si>
  <si>
    <t>1970–1980</t>
  </si>
  <si>
    <t>1980–1990</t>
  </si>
  <si>
    <t>1990–2000</t>
  </si>
  <si>
    <t>2000–2010</t>
  </si>
  <si>
    <t>After 2010</t>
  </si>
  <si>
    <t>Heat</t>
  </si>
  <si>
    <t>Water</t>
  </si>
  <si>
    <t>m2</t>
  </si>
  <si>
    <t>Heat+Water</t>
  </si>
  <si>
    <t>kwh tot</t>
  </si>
  <si>
    <t>kwh periode</t>
  </si>
  <si>
    <t>kwh periode literature</t>
  </si>
  <si>
    <t>pourcent diff</t>
  </si>
  <si>
    <t>kwh litt</t>
  </si>
  <si>
    <t>Heat+Water lit</t>
  </si>
  <si>
    <t>Heat lit</t>
  </si>
  <si>
    <t>Water lit</t>
  </si>
  <si>
    <t>DHW_old</t>
  </si>
  <si>
    <t>GB01</t>
  </si>
  <si>
    <t>GB02</t>
  </si>
  <si>
    <t>GB03</t>
  </si>
  <si>
    <t>GB04</t>
  </si>
  <si>
    <t>GB05</t>
  </si>
  <si>
    <t>GB06</t>
  </si>
  <si>
    <t>GB07</t>
  </si>
  <si>
    <t>GB08</t>
  </si>
  <si>
    <t>GB09</t>
  </si>
  <si>
    <t>GB10</t>
  </si>
  <si>
    <t>GB11</t>
  </si>
  <si>
    <t>GB12</t>
  </si>
  <si>
    <t>GTOT</t>
  </si>
  <si>
    <t>GA01</t>
  </si>
  <si>
    <t>GA03</t>
  </si>
  <si>
    <t>GA05</t>
  </si>
  <si>
    <t>GA07</t>
  </si>
  <si>
    <t>Maisons individuelles</t>
  </si>
  <si>
    <t>Maisons à plusieurs logements</t>
  </si>
  <si>
    <t>Bâtiments partiellement à usage d’habitation</t>
  </si>
  <si>
    <t>Total des bâtiments d’habitation</t>
  </si>
  <si>
    <t>GA02</t>
  </si>
  <si>
    <t>GA06</t>
  </si>
  <si>
    <t>GA08</t>
  </si>
  <si>
    <t>Total des bâtiments à usage d’habitation</t>
  </si>
  <si>
    <t>Bâtiments exclusivement à usage d’habitation</t>
  </si>
  <si>
    <t>Bâtiments d’habitation avec usage annexe</t>
  </si>
  <si>
    <t>Habitations provisoires (à partir de 2012)</t>
  </si>
  <si>
    <t>Surface habitable</t>
  </si>
  <si>
    <t>Standard</t>
  </si>
  <si>
    <t>Existant</t>
  </si>
  <si>
    <t>Qelec_cibles</t>
  </si>
  <si>
    <t>Qelec</t>
  </si>
  <si>
    <t>Heating_alessandro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</si>
</sst>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#,###,##0.0__;\-#,###,##0.0__;\-__;@__\ "/>
    <numFmt numFmtId="167" formatCode="#\ ###\ ##0.0__;\-#\ ###\ ##0.0__;0.0__;@__"/>
    <numFmt numFmtId="168" formatCode="_ * #,##0.00_ ;_ * \-#,##0.00_ ;_ * &quot;-&quot;??_ ;_ @_ "/>
    <numFmt numFmtId="169" formatCode="#\ ###\ ##0__;\-#\ ###\ ##0__;@__\ "/>
    <numFmt numFmtId="170" formatCode="#\ ###\ ##0.0__;\-#\ ###\ ##0.0__;0.0__;@__\ "/>
    <numFmt numFmtId="171" formatCode="_-* #,##0.00\ _C_H_F_-;\-* #,##0.00\ _C_H_F_-;_-* &quot;-&quot;??\ _C_H_F_-;_-@_-"/>
    <numFmt numFmtId="172" formatCode="_-* #,##0.0_-;\-* #,##0.0_-;_-* &quot;-&quot;??_-;_-@_-"/>
    <numFmt numFmtId="173" formatCode="0.0"/>
    <numFmt numFmtId="174" formatCode="_-* #,##0\ _C_H_F_-;\-* #,##0\ _C_H_F_-;_-* &quot;-&quot;??\ _C_H_F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vertAlign val="superscript"/>
      <sz val="8"/>
      <name val="Arial"/>
      <family val="2"/>
    </font>
    <font>
      <sz val="12"/>
      <name val="Times New Roman"/>
      <family val="1"/>
    </font>
    <font>
      <b/>
      <sz val="11"/>
      <color rgb="FF1F1F1F"/>
      <name val="Georgia"/>
      <family val="1"/>
    </font>
    <font>
      <sz val="11"/>
      <color rgb="FF1F1F1F"/>
      <name val="Georgia"/>
      <family val="1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8E8E8E"/>
      </bottom>
      <diagonal/>
    </border>
    <border>
      <left/>
      <right/>
      <top style="medium">
        <color rgb="FF8E8E8E"/>
      </top>
      <bottom style="medium">
        <color rgb="FF8E8E8E"/>
      </bottom>
      <diagonal/>
    </border>
    <border>
      <left/>
      <right/>
      <top style="medium">
        <color rgb="FF8E8E8E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0" fillId="0" borderId="0"/>
    <xf numFmtId="168" fontId="10" fillId="0" borderId="0" applyFont="0" applyFill="0" applyBorder="0" applyAlignment="0" applyProtection="0"/>
  </cellStyleXfs>
  <cellXfs count="68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0" xfId="0" applyBorder="1"/>
    <xf numFmtId="0" fontId="0" fillId="0" borderId="0" xfId="1" applyNumberFormat="1" applyFont="1" applyBorder="1"/>
    <xf numFmtId="0" fontId="0" fillId="0" borderId="2" xfId="0" applyBorder="1"/>
    <xf numFmtId="43" fontId="0" fillId="0" borderId="0" xfId="1" applyFont="1"/>
    <xf numFmtId="165" fontId="0" fillId="0" borderId="2" xfId="1" applyNumberFormat="1" applyFont="1" applyBorder="1"/>
    <xf numFmtId="165" fontId="0" fillId="0" borderId="0" xfId="0" applyNumberFormat="1" applyBorder="1"/>
    <xf numFmtId="165" fontId="0" fillId="0" borderId="0" xfId="1" applyNumberFormat="1" applyFont="1"/>
    <xf numFmtId="0" fontId="3" fillId="0" borderId="0" xfId="4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0" xfId="4" applyNumberFormat="1" applyFont="1" applyFill="1" applyBorder="1" applyAlignment="1">
      <alignment horizontal="left"/>
    </xf>
    <xf numFmtId="0" fontId="7" fillId="0" borderId="4" xfId="4" applyFont="1" applyFill="1" applyBorder="1" applyAlignment="1">
      <alignment wrapText="1"/>
    </xf>
    <xf numFmtId="166" fontId="5" fillId="3" borderId="0" xfId="4" applyNumberFormat="1" applyFont="1" applyFill="1" applyBorder="1" applyAlignment="1">
      <alignment horizontal="left"/>
    </xf>
    <xf numFmtId="0" fontId="5" fillId="3" borderId="0" xfId="4" applyFont="1" applyFill="1" applyAlignment="1">
      <alignment horizontal="left"/>
    </xf>
    <xf numFmtId="0" fontId="5" fillId="3" borderId="3" xfId="4" applyFont="1" applyFill="1" applyBorder="1" applyAlignment="1">
      <alignment horizontal="left"/>
    </xf>
    <xf numFmtId="167" fontId="8" fillId="2" borderId="4" xfId="4" applyNumberFormat="1" applyFont="1" applyFill="1" applyBorder="1" applyAlignment="1">
      <alignment vertical="top" wrapText="1"/>
    </xf>
    <xf numFmtId="167" fontId="6" fillId="3" borderId="0" xfId="4" applyNumberFormat="1" applyFont="1" applyFill="1" applyBorder="1" applyAlignment="1">
      <alignment vertical="top" wrapText="1"/>
    </xf>
    <xf numFmtId="167" fontId="6" fillId="3" borderId="3" xfId="4" applyNumberFormat="1" applyFont="1" applyFill="1" applyBorder="1" applyAlignment="1">
      <alignment vertical="top" wrapText="1"/>
    </xf>
    <xf numFmtId="0" fontId="5" fillId="0" borderId="7" xfId="4" applyFont="1" applyFill="1" applyBorder="1"/>
    <xf numFmtId="0" fontId="5" fillId="0" borderId="4" xfId="4" applyFont="1" applyFill="1" applyBorder="1"/>
    <xf numFmtId="169" fontId="5" fillId="2" borderId="0" xfId="8" applyNumberFormat="1" applyFont="1" applyFill="1" applyBorder="1" applyAlignment="1">
      <alignment horizontal="right" vertical="center"/>
    </xf>
    <xf numFmtId="0" fontId="0" fillId="0" borderId="0" xfId="0" applyFill="1"/>
    <xf numFmtId="169" fontId="5" fillId="2" borderId="0" xfId="8" applyNumberFormat="1" applyFont="1" applyFill="1" applyBorder="1" applyAlignment="1">
      <alignment horizontal="right" vertical="center"/>
    </xf>
    <xf numFmtId="0" fontId="5" fillId="0" borderId="6" xfId="8" applyFont="1" applyFill="1" applyBorder="1" applyAlignment="1">
      <alignment vertical="center"/>
    </xf>
    <xf numFmtId="170" fontId="0" fillId="0" borderId="0" xfId="0" applyNumberFormat="1"/>
    <xf numFmtId="0" fontId="5" fillId="2" borderId="8" xfId="8" applyFont="1" applyFill="1" applyBorder="1" applyAlignment="1">
      <alignment vertical="top" wrapText="1"/>
    </xf>
    <xf numFmtId="0" fontId="5" fillId="2" borderId="8" xfId="8" applyFont="1" applyFill="1" applyBorder="1" applyAlignment="1">
      <alignment horizontal="right" vertical="center" wrapText="1"/>
    </xf>
    <xf numFmtId="170" fontId="5" fillId="2" borderId="0" xfId="9" applyNumberFormat="1" applyFont="1" applyFill="1" applyBorder="1" applyAlignment="1">
      <alignment horizontal="right" vertical="center"/>
    </xf>
    <xf numFmtId="0" fontId="5" fillId="2" borderId="0" xfId="8" applyFont="1" applyFill="1" applyBorder="1" applyAlignment="1">
      <alignment vertical="center"/>
    </xf>
    <xf numFmtId="169" fontId="0" fillId="0" borderId="0" xfId="0" applyNumberFormat="1"/>
    <xf numFmtId="0" fontId="0" fillId="4" borderId="0" xfId="0" applyFill="1"/>
    <xf numFmtId="165" fontId="0" fillId="4" borderId="0" xfId="1" applyNumberFormat="1" applyFont="1" applyFill="1"/>
    <xf numFmtId="165" fontId="0" fillId="4" borderId="0" xfId="0" applyNumberFormat="1" applyFill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0" fontId="0" fillId="0" borderId="0" xfId="0" applyFill="1" applyBorder="1"/>
    <xf numFmtId="0" fontId="11" fillId="0" borderId="10" xfId="0" applyFont="1" applyBorder="1" applyAlignment="1">
      <alignment horizontal="center" vertical="center"/>
    </xf>
    <xf numFmtId="9" fontId="11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left" vertical="center"/>
    </xf>
    <xf numFmtId="165" fontId="0" fillId="0" borderId="0" xfId="0" applyNumberFormat="1"/>
    <xf numFmtId="174" fontId="0" fillId="0" borderId="0" xfId="0" applyNumberFormat="1"/>
    <xf numFmtId="1" fontId="0" fillId="0" borderId="0" xfId="1" applyNumberFormat="1" applyFont="1" applyBorder="1"/>
    <xf numFmtId="1" fontId="0" fillId="0" borderId="0" xfId="0" applyNumberFormat="1" applyFill="1" applyBorder="1"/>
    <xf numFmtId="3" fontId="0" fillId="0" borderId="0" xfId="0" applyNumberFormat="1"/>
    <xf numFmtId="0" fontId="3" fillId="0" borderId="7" xfId="0" applyFont="1" applyBorder="1"/>
    <xf numFmtId="0" fontId="3" fillId="0" borderId="5" xfId="0" applyFont="1" applyBorder="1"/>
    <xf numFmtId="0" fontId="0" fillId="0" borderId="7" xfId="0" applyBorder="1"/>
    <xf numFmtId="1" fontId="13" fillId="5" borderId="12" xfId="0" applyNumberFormat="1" applyFont="1" applyFill="1" applyBorder="1"/>
    <xf numFmtId="1" fontId="13" fillId="5" borderId="8" xfId="0" applyNumberFormat="1" applyFont="1" applyFill="1" applyBorder="1"/>
    <xf numFmtId="1" fontId="13" fillId="6" borderId="8" xfId="0" applyNumberFormat="1" applyFont="1" applyFill="1" applyBorder="1"/>
    <xf numFmtId="0" fontId="0" fillId="0" borderId="0" xfId="1" applyNumberFormat="1" applyFont="1" applyFill="1" applyBorder="1"/>
    <xf numFmtId="0" fontId="0" fillId="0" borderId="1" xfId="0" applyFill="1" applyBorder="1"/>
    <xf numFmtId="1" fontId="0" fillId="0" borderId="0" xfId="0" applyNumberFormat="1" applyFill="1"/>
    <xf numFmtId="43" fontId="0" fillId="0" borderId="0" xfId="1" applyFont="1" applyFill="1"/>
    <xf numFmtId="1" fontId="14" fillId="5" borderId="12" xfId="0" applyNumberFormat="1" applyFont="1" applyFill="1" applyBorder="1"/>
    <xf numFmtId="1" fontId="14" fillId="5" borderId="8" xfId="0" applyNumberFormat="1" applyFont="1" applyFill="1" applyBorder="1"/>
    <xf numFmtId="1" fontId="14" fillId="6" borderId="8" xfId="0" applyNumberFormat="1" applyFont="1" applyFill="1" applyBorder="1"/>
  </cellXfs>
  <cellStyles count="10">
    <cellStyle name="Milliers" xfId="1" builtinId="3"/>
    <cellStyle name="Milliers 2" xfId="9" xr:uid="{E9C98763-772D-406D-BB83-3F0383DA64FF}"/>
    <cellStyle name="Normal" xfId="0" builtinId="0"/>
    <cellStyle name="Normal 2" xfId="3" xr:uid="{144E9575-D2D9-4960-A72B-E10B8E7ABC92}"/>
    <cellStyle name="Normal 2 2" xfId="8" xr:uid="{01175557-D215-4B62-A422-5E4D3EB86DB7}"/>
    <cellStyle name="Normal 3" xfId="4" xr:uid="{3114761E-C51B-48EC-A6E2-D4378FAEC15E}"/>
    <cellStyle name="Normal 4" xfId="7" xr:uid="{B576EB04-23A4-4891-B707-B7752B490812}"/>
    <cellStyle name="Pourcentage" xfId="2" builtinId="5"/>
    <cellStyle name="Standard 2" xfId="5" xr:uid="{68839F7A-09E5-4922-864B-34010AB65F32}"/>
    <cellStyle name="Standard 2 2" xfId="6" xr:uid="{8FD7A188-17B4-402E-A43F-855BB7A11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Feuil2!$G$18</c:f>
              <c:strCache>
                <c:ptCount val="1"/>
                <c:pt idx="0">
                  <c:v>EFH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Feuil2!$F$19:$F$24</c:f>
              <c:numCache>
                <c:formatCode>General</c:formatCode>
                <c:ptCount val="6"/>
                <c:pt idx="0">
                  <c:v>1900</c:v>
                </c:pt>
                <c:pt idx="1">
                  <c:v>1932</c:v>
                </c:pt>
                <c:pt idx="2">
                  <c:v>1962.5</c:v>
                </c:pt>
                <c:pt idx="3">
                  <c:v>1968</c:v>
                </c:pt>
                <c:pt idx="4">
                  <c:v>1988</c:v>
                </c:pt>
                <c:pt idx="5">
                  <c:v>2008</c:v>
                </c:pt>
              </c:numCache>
            </c:numRef>
          </c:xVal>
          <c:yVal>
            <c:numRef>
              <c:f>Feuil2!$G$19:$G$24</c:f>
              <c:numCache>
                <c:formatCode>_-* #,##0.0000_-;\-* #,##0.0000_-;_-* "-"??_-;_-@_-</c:formatCode>
                <c:ptCount val="6"/>
                <c:pt idx="0">
                  <c:v>0.1</c:v>
                </c:pt>
                <c:pt idx="1">
                  <c:v>0.27999999999999997</c:v>
                </c:pt>
                <c:pt idx="2">
                  <c:v>0.37</c:v>
                </c:pt>
                <c:pt idx="3">
                  <c:v>0.24</c:v>
                </c:pt>
                <c:pt idx="4">
                  <c:v>0.08</c:v>
                </c:pt>
                <c:pt idx="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7-4C26-843D-271364060599}"/>
            </c:ext>
          </c:extLst>
        </c:ser>
        <c:ser>
          <c:idx val="1"/>
          <c:order val="1"/>
          <c:tx>
            <c:strRef>
              <c:f>Feuil2!$H$18</c:f>
              <c:strCache>
                <c:ptCount val="1"/>
                <c:pt idx="0">
                  <c:v>MFH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Feuil2!$F$19:$F$24</c:f>
              <c:numCache>
                <c:formatCode>General</c:formatCode>
                <c:ptCount val="6"/>
                <c:pt idx="0">
                  <c:v>1900</c:v>
                </c:pt>
                <c:pt idx="1">
                  <c:v>1932</c:v>
                </c:pt>
                <c:pt idx="2">
                  <c:v>1962.5</c:v>
                </c:pt>
                <c:pt idx="3">
                  <c:v>1968</c:v>
                </c:pt>
                <c:pt idx="4">
                  <c:v>1988</c:v>
                </c:pt>
                <c:pt idx="5">
                  <c:v>2008</c:v>
                </c:pt>
              </c:numCache>
            </c:numRef>
          </c:xVal>
          <c:yVal>
            <c:numRef>
              <c:f>Feuil2!$H$19:$H$24</c:f>
              <c:numCache>
                <c:formatCode>_-* #,##0.0000_-;\-* #,##0.0000_-;_-* "-"??_-;_-@_-</c:formatCode>
                <c:ptCount val="6"/>
                <c:pt idx="0">
                  <c:v>0.09</c:v>
                </c:pt>
                <c:pt idx="1">
                  <c:v>0.26</c:v>
                </c:pt>
                <c:pt idx="2">
                  <c:v>0.41000000000000003</c:v>
                </c:pt>
                <c:pt idx="3">
                  <c:v>0.27</c:v>
                </c:pt>
                <c:pt idx="4">
                  <c:v>0.1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7-4C26-843D-27136406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07039"/>
        <c:axId val="1334315775"/>
      </c:scatterChart>
      <c:valAx>
        <c:axId val="13343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315775"/>
        <c:crosses val="autoZero"/>
        <c:crossBetween val="midCat"/>
      </c:valAx>
      <c:valAx>
        <c:axId val="13343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30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161925</xdr:rowOff>
    </xdr:from>
    <xdr:to>
      <xdr:col>16</xdr:col>
      <xdr:colOff>685800</xdr:colOff>
      <xdr:row>25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60A894-A5CD-4821-A025-F15A1C3A6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97AF-D8F5-47D8-A599-CA588C7F96B4}">
  <dimension ref="A1:AN39"/>
  <sheetViews>
    <sheetView tabSelected="1" workbookViewId="0">
      <selection activeCell="T20" sqref="T20"/>
    </sheetView>
  </sheetViews>
  <sheetFormatPr baseColWidth="10" defaultRowHeight="15" x14ac:dyDescent="0.25"/>
  <cols>
    <col min="3" max="3" width="15" bestFit="1" customWidth="1"/>
    <col min="4" max="4" width="15.85546875" bestFit="1" customWidth="1"/>
    <col min="6" max="6" width="13.5703125" bestFit="1" customWidth="1"/>
    <col min="11" max="12" width="11.42578125" style="43"/>
    <col min="13" max="13" width="11.42578125" style="5"/>
  </cols>
  <sheetData>
    <row r="1" spans="1:40" x14ac:dyDescent="0.25">
      <c r="A1" t="s">
        <v>26</v>
      </c>
      <c r="B1" s="5" t="s">
        <v>0</v>
      </c>
      <c r="C1" s="6" t="s">
        <v>1</v>
      </c>
      <c r="D1" s="6" t="s">
        <v>2</v>
      </c>
      <c r="E1" s="6" t="s">
        <v>24</v>
      </c>
      <c r="F1" s="6" t="s">
        <v>25</v>
      </c>
      <c r="G1" s="6" t="s">
        <v>3</v>
      </c>
      <c r="H1" s="6" t="s">
        <v>4</v>
      </c>
      <c r="I1" s="6" t="s">
        <v>5</v>
      </c>
      <c r="J1" s="43" t="s">
        <v>8</v>
      </c>
      <c r="K1" s="43" t="s">
        <v>162</v>
      </c>
      <c r="L1" s="43" t="s">
        <v>9</v>
      </c>
      <c r="M1" s="5" t="s">
        <v>28</v>
      </c>
      <c r="N1" t="s">
        <v>35</v>
      </c>
      <c r="O1" t="s">
        <v>36</v>
      </c>
      <c r="P1" t="s">
        <v>54</v>
      </c>
      <c r="Q1" t="s">
        <v>55</v>
      </c>
      <c r="R1" t="s">
        <v>57</v>
      </c>
      <c r="S1" t="s">
        <v>56</v>
      </c>
      <c r="T1" t="s">
        <v>161</v>
      </c>
      <c r="U1" t="s">
        <v>158</v>
      </c>
      <c r="V1" t="s">
        <v>160</v>
      </c>
      <c r="W1" t="s">
        <v>159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37</v>
      </c>
      <c r="AE1" t="s">
        <v>38</v>
      </c>
      <c r="AF1" t="s">
        <v>39</v>
      </c>
      <c r="AG1" t="s">
        <v>82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</row>
    <row r="2" spans="1:40" x14ac:dyDescent="0.25">
      <c r="A2" t="s">
        <v>34</v>
      </c>
      <c r="B2" s="5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43">
        <v>1</v>
      </c>
      <c r="K2" s="43">
        <v>1</v>
      </c>
      <c r="L2" s="43">
        <v>1</v>
      </c>
      <c r="M2" s="5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25">
      <c r="A3" t="s">
        <v>32</v>
      </c>
      <c r="B3" s="5">
        <v>223</v>
      </c>
      <c r="C3" s="6">
        <v>1.8</v>
      </c>
      <c r="D3" s="6">
        <v>2</v>
      </c>
      <c r="E3" s="6">
        <v>2.4</v>
      </c>
      <c r="F3" s="6">
        <v>0.15</v>
      </c>
      <c r="G3" s="6">
        <v>109</v>
      </c>
      <c r="H3" s="6">
        <v>174</v>
      </c>
      <c r="I3" s="6">
        <v>96</v>
      </c>
      <c r="J3" s="65">
        <v>160</v>
      </c>
      <c r="K3" s="61">
        <v>168</v>
      </c>
      <c r="L3" s="61">
        <v>19</v>
      </c>
      <c r="M3" s="5">
        <v>2.8000000000000004E-3</v>
      </c>
      <c r="N3">
        <v>1</v>
      </c>
      <c r="O3">
        <f t="shared" ref="O3:O10" si="0">7*D3</f>
        <v>14</v>
      </c>
      <c r="P3">
        <v>1900</v>
      </c>
      <c r="Q3">
        <v>1918</v>
      </c>
      <c r="R3">
        <v>16</v>
      </c>
      <c r="S3">
        <v>15</v>
      </c>
      <c r="T3">
        <f>W3</f>
        <v>28</v>
      </c>
      <c r="U3">
        <f>17.8+4.2</f>
        <v>22</v>
      </c>
      <c r="V3">
        <v>10.9</v>
      </c>
      <c r="W3">
        <f>21.4+6.6</f>
        <v>28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  <row r="4" spans="1:40" x14ac:dyDescent="0.25">
      <c r="A4" t="s">
        <v>6</v>
      </c>
      <c r="B4" s="5">
        <v>195</v>
      </c>
      <c r="C4" s="6">
        <v>1.93</v>
      </c>
      <c r="D4" s="6">
        <v>2</v>
      </c>
      <c r="E4" s="6">
        <v>2.4</v>
      </c>
      <c r="F4" s="6">
        <v>0.16</v>
      </c>
      <c r="G4" s="6">
        <v>96</v>
      </c>
      <c r="H4" s="6">
        <v>184</v>
      </c>
      <c r="I4" s="6">
        <v>82</v>
      </c>
      <c r="J4" s="66">
        <v>159</v>
      </c>
      <c r="K4" s="43">
        <v>176</v>
      </c>
      <c r="L4" s="43">
        <v>19</v>
      </c>
      <c r="M4" s="5">
        <v>2.8000000000000004E-3</v>
      </c>
      <c r="N4">
        <v>1</v>
      </c>
      <c r="O4">
        <f t="shared" si="0"/>
        <v>14</v>
      </c>
      <c r="P4">
        <v>1919</v>
      </c>
      <c r="Q4">
        <v>1945</v>
      </c>
      <c r="R4">
        <v>16</v>
      </c>
      <c r="S4">
        <v>15</v>
      </c>
      <c r="T4">
        <f t="shared" ref="T4:T10" si="1">W4</f>
        <v>28</v>
      </c>
      <c r="U4">
        <f t="shared" ref="U4:U11" si="2">17.8+4.2</f>
        <v>22</v>
      </c>
      <c r="V4">
        <v>10.9</v>
      </c>
      <c r="W4">
        <f t="shared" ref="W4:W11" si="3">21.4+6.6</f>
        <v>28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</row>
    <row r="5" spans="1:40" x14ac:dyDescent="0.25">
      <c r="A5" t="s">
        <v>11</v>
      </c>
      <c r="B5" s="5">
        <v>180</v>
      </c>
      <c r="C5" s="6">
        <v>1.8</v>
      </c>
      <c r="D5" s="6">
        <v>2</v>
      </c>
      <c r="E5" s="6">
        <v>2.4</v>
      </c>
      <c r="F5" s="6">
        <v>0.16</v>
      </c>
      <c r="G5" s="6">
        <v>95</v>
      </c>
      <c r="H5" s="6">
        <v>168</v>
      </c>
      <c r="I5" s="6">
        <v>86</v>
      </c>
      <c r="J5" s="66">
        <v>162</v>
      </c>
      <c r="K5" s="43">
        <v>179</v>
      </c>
      <c r="L5" s="43">
        <v>19</v>
      </c>
      <c r="M5" s="5">
        <v>2.8000000000000004E-3</v>
      </c>
      <c r="N5">
        <v>1</v>
      </c>
      <c r="O5">
        <f t="shared" si="0"/>
        <v>14</v>
      </c>
      <c r="P5">
        <v>1946</v>
      </c>
      <c r="Q5">
        <v>1960</v>
      </c>
      <c r="R5">
        <v>16</v>
      </c>
      <c r="S5">
        <v>15</v>
      </c>
      <c r="T5">
        <f t="shared" si="1"/>
        <v>28</v>
      </c>
      <c r="U5">
        <f t="shared" si="2"/>
        <v>22</v>
      </c>
      <c r="V5">
        <v>10.9</v>
      </c>
      <c r="W5">
        <f t="shared" si="3"/>
        <v>28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</row>
    <row r="6" spans="1:40" x14ac:dyDescent="0.25">
      <c r="A6" t="s">
        <v>13</v>
      </c>
      <c r="B6" s="5">
        <v>190</v>
      </c>
      <c r="C6" s="6">
        <v>2.04</v>
      </c>
      <c r="D6" s="6">
        <v>2</v>
      </c>
      <c r="E6" s="6">
        <v>2.4</v>
      </c>
      <c r="F6" s="6">
        <v>0.16</v>
      </c>
      <c r="G6" s="6">
        <v>109</v>
      </c>
      <c r="H6" s="6">
        <v>163</v>
      </c>
      <c r="I6" s="6">
        <v>99</v>
      </c>
      <c r="J6" s="66">
        <v>163</v>
      </c>
      <c r="K6" s="43">
        <v>177</v>
      </c>
      <c r="L6" s="43">
        <v>20</v>
      </c>
      <c r="M6" s="5">
        <v>2.3999999999999998E-3</v>
      </c>
      <c r="N6">
        <v>1</v>
      </c>
      <c r="O6">
        <f t="shared" si="0"/>
        <v>14</v>
      </c>
      <c r="P6">
        <v>1961</v>
      </c>
      <c r="Q6">
        <v>1970</v>
      </c>
      <c r="R6">
        <v>16</v>
      </c>
      <c r="S6">
        <v>15</v>
      </c>
      <c r="T6">
        <f t="shared" si="1"/>
        <v>28</v>
      </c>
      <c r="U6">
        <f t="shared" si="2"/>
        <v>22</v>
      </c>
      <c r="V6">
        <v>10.9</v>
      </c>
      <c r="W6">
        <f t="shared" si="3"/>
        <v>28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</row>
    <row r="7" spans="1:40" x14ac:dyDescent="0.25">
      <c r="A7" t="s">
        <v>15</v>
      </c>
      <c r="B7" s="5">
        <v>200</v>
      </c>
      <c r="C7" s="6">
        <v>1.99</v>
      </c>
      <c r="D7" s="6">
        <v>2</v>
      </c>
      <c r="E7" s="6">
        <v>2.4</v>
      </c>
      <c r="F7" s="6">
        <v>0.16</v>
      </c>
      <c r="G7" s="6">
        <v>115</v>
      </c>
      <c r="H7" s="6">
        <v>163</v>
      </c>
      <c r="I7" s="6">
        <v>103</v>
      </c>
      <c r="J7" s="66">
        <v>137</v>
      </c>
      <c r="K7" s="43">
        <v>147</v>
      </c>
      <c r="L7" s="43">
        <v>19</v>
      </c>
      <c r="M7" s="5">
        <v>2.3999999999999998E-3</v>
      </c>
      <c r="N7">
        <v>1</v>
      </c>
      <c r="O7">
        <f t="shared" si="0"/>
        <v>14</v>
      </c>
      <c r="P7">
        <v>1971</v>
      </c>
      <c r="Q7">
        <v>1980</v>
      </c>
      <c r="R7">
        <v>16</v>
      </c>
      <c r="S7">
        <v>15</v>
      </c>
      <c r="T7">
        <f t="shared" si="1"/>
        <v>28</v>
      </c>
      <c r="U7">
        <f t="shared" si="2"/>
        <v>22</v>
      </c>
      <c r="V7">
        <v>10.9</v>
      </c>
      <c r="W7">
        <f t="shared" si="3"/>
        <v>28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</row>
    <row r="8" spans="1:40" x14ac:dyDescent="0.25">
      <c r="A8" t="s">
        <v>17</v>
      </c>
      <c r="B8" s="5">
        <v>198</v>
      </c>
      <c r="C8" s="6">
        <v>1.87</v>
      </c>
      <c r="D8" s="6">
        <v>2</v>
      </c>
      <c r="E8" s="6">
        <v>2.4</v>
      </c>
      <c r="F8" s="6">
        <v>0.16</v>
      </c>
      <c r="G8" s="6">
        <v>103</v>
      </c>
      <c r="H8" s="6">
        <v>160</v>
      </c>
      <c r="I8" s="6">
        <v>88</v>
      </c>
      <c r="J8" s="66">
        <v>101</v>
      </c>
      <c r="K8" s="43">
        <v>98</v>
      </c>
      <c r="L8" s="43">
        <v>19</v>
      </c>
      <c r="M8" s="5">
        <v>2.3999999999999998E-3</v>
      </c>
      <c r="N8">
        <v>1</v>
      </c>
      <c r="O8">
        <f t="shared" si="0"/>
        <v>14</v>
      </c>
      <c r="P8">
        <v>1981</v>
      </c>
      <c r="Q8">
        <v>1990</v>
      </c>
      <c r="R8">
        <v>16</v>
      </c>
      <c r="S8">
        <v>15</v>
      </c>
      <c r="T8">
        <f t="shared" si="1"/>
        <v>28</v>
      </c>
      <c r="U8">
        <f t="shared" si="2"/>
        <v>22</v>
      </c>
      <c r="V8">
        <v>10.9</v>
      </c>
      <c r="W8">
        <f t="shared" si="3"/>
        <v>28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25">
      <c r="A9" t="s">
        <v>19</v>
      </c>
      <c r="B9" s="5">
        <v>199</v>
      </c>
      <c r="C9" s="6">
        <v>1.82</v>
      </c>
      <c r="D9" s="6">
        <v>2</v>
      </c>
      <c r="E9" s="6">
        <v>2.4</v>
      </c>
      <c r="F9" s="6">
        <v>0.16</v>
      </c>
      <c r="G9" s="6">
        <v>96</v>
      </c>
      <c r="H9" s="6">
        <v>164</v>
      </c>
      <c r="I9" s="6">
        <v>81</v>
      </c>
      <c r="J9" s="66">
        <v>81</v>
      </c>
      <c r="K9" s="43">
        <v>86</v>
      </c>
      <c r="L9" s="43">
        <v>19</v>
      </c>
      <c r="M9" s="5">
        <v>8.0000000000000004E-4</v>
      </c>
      <c r="N9">
        <v>1</v>
      </c>
      <c r="O9">
        <f t="shared" si="0"/>
        <v>14</v>
      </c>
      <c r="P9">
        <v>1991</v>
      </c>
      <c r="Q9">
        <v>2000</v>
      </c>
      <c r="R9">
        <v>16</v>
      </c>
      <c r="S9">
        <v>15</v>
      </c>
      <c r="T9">
        <f t="shared" si="1"/>
        <v>28</v>
      </c>
      <c r="U9">
        <f t="shared" si="2"/>
        <v>22</v>
      </c>
      <c r="V9">
        <v>10.9</v>
      </c>
      <c r="W9">
        <f t="shared" si="3"/>
        <v>28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</row>
    <row r="10" spans="1:40" x14ac:dyDescent="0.25">
      <c r="A10" t="s">
        <v>21</v>
      </c>
      <c r="B10" s="5">
        <v>201</v>
      </c>
      <c r="C10" s="6">
        <v>1.88</v>
      </c>
      <c r="D10" s="6">
        <v>2</v>
      </c>
      <c r="E10" s="6">
        <v>2.4</v>
      </c>
      <c r="F10" s="6">
        <v>0.16</v>
      </c>
      <c r="G10" s="6">
        <v>97</v>
      </c>
      <c r="H10" s="6">
        <v>178</v>
      </c>
      <c r="I10" s="6">
        <v>84</v>
      </c>
      <c r="J10" s="66">
        <v>69</v>
      </c>
      <c r="K10" s="43">
        <v>66</v>
      </c>
      <c r="L10" s="43">
        <v>18</v>
      </c>
      <c r="M10" s="5">
        <v>1E-4</v>
      </c>
      <c r="N10">
        <v>1</v>
      </c>
      <c r="O10">
        <f t="shared" si="0"/>
        <v>14</v>
      </c>
      <c r="P10">
        <v>2001</v>
      </c>
      <c r="Q10">
        <v>2010</v>
      </c>
      <c r="R10">
        <v>16</v>
      </c>
      <c r="S10">
        <v>15</v>
      </c>
      <c r="T10">
        <f t="shared" si="1"/>
        <v>28</v>
      </c>
      <c r="U10">
        <f t="shared" si="2"/>
        <v>22</v>
      </c>
      <c r="V10">
        <v>10.9</v>
      </c>
      <c r="W10">
        <f t="shared" si="3"/>
        <v>28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</row>
    <row r="11" spans="1:40" s="28" customFormat="1" x14ac:dyDescent="0.25">
      <c r="A11" s="28" t="s">
        <v>23</v>
      </c>
      <c r="B11" s="62">
        <v>206</v>
      </c>
      <c r="C11" s="43">
        <v>2.04</v>
      </c>
      <c r="D11" s="43">
        <v>2</v>
      </c>
      <c r="E11" s="43">
        <v>2.4</v>
      </c>
      <c r="F11" s="43">
        <v>0.18</v>
      </c>
      <c r="G11" s="43">
        <v>100</v>
      </c>
      <c r="H11" s="43">
        <v>181</v>
      </c>
      <c r="I11" s="43">
        <v>94</v>
      </c>
      <c r="J11" s="66">
        <v>48</v>
      </c>
      <c r="K11" s="43">
        <v>19</v>
      </c>
      <c r="L11" s="43">
        <v>7</v>
      </c>
      <c r="M11" s="62">
        <v>1E-4</v>
      </c>
      <c r="N11" s="28">
        <v>1</v>
      </c>
      <c r="O11" s="63">
        <f>20/3*2</f>
        <v>13.333333333333334</v>
      </c>
      <c r="P11" s="28">
        <v>2011</v>
      </c>
      <c r="Q11" s="28">
        <v>2019</v>
      </c>
      <c r="R11" s="28">
        <v>16</v>
      </c>
      <c r="S11" s="28">
        <v>15</v>
      </c>
      <c r="T11" s="28">
        <f>U11</f>
        <v>22</v>
      </c>
      <c r="U11" s="28">
        <f t="shared" si="2"/>
        <v>22</v>
      </c>
      <c r="V11" s="28">
        <v>10.9</v>
      </c>
      <c r="W11" s="28">
        <f t="shared" si="3"/>
        <v>28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</row>
    <row r="12" spans="1:40" x14ac:dyDescent="0.25">
      <c r="A12" t="s">
        <v>33</v>
      </c>
      <c r="B12" s="5">
        <v>600</v>
      </c>
      <c r="C12" s="6">
        <v>1.33</v>
      </c>
      <c r="D12" s="6">
        <v>3</v>
      </c>
      <c r="E12" s="6">
        <v>2.5</v>
      </c>
      <c r="F12" s="6">
        <v>0.14000000000000001</v>
      </c>
      <c r="G12" s="6">
        <v>200</v>
      </c>
      <c r="H12" s="6">
        <v>365</v>
      </c>
      <c r="I12" s="6">
        <v>171</v>
      </c>
      <c r="J12" s="67">
        <v>110</v>
      </c>
      <c r="K12" s="43">
        <v>125</v>
      </c>
      <c r="L12" s="43">
        <v>27</v>
      </c>
      <c r="M12" s="5">
        <v>2.5999999999999999E-3</v>
      </c>
      <c r="N12">
        <v>2</v>
      </c>
      <c r="O12">
        <f t="shared" ref="O12:O19" si="4">7*D12</f>
        <v>21</v>
      </c>
      <c r="P12">
        <v>1900</v>
      </c>
      <c r="Q12">
        <v>1918</v>
      </c>
      <c r="R12">
        <v>13</v>
      </c>
      <c r="S12">
        <v>15</v>
      </c>
      <c r="T12">
        <f>W12</f>
        <v>32.5</v>
      </c>
      <c r="U12">
        <f>21.6+4.2</f>
        <v>25.8</v>
      </c>
      <c r="V12">
        <v>12.8</v>
      </c>
      <c r="W12">
        <f>25.9+6.6</f>
        <v>32.5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25">
      <c r="A13" t="s">
        <v>7</v>
      </c>
      <c r="B13" s="5">
        <v>546</v>
      </c>
      <c r="C13" s="6">
        <v>1.38</v>
      </c>
      <c r="D13" s="6">
        <v>3</v>
      </c>
      <c r="E13" s="6">
        <v>2.5</v>
      </c>
      <c r="F13" s="6">
        <v>0.15</v>
      </c>
      <c r="G13" s="6">
        <v>184</v>
      </c>
      <c r="H13" s="6">
        <v>358</v>
      </c>
      <c r="I13" s="6">
        <v>159</v>
      </c>
      <c r="J13" s="67">
        <v>120</v>
      </c>
      <c r="K13" s="43">
        <v>134</v>
      </c>
      <c r="L13" s="43">
        <v>28</v>
      </c>
      <c r="M13" s="5">
        <v>2.5999999999999999E-3</v>
      </c>
      <c r="N13">
        <v>2</v>
      </c>
      <c r="O13">
        <f t="shared" si="4"/>
        <v>21</v>
      </c>
      <c r="P13">
        <v>1919</v>
      </c>
      <c r="Q13">
        <v>1945</v>
      </c>
      <c r="R13">
        <v>13</v>
      </c>
      <c r="S13">
        <v>15</v>
      </c>
      <c r="T13">
        <f t="shared" ref="T13:T19" si="5">W13</f>
        <v>32.5</v>
      </c>
      <c r="U13">
        <f t="shared" ref="U13:U20" si="6">21.6+4.2</f>
        <v>25.8</v>
      </c>
      <c r="V13">
        <v>12.8</v>
      </c>
      <c r="W13">
        <f t="shared" ref="W13:W20" si="7">25.9+6.6</f>
        <v>32.5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</row>
    <row r="14" spans="1:40" x14ac:dyDescent="0.25">
      <c r="A14" t="s">
        <v>12</v>
      </c>
      <c r="B14" s="5">
        <v>681</v>
      </c>
      <c r="C14" s="6">
        <v>1.29</v>
      </c>
      <c r="D14" s="6">
        <v>3</v>
      </c>
      <c r="E14" s="6">
        <v>2.4</v>
      </c>
      <c r="F14" s="6">
        <v>0.16</v>
      </c>
      <c r="G14" s="6">
        <v>225</v>
      </c>
      <c r="H14" s="6">
        <v>428</v>
      </c>
      <c r="I14" s="6">
        <v>204</v>
      </c>
      <c r="J14" s="67">
        <v>112</v>
      </c>
      <c r="K14" s="43">
        <v>134</v>
      </c>
      <c r="L14" s="43">
        <v>28</v>
      </c>
      <c r="M14" s="5">
        <v>2.5999999999999999E-3</v>
      </c>
      <c r="N14">
        <v>2</v>
      </c>
      <c r="O14">
        <f t="shared" si="4"/>
        <v>21</v>
      </c>
      <c r="P14">
        <v>1946</v>
      </c>
      <c r="Q14">
        <v>1960</v>
      </c>
      <c r="R14">
        <v>13</v>
      </c>
      <c r="S14">
        <v>15</v>
      </c>
      <c r="T14">
        <f t="shared" si="5"/>
        <v>32.5</v>
      </c>
      <c r="U14">
        <f t="shared" si="6"/>
        <v>25.8</v>
      </c>
      <c r="V14">
        <v>12.8</v>
      </c>
      <c r="W14">
        <f t="shared" si="7"/>
        <v>32.5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</row>
    <row r="15" spans="1:40" x14ac:dyDescent="0.25">
      <c r="A15" t="s">
        <v>14</v>
      </c>
      <c r="B15" s="5">
        <v>970</v>
      </c>
      <c r="C15" s="6">
        <v>1.2</v>
      </c>
      <c r="D15" s="6">
        <v>4</v>
      </c>
      <c r="E15" s="6">
        <v>2.4</v>
      </c>
      <c r="F15" s="6">
        <v>0.16</v>
      </c>
      <c r="G15" s="6">
        <v>271</v>
      </c>
      <c r="H15" s="6">
        <v>545</v>
      </c>
      <c r="I15" s="6">
        <v>260</v>
      </c>
      <c r="J15" s="67">
        <v>98</v>
      </c>
      <c r="K15" s="43">
        <v>116</v>
      </c>
      <c r="L15" s="43">
        <v>31</v>
      </c>
      <c r="M15" s="5">
        <v>2.7000000000000001E-3</v>
      </c>
      <c r="N15">
        <v>2</v>
      </c>
      <c r="O15">
        <f t="shared" si="4"/>
        <v>28</v>
      </c>
      <c r="P15">
        <v>1961</v>
      </c>
      <c r="Q15">
        <v>1970</v>
      </c>
      <c r="R15">
        <v>13</v>
      </c>
      <c r="S15">
        <v>15</v>
      </c>
      <c r="T15">
        <f t="shared" si="5"/>
        <v>32.5</v>
      </c>
      <c r="U15">
        <f t="shared" si="6"/>
        <v>25.8</v>
      </c>
      <c r="V15">
        <v>12.8</v>
      </c>
      <c r="W15">
        <f t="shared" si="7"/>
        <v>32.5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</row>
    <row r="16" spans="1:40" x14ac:dyDescent="0.25">
      <c r="A16" t="s">
        <v>16</v>
      </c>
      <c r="B16" s="5">
        <v>1073</v>
      </c>
      <c r="C16" s="6">
        <v>1.2</v>
      </c>
      <c r="D16" s="6">
        <v>4</v>
      </c>
      <c r="E16" s="6">
        <v>2.4</v>
      </c>
      <c r="F16" s="6">
        <v>0.16</v>
      </c>
      <c r="G16" s="6">
        <v>295</v>
      </c>
      <c r="H16" s="6">
        <v>584</v>
      </c>
      <c r="I16" s="6">
        <v>278</v>
      </c>
      <c r="J16" s="67">
        <v>93</v>
      </c>
      <c r="K16" s="43">
        <v>112</v>
      </c>
      <c r="L16" s="43">
        <v>32</v>
      </c>
      <c r="M16" s="5">
        <v>2.7000000000000001E-3</v>
      </c>
      <c r="N16">
        <v>2</v>
      </c>
      <c r="O16">
        <f t="shared" si="4"/>
        <v>28</v>
      </c>
      <c r="P16">
        <v>1971</v>
      </c>
      <c r="Q16">
        <v>1980</v>
      </c>
      <c r="R16">
        <v>13</v>
      </c>
      <c r="S16">
        <v>15</v>
      </c>
      <c r="T16">
        <f t="shared" si="5"/>
        <v>32.5</v>
      </c>
      <c r="U16">
        <f t="shared" si="6"/>
        <v>25.8</v>
      </c>
      <c r="V16">
        <v>12.8</v>
      </c>
      <c r="W16">
        <f t="shared" si="7"/>
        <v>32.5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</row>
    <row r="17" spans="1:40" x14ac:dyDescent="0.25">
      <c r="A17" t="s">
        <v>18</v>
      </c>
      <c r="B17" s="5">
        <v>1020</v>
      </c>
      <c r="C17" s="6">
        <v>1.22</v>
      </c>
      <c r="D17" s="6">
        <v>4</v>
      </c>
      <c r="E17" s="6">
        <v>2.4</v>
      </c>
      <c r="F17" s="6">
        <v>0.16</v>
      </c>
      <c r="G17" s="6">
        <v>306</v>
      </c>
      <c r="H17" s="6">
        <v>547</v>
      </c>
      <c r="I17" s="6">
        <v>267</v>
      </c>
      <c r="J17" s="67">
        <v>78</v>
      </c>
      <c r="K17" s="43">
        <v>84</v>
      </c>
      <c r="L17" s="43">
        <v>28</v>
      </c>
      <c r="M17" s="5">
        <v>2.7000000000000001E-3</v>
      </c>
      <c r="N17">
        <v>2</v>
      </c>
      <c r="O17">
        <f t="shared" si="4"/>
        <v>28</v>
      </c>
      <c r="P17">
        <v>1981</v>
      </c>
      <c r="Q17">
        <v>1990</v>
      </c>
      <c r="R17">
        <v>13</v>
      </c>
      <c r="S17">
        <v>15</v>
      </c>
      <c r="T17">
        <f t="shared" si="5"/>
        <v>32.5</v>
      </c>
      <c r="U17">
        <f t="shared" si="6"/>
        <v>25.8</v>
      </c>
      <c r="V17">
        <v>12.8</v>
      </c>
      <c r="W17">
        <f t="shared" si="7"/>
        <v>32.5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25">
      <c r="A18" t="s">
        <v>20</v>
      </c>
      <c r="B18" s="5">
        <v>1044</v>
      </c>
      <c r="C18" s="6">
        <v>1.24</v>
      </c>
      <c r="D18" s="6">
        <v>3</v>
      </c>
      <c r="E18" s="6">
        <v>2.4</v>
      </c>
      <c r="F18" s="6">
        <v>0.16</v>
      </c>
      <c r="G18" s="6">
        <v>323</v>
      </c>
      <c r="H18" s="6">
        <v>546</v>
      </c>
      <c r="I18" s="6">
        <v>276</v>
      </c>
      <c r="J18" s="67">
        <v>65</v>
      </c>
      <c r="K18" s="43">
        <v>74</v>
      </c>
      <c r="L18" s="43">
        <v>28</v>
      </c>
      <c r="M18" s="5">
        <v>1E-3</v>
      </c>
      <c r="N18">
        <v>2</v>
      </c>
      <c r="O18">
        <f t="shared" si="4"/>
        <v>21</v>
      </c>
      <c r="P18">
        <v>1991</v>
      </c>
      <c r="Q18">
        <v>2000</v>
      </c>
      <c r="R18">
        <v>13</v>
      </c>
      <c r="S18">
        <v>15</v>
      </c>
      <c r="T18">
        <f t="shared" si="5"/>
        <v>32.5</v>
      </c>
      <c r="U18">
        <f t="shared" si="6"/>
        <v>25.8</v>
      </c>
      <c r="V18">
        <v>12.8</v>
      </c>
      <c r="W18">
        <f t="shared" si="7"/>
        <v>32.5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x14ac:dyDescent="0.25">
      <c r="A19" t="s">
        <v>22</v>
      </c>
      <c r="B19" s="5">
        <v>1110</v>
      </c>
      <c r="C19" s="6">
        <v>1.2</v>
      </c>
      <c r="D19" s="6">
        <v>4</v>
      </c>
      <c r="E19" s="6">
        <v>2.4</v>
      </c>
      <c r="F19" s="6">
        <v>0.16</v>
      </c>
      <c r="G19" s="6">
        <v>324</v>
      </c>
      <c r="H19" s="6">
        <v>581</v>
      </c>
      <c r="I19" s="6">
        <v>296</v>
      </c>
      <c r="J19" s="67">
        <v>51</v>
      </c>
      <c r="K19" s="43">
        <v>49</v>
      </c>
      <c r="L19" s="43">
        <v>27</v>
      </c>
      <c r="M19" s="5">
        <v>2.0000000000000001E-4</v>
      </c>
      <c r="N19">
        <v>2</v>
      </c>
      <c r="O19">
        <f t="shared" si="4"/>
        <v>28</v>
      </c>
      <c r="P19">
        <v>2001</v>
      </c>
      <c r="Q19">
        <v>2010</v>
      </c>
      <c r="R19">
        <v>13</v>
      </c>
      <c r="S19">
        <v>15</v>
      </c>
      <c r="T19">
        <f t="shared" si="5"/>
        <v>32.5</v>
      </c>
      <c r="U19">
        <f t="shared" si="6"/>
        <v>25.8</v>
      </c>
      <c r="V19">
        <v>12.8</v>
      </c>
      <c r="W19">
        <f t="shared" si="7"/>
        <v>32.5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</row>
    <row r="20" spans="1:40" x14ac:dyDescent="0.25">
      <c r="A20" t="s">
        <v>27</v>
      </c>
      <c r="B20" s="5">
        <v>963</v>
      </c>
      <c r="C20" s="6">
        <v>1.33</v>
      </c>
      <c r="D20" s="6">
        <v>3</v>
      </c>
      <c r="E20" s="6">
        <v>2.4</v>
      </c>
      <c r="F20" s="6">
        <v>0.18</v>
      </c>
      <c r="G20" s="6">
        <v>292</v>
      </c>
      <c r="H20" s="6">
        <v>523</v>
      </c>
      <c r="I20" s="6">
        <v>292</v>
      </c>
      <c r="J20" s="67">
        <v>34</v>
      </c>
      <c r="K20" s="43">
        <v>18</v>
      </c>
      <c r="L20" s="43">
        <v>12</v>
      </c>
      <c r="M20" s="5">
        <v>2.0000000000000001E-4</v>
      </c>
      <c r="N20">
        <v>2</v>
      </c>
      <c r="O20">
        <v>22</v>
      </c>
      <c r="P20">
        <v>2011</v>
      </c>
      <c r="Q20">
        <v>2019</v>
      </c>
      <c r="R20">
        <v>13</v>
      </c>
      <c r="S20">
        <v>15</v>
      </c>
      <c r="T20">
        <f>U20</f>
        <v>25.8</v>
      </c>
      <c r="U20">
        <f t="shared" si="6"/>
        <v>25.8</v>
      </c>
      <c r="V20">
        <v>12.8</v>
      </c>
      <c r="W20">
        <f t="shared" si="7"/>
        <v>32.5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</row>
    <row r="22" spans="1:40" x14ac:dyDescent="0.25">
      <c r="M22"/>
    </row>
    <row r="23" spans="1:40" x14ac:dyDescent="0.25">
      <c r="E23" s="54"/>
      <c r="M23"/>
    </row>
    <row r="24" spans="1:40" x14ac:dyDescent="0.25">
      <c r="M24"/>
    </row>
    <row r="25" spans="1:40" x14ac:dyDescent="0.25">
      <c r="M25"/>
    </row>
    <row r="26" spans="1:40" x14ac:dyDescent="0.25">
      <c r="M26"/>
    </row>
    <row r="27" spans="1:40" x14ac:dyDescent="0.25">
      <c r="M27"/>
    </row>
    <row r="28" spans="1:40" x14ac:dyDescent="0.25">
      <c r="M28"/>
    </row>
    <row r="29" spans="1:40" x14ac:dyDescent="0.25">
      <c r="M29"/>
    </row>
    <row r="30" spans="1:40" x14ac:dyDescent="0.25">
      <c r="M30"/>
    </row>
    <row r="31" spans="1:40" x14ac:dyDescent="0.25">
      <c r="M31"/>
    </row>
    <row r="32" spans="1:40" x14ac:dyDescent="0.25">
      <c r="M32"/>
    </row>
    <row r="33" spans="13:13" x14ac:dyDescent="0.25">
      <c r="M33"/>
    </row>
    <row r="34" spans="13:13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4102-86F1-403C-B26F-DF8B9225EB7F}">
  <dimension ref="A1:H27"/>
  <sheetViews>
    <sheetView workbookViewId="0">
      <selection activeCell="K29" sqref="K29"/>
    </sheetView>
  </sheetViews>
  <sheetFormatPr baseColWidth="10" defaultRowHeight="15" x14ac:dyDescent="0.25"/>
  <sheetData>
    <row r="1" spans="1:4" x14ac:dyDescent="0.25">
      <c r="C1" t="s">
        <v>29</v>
      </c>
      <c r="D1" t="s">
        <v>30</v>
      </c>
    </row>
    <row r="2" spans="1:4" x14ac:dyDescent="0.25">
      <c r="B2">
        <v>1900</v>
      </c>
      <c r="C2">
        <v>0.17499999999999999</v>
      </c>
      <c r="D2">
        <v>0.31</v>
      </c>
    </row>
    <row r="3" spans="1:4" x14ac:dyDescent="0.25">
      <c r="A3">
        <v>1900</v>
      </c>
      <c r="B3">
        <v>1920</v>
      </c>
      <c r="C3">
        <v>0.30499999999999999</v>
      </c>
      <c r="D3">
        <v>0.33</v>
      </c>
    </row>
    <row r="4" spans="1:4" x14ac:dyDescent="0.25">
      <c r="A4">
        <v>1921</v>
      </c>
      <c r="B4">
        <v>1946</v>
      </c>
      <c r="C4">
        <v>0.88</v>
      </c>
      <c r="D4">
        <v>0.72</v>
      </c>
    </row>
    <row r="5" spans="1:4" x14ac:dyDescent="0.25">
      <c r="A5">
        <v>1947</v>
      </c>
      <c r="B5">
        <v>1960</v>
      </c>
      <c r="C5">
        <v>0.25</v>
      </c>
      <c r="D5">
        <v>0.54500000000000004</v>
      </c>
    </row>
    <row r="6" spans="1:4" x14ac:dyDescent="0.25">
      <c r="A6">
        <v>1961</v>
      </c>
      <c r="B6">
        <v>1970</v>
      </c>
      <c r="C6">
        <v>0.17499999999999999</v>
      </c>
      <c r="D6">
        <v>0.19</v>
      </c>
    </row>
    <row r="7" spans="1:4" x14ac:dyDescent="0.25">
      <c r="A7">
        <v>1971</v>
      </c>
      <c r="B7">
        <v>1975</v>
      </c>
      <c r="C7">
        <v>4.4999999999999998E-2</v>
      </c>
      <c r="D7">
        <v>0.185</v>
      </c>
    </row>
    <row r="8" spans="1:4" x14ac:dyDescent="0.25">
      <c r="A8">
        <v>1976</v>
      </c>
      <c r="B8">
        <v>1980</v>
      </c>
      <c r="C8">
        <v>7.0000000000000007E-2</v>
      </c>
      <c r="D8">
        <v>5.5E-2</v>
      </c>
    </row>
    <row r="9" spans="1:4" x14ac:dyDescent="0.25">
      <c r="A9">
        <v>1981</v>
      </c>
      <c r="B9">
        <v>1985</v>
      </c>
      <c r="C9">
        <v>0.01</v>
      </c>
      <c r="D9">
        <v>5.7000000000000002E-2</v>
      </c>
    </row>
    <row r="10" spans="1:4" x14ac:dyDescent="0.25">
      <c r="A10">
        <v>1986</v>
      </c>
      <c r="B10">
        <v>1990</v>
      </c>
      <c r="C10">
        <v>0.01</v>
      </c>
      <c r="D10">
        <v>2.5000000000000001E-2</v>
      </c>
    </row>
    <row r="11" spans="1:4" x14ac:dyDescent="0.25">
      <c r="A11">
        <f>B10+1</f>
        <v>1991</v>
      </c>
      <c r="B11">
        <v>1995</v>
      </c>
      <c r="C11">
        <v>0.01</v>
      </c>
      <c r="D11">
        <v>0.01</v>
      </c>
    </row>
    <row r="12" spans="1:4" x14ac:dyDescent="0.25">
      <c r="A12">
        <f t="shared" ref="A12:A15" si="0">B11+1</f>
        <v>1996</v>
      </c>
      <c r="B12">
        <v>2000</v>
      </c>
      <c r="C12">
        <v>0.01</v>
      </c>
      <c r="D12">
        <v>0.02</v>
      </c>
    </row>
    <row r="13" spans="1:4" x14ac:dyDescent="0.25">
      <c r="A13">
        <f t="shared" si="0"/>
        <v>2001</v>
      </c>
      <c r="B13">
        <v>2005</v>
      </c>
      <c r="C13">
        <v>0.01</v>
      </c>
      <c r="D13">
        <v>0.01</v>
      </c>
    </row>
    <row r="14" spans="1:4" x14ac:dyDescent="0.25">
      <c r="A14">
        <f t="shared" si="0"/>
        <v>2006</v>
      </c>
      <c r="B14">
        <v>2010</v>
      </c>
      <c r="C14">
        <v>0.01</v>
      </c>
      <c r="D14">
        <v>0.01</v>
      </c>
    </row>
    <row r="15" spans="1:4" x14ac:dyDescent="0.25">
      <c r="A15">
        <f t="shared" si="0"/>
        <v>2011</v>
      </c>
      <c r="B15">
        <v>2015</v>
      </c>
      <c r="C15">
        <v>0.01</v>
      </c>
      <c r="D15">
        <v>0.01</v>
      </c>
    </row>
    <row r="18" spans="1:8" x14ac:dyDescent="0.25">
      <c r="B18" t="s">
        <v>31</v>
      </c>
      <c r="C18" t="s">
        <v>29</v>
      </c>
      <c r="D18" t="s">
        <v>30</v>
      </c>
      <c r="G18" t="s">
        <v>29</v>
      </c>
      <c r="H18" t="s">
        <v>30</v>
      </c>
    </row>
    <row r="19" spans="1:8" x14ac:dyDescent="0.25">
      <c r="B19">
        <v>1900</v>
      </c>
      <c r="C19" s="2">
        <v>1E-3</v>
      </c>
      <c r="D19" s="2">
        <v>8.9999999999999998E-4</v>
      </c>
      <c r="F19">
        <v>1900</v>
      </c>
      <c r="G19" s="2">
        <f t="shared" ref="G19:H24" si="1">C19*100</f>
        <v>0.1</v>
      </c>
      <c r="H19" s="2">
        <f t="shared" si="1"/>
        <v>0.09</v>
      </c>
    </row>
    <row r="20" spans="1:8" x14ac:dyDescent="0.25">
      <c r="A20">
        <v>1900</v>
      </c>
      <c r="B20">
        <v>1964</v>
      </c>
      <c r="C20" s="2">
        <v>2.8E-3</v>
      </c>
      <c r="D20" s="2">
        <v>2.5999999999999999E-3</v>
      </c>
      <c r="F20">
        <f>AVERAGE(A20,B20)</f>
        <v>1932</v>
      </c>
      <c r="G20" s="2">
        <f t="shared" si="1"/>
        <v>0.27999999999999997</v>
      </c>
      <c r="H20" s="2">
        <f t="shared" si="1"/>
        <v>0.26</v>
      </c>
    </row>
    <row r="21" spans="1:8" x14ac:dyDescent="0.25">
      <c r="A21">
        <f>B20+1</f>
        <v>1965</v>
      </c>
      <c r="B21">
        <v>1960</v>
      </c>
      <c r="C21" s="2">
        <v>3.7000000000000002E-3</v>
      </c>
      <c r="D21" s="2">
        <v>4.1000000000000003E-3</v>
      </c>
      <c r="F21">
        <f>AVERAGE(A21,B21)</f>
        <v>1962.5</v>
      </c>
      <c r="G21" s="2">
        <f t="shared" si="1"/>
        <v>0.37</v>
      </c>
      <c r="H21" s="2">
        <f t="shared" si="1"/>
        <v>0.41000000000000003</v>
      </c>
    </row>
    <row r="22" spans="1:8" x14ac:dyDescent="0.25">
      <c r="A22">
        <f>B21+1</f>
        <v>1961</v>
      </c>
      <c r="B22">
        <v>1975</v>
      </c>
      <c r="C22" s="2">
        <v>2.3999999999999998E-3</v>
      </c>
      <c r="D22" s="2">
        <v>2.7000000000000001E-3</v>
      </c>
      <c r="F22">
        <f>AVERAGE(A22,B22)</f>
        <v>1968</v>
      </c>
      <c r="G22" s="2">
        <f t="shared" si="1"/>
        <v>0.24</v>
      </c>
      <c r="H22" s="2">
        <f t="shared" si="1"/>
        <v>0.27</v>
      </c>
    </row>
    <row r="23" spans="1:8" x14ac:dyDescent="0.25">
      <c r="A23">
        <f>B22+1</f>
        <v>1976</v>
      </c>
      <c r="B23">
        <v>2000</v>
      </c>
      <c r="C23" s="2">
        <v>8.0000000000000004E-4</v>
      </c>
      <c r="D23" s="2">
        <v>1E-3</v>
      </c>
      <c r="F23">
        <f>AVERAGE(A23,B23)</f>
        <v>1988</v>
      </c>
      <c r="G23" s="2">
        <f t="shared" si="1"/>
        <v>0.08</v>
      </c>
      <c r="H23" s="2">
        <f t="shared" si="1"/>
        <v>0.1</v>
      </c>
    </row>
    <row r="24" spans="1:8" x14ac:dyDescent="0.25">
      <c r="A24">
        <f>B23+1</f>
        <v>2001</v>
      </c>
      <c r="B24">
        <v>2015</v>
      </c>
      <c r="C24" s="2">
        <v>1E-4</v>
      </c>
      <c r="D24" s="2">
        <v>2.0000000000000001E-4</v>
      </c>
      <c r="F24">
        <f>AVERAGE(A24,B24)</f>
        <v>2008</v>
      </c>
      <c r="G24" s="2">
        <f t="shared" si="1"/>
        <v>0.01</v>
      </c>
      <c r="H24" s="2">
        <f t="shared" si="1"/>
        <v>0.02</v>
      </c>
    </row>
    <row r="25" spans="1:8" x14ac:dyDescent="0.25">
      <c r="E25" s="1"/>
      <c r="F25" s="1"/>
      <c r="G25" s="1"/>
      <c r="H25" s="1"/>
    </row>
    <row r="26" spans="1:8" x14ac:dyDescent="0.25">
      <c r="E26" s="1"/>
      <c r="F26" s="1"/>
      <c r="G26" s="1"/>
      <c r="H26" s="1"/>
    </row>
    <row r="27" spans="1:8" x14ac:dyDescent="0.25">
      <c r="E27" s="1"/>
      <c r="F27" s="1"/>
      <c r="G27" s="1"/>
      <c r="H27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4BE3-CC5B-4F00-9AD6-180E56D9D529}">
  <dimension ref="A1:AK20"/>
  <sheetViews>
    <sheetView workbookViewId="0"/>
  </sheetViews>
  <sheetFormatPr baseColWidth="10" defaultRowHeight="15" x14ac:dyDescent="0.25"/>
  <cols>
    <col min="2" max="2" width="15.85546875" bestFit="1" customWidth="1"/>
    <col min="3" max="3" width="11.42578125" style="5"/>
    <col min="4" max="4" width="15" style="6" bestFit="1" customWidth="1"/>
    <col min="5" max="5" width="5.7109375" style="6" customWidth="1"/>
    <col min="6" max="6" width="8.140625" style="6" customWidth="1"/>
    <col min="7" max="12" width="11.42578125" style="6"/>
    <col min="13" max="13" width="11.42578125" style="8"/>
    <col min="14" max="14" width="15.5703125" bestFit="1" customWidth="1"/>
    <col min="21" max="21" width="13.7109375" bestFit="1" customWidth="1"/>
  </cols>
  <sheetData>
    <row r="1" spans="1:37" x14ac:dyDescent="0.25">
      <c r="B1" t="s">
        <v>26</v>
      </c>
      <c r="C1" s="5" t="s">
        <v>0</v>
      </c>
      <c r="D1" s="6" t="s">
        <v>1</v>
      </c>
      <c r="E1" s="6" t="s">
        <v>2</v>
      </c>
      <c r="F1" s="6" t="s">
        <v>24</v>
      </c>
      <c r="G1" s="6" t="s">
        <v>25</v>
      </c>
      <c r="H1" s="6" t="s">
        <v>3</v>
      </c>
      <c r="I1" s="6" t="s">
        <v>4</v>
      </c>
      <c r="J1" s="6" t="s">
        <v>5</v>
      </c>
      <c r="K1" s="6" t="s">
        <v>8</v>
      </c>
      <c r="L1" s="6" t="s">
        <v>9</v>
      </c>
      <c r="M1" s="8" t="s">
        <v>10</v>
      </c>
      <c r="N1" t="s">
        <v>28</v>
      </c>
      <c r="O1" t="s">
        <v>35</v>
      </c>
      <c r="P1" t="s">
        <v>36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37</v>
      </c>
      <c r="X1" t="s">
        <v>38</v>
      </c>
      <c r="Y1" t="s">
        <v>39</v>
      </c>
      <c r="Z1" t="s">
        <v>54</v>
      </c>
      <c r="AA1" t="s">
        <v>55</v>
      </c>
      <c r="AB1" t="s">
        <v>57</v>
      </c>
      <c r="AC1" t="s">
        <v>56</v>
      </c>
      <c r="AD1" t="s">
        <v>58</v>
      </c>
      <c r="AE1" t="s">
        <v>59</v>
      </c>
    </row>
    <row r="2" spans="1:37" x14ac:dyDescent="0.25">
      <c r="B2" t="s">
        <v>34</v>
      </c>
      <c r="C2" s="5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8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25">
      <c r="A3">
        <v>1</v>
      </c>
      <c r="B3" t="s">
        <v>32</v>
      </c>
      <c r="C3" s="5">
        <v>223</v>
      </c>
      <c r="D3" s="6">
        <v>1.8</v>
      </c>
      <c r="E3" s="6">
        <v>2</v>
      </c>
      <c r="F3" s="6">
        <v>2.4</v>
      </c>
      <c r="G3" s="6">
        <v>0.15</v>
      </c>
      <c r="H3" s="6">
        <v>109</v>
      </c>
      <c r="I3" s="6">
        <v>174</v>
      </c>
      <c r="J3" s="6">
        <v>96</v>
      </c>
      <c r="K3" s="7">
        <v>168</v>
      </c>
      <c r="L3" s="7">
        <v>19</v>
      </c>
      <c r="M3" s="8">
        <v>676427</v>
      </c>
      <c r="N3">
        <v>2.8000000000000004E-3</v>
      </c>
      <c r="O3">
        <v>1</v>
      </c>
      <c r="P3">
        <f>7*E3</f>
        <v>14</v>
      </c>
      <c r="Q3">
        <v>0.17</v>
      </c>
      <c r="R3">
        <v>0.39</v>
      </c>
      <c r="S3">
        <v>0.2</v>
      </c>
      <c r="T3">
        <v>0.1</v>
      </c>
      <c r="U3">
        <v>0.02</v>
      </c>
      <c r="V3">
        <v>0.12</v>
      </c>
      <c r="W3">
        <v>0</v>
      </c>
      <c r="X3">
        <v>3.2000000000000001E-2</v>
      </c>
      <c r="Y3">
        <v>5</v>
      </c>
      <c r="Z3">
        <v>1900</v>
      </c>
      <c r="AA3">
        <v>1918</v>
      </c>
      <c r="AB3">
        <v>16</v>
      </c>
      <c r="AC3">
        <v>15</v>
      </c>
      <c r="AD3">
        <v>22</v>
      </c>
      <c r="AE3">
        <v>124391</v>
      </c>
      <c r="AF3" s="4">
        <v>0.22216666666666665</v>
      </c>
      <c r="AG3" s="4">
        <v>0.37635539568345328</v>
      </c>
      <c r="AH3" s="4">
        <v>0.22946672661870507</v>
      </c>
      <c r="AI3" s="4">
        <v>5.7307142857142855E-2</v>
      </c>
      <c r="AJ3" s="4">
        <v>4.2731707317073174E-2</v>
      </c>
      <c r="AK3" s="4">
        <v>5.922316990665244E-2</v>
      </c>
    </row>
    <row r="4" spans="1:37" x14ac:dyDescent="0.25">
      <c r="A4">
        <v>2</v>
      </c>
      <c r="B4" t="s">
        <v>33</v>
      </c>
      <c r="C4" s="5">
        <v>600</v>
      </c>
      <c r="D4" s="6">
        <v>1.33</v>
      </c>
      <c r="E4" s="6">
        <v>3</v>
      </c>
      <c r="F4" s="6">
        <v>2.5</v>
      </c>
      <c r="G4" s="6">
        <v>0.14000000000000001</v>
      </c>
      <c r="H4" s="6">
        <v>200</v>
      </c>
      <c r="I4" s="6">
        <v>365</v>
      </c>
      <c r="J4" s="6">
        <v>171</v>
      </c>
      <c r="K4" s="6">
        <v>125</v>
      </c>
      <c r="L4" s="6">
        <v>27</v>
      </c>
      <c r="M4" s="8">
        <v>1849008</v>
      </c>
      <c r="N4">
        <v>2.5999999999999999E-3</v>
      </c>
      <c r="O4">
        <v>2</v>
      </c>
      <c r="P4">
        <f t="shared" ref="P4:P18" si="0">7*E4</f>
        <v>21</v>
      </c>
      <c r="Q4">
        <v>0.37</v>
      </c>
      <c r="R4">
        <v>0.4</v>
      </c>
      <c r="S4">
        <v>0.05</v>
      </c>
      <c r="T4">
        <v>0.05</v>
      </c>
      <c r="U4">
        <v>7.0000000000000007E-2</v>
      </c>
      <c r="V4">
        <v>0.06</v>
      </c>
      <c r="W4">
        <v>0</v>
      </c>
      <c r="X4">
        <v>1.7999999999999999E-2</v>
      </c>
      <c r="Y4">
        <v>6.5</v>
      </c>
      <c r="Z4">
        <v>1900</v>
      </c>
      <c r="AA4">
        <v>1918</v>
      </c>
      <c r="AB4">
        <v>13</v>
      </c>
      <c r="AC4">
        <v>15</v>
      </c>
      <c r="AD4">
        <v>28</v>
      </c>
      <c r="AE4">
        <v>210103</v>
      </c>
      <c r="AF4" s="4">
        <v>0.22216666666666665</v>
      </c>
      <c r="AG4" s="4">
        <v>0.37635539568345328</v>
      </c>
      <c r="AH4" s="4">
        <v>0.22946672661870507</v>
      </c>
      <c r="AI4" s="4">
        <v>5.7307142857142855E-2</v>
      </c>
      <c r="AJ4" s="4">
        <v>4.2731707317073174E-2</v>
      </c>
      <c r="AK4" s="4">
        <v>5.922316990665244E-2</v>
      </c>
    </row>
    <row r="5" spans="1:37" x14ac:dyDescent="0.25">
      <c r="A5">
        <v>3</v>
      </c>
      <c r="B5" t="s">
        <v>6</v>
      </c>
      <c r="C5" s="5">
        <v>195</v>
      </c>
      <c r="D5" s="6">
        <v>1.93</v>
      </c>
      <c r="E5" s="6">
        <v>2</v>
      </c>
      <c r="F5" s="6">
        <v>2.4</v>
      </c>
      <c r="G5" s="6">
        <v>0.16</v>
      </c>
      <c r="H5" s="6">
        <v>96</v>
      </c>
      <c r="I5" s="6">
        <v>184</v>
      </c>
      <c r="J5" s="6">
        <v>82</v>
      </c>
      <c r="K5" s="6">
        <v>176</v>
      </c>
      <c r="L5" s="6">
        <v>19</v>
      </c>
      <c r="M5" s="8">
        <v>528062</v>
      </c>
      <c r="N5">
        <v>2.8000000000000004E-3</v>
      </c>
      <c r="O5">
        <v>1</v>
      </c>
      <c r="P5">
        <f t="shared" si="0"/>
        <v>14</v>
      </c>
      <c r="Q5">
        <v>0.26</v>
      </c>
      <c r="R5">
        <v>0.43</v>
      </c>
      <c r="S5">
        <v>0.1</v>
      </c>
      <c r="T5">
        <v>7.0000000000000007E-2</v>
      </c>
      <c r="U5">
        <v>0.02</v>
      </c>
      <c r="V5">
        <v>0.12</v>
      </c>
      <c r="W5">
        <v>0</v>
      </c>
      <c r="X5">
        <v>4.7E-2</v>
      </c>
      <c r="Y5">
        <v>6</v>
      </c>
      <c r="Z5">
        <v>1919</v>
      </c>
      <c r="AA5">
        <v>1945</v>
      </c>
      <c r="AB5">
        <v>16</v>
      </c>
      <c r="AC5">
        <v>15</v>
      </c>
      <c r="AD5">
        <v>22</v>
      </c>
      <c r="AE5">
        <v>108171</v>
      </c>
      <c r="AF5" s="4">
        <v>0.29136082474226804</v>
      </c>
      <c r="AG5" s="4">
        <v>0.43132135076252714</v>
      </c>
      <c r="AH5" s="4">
        <v>9.945126630851879E-2</v>
      </c>
      <c r="AI5" s="4">
        <v>5.6496598639455789E-2</v>
      </c>
      <c r="AJ5" s="4">
        <v>3.5631578947368424E-2</v>
      </c>
      <c r="AK5" s="4">
        <v>5.5353406287756743E-2</v>
      </c>
    </row>
    <row r="6" spans="1:37" x14ac:dyDescent="0.25">
      <c r="A6">
        <v>4</v>
      </c>
      <c r="B6" t="s">
        <v>7</v>
      </c>
      <c r="C6" s="5">
        <v>546</v>
      </c>
      <c r="D6" s="6">
        <v>1.38</v>
      </c>
      <c r="E6" s="6">
        <v>3</v>
      </c>
      <c r="F6" s="6">
        <v>2.5</v>
      </c>
      <c r="G6" s="6">
        <v>0.15</v>
      </c>
      <c r="H6" s="6">
        <v>184</v>
      </c>
      <c r="I6" s="6">
        <v>358</v>
      </c>
      <c r="J6" s="6">
        <v>159</v>
      </c>
      <c r="K6" s="6">
        <v>134</v>
      </c>
      <c r="L6" s="6">
        <v>28</v>
      </c>
      <c r="M6" s="8">
        <v>1088542</v>
      </c>
      <c r="N6">
        <v>2.5999999999999999E-3</v>
      </c>
      <c r="O6">
        <v>2</v>
      </c>
      <c r="P6">
        <f t="shared" si="0"/>
        <v>21</v>
      </c>
      <c r="Q6">
        <v>0.38</v>
      </c>
      <c r="R6">
        <v>0.44</v>
      </c>
      <c r="S6">
        <v>0.03</v>
      </c>
      <c r="T6">
        <v>0.03</v>
      </c>
      <c r="U6">
        <v>0.06</v>
      </c>
      <c r="V6">
        <v>0.06</v>
      </c>
      <c r="W6">
        <v>0</v>
      </c>
      <c r="X6">
        <v>1.9E-2</v>
      </c>
      <c r="Y6">
        <v>10.5</v>
      </c>
      <c r="Z6">
        <v>1919</v>
      </c>
      <c r="AA6">
        <v>1945</v>
      </c>
      <c r="AB6">
        <v>13</v>
      </c>
      <c r="AC6">
        <v>15</v>
      </c>
      <c r="AD6">
        <v>28</v>
      </c>
      <c r="AE6">
        <v>90285</v>
      </c>
      <c r="AF6" s="4">
        <v>0.29136082474226804</v>
      </c>
      <c r="AG6" s="4">
        <v>0.43132135076252714</v>
      </c>
      <c r="AH6" s="4">
        <v>9.945126630851879E-2</v>
      </c>
      <c r="AI6" s="4">
        <v>5.6496598639455789E-2</v>
      </c>
      <c r="AJ6" s="4">
        <v>3.5631578947368424E-2</v>
      </c>
      <c r="AK6" s="4">
        <v>5.5353406287756743E-2</v>
      </c>
    </row>
    <row r="7" spans="1:37" x14ac:dyDescent="0.25">
      <c r="A7">
        <v>5</v>
      </c>
      <c r="B7" t="s">
        <v>11</v>
      </c>
      <c r="C7" s="5">
        <v>180</v>
      </c>
      <c r="D7" s="6">
        <v>1.8</v>
      </c>
      <c r="E7" s="6">
        <v>2</v>
      </c>
      <c r="F7" s="6">
        <v>2.4</v>
      </c>
      <c r="G7" s="6">
        <v>0.16</v>
      </c>
      <c r="H7" s="6">
        <v>95</v>
      </c>
      <c r="I7" s="6">
        <v>168</v>
      </c>
      <c r="J7" s="6">
        <v>86</v>
      </c>
      <c r="K7" s="6">
        <v>179</v>
      </c>
      <c r="L7" s="6">
        <v>19</v>
      </c>
      <c r="M7" s="8">
        <v>633299</v>
      </c>
      <c r="N7">
        <v>2.8000000000000004E-3</v>
      </c>
      <c r="O7">
        <v>1</v>
      </c>
      <c r="P7">
        <f t="shared" si="0"/>
        <v>14</v>
      </c>
      <c r="Q7">
        <v>0.17</v>
      </c>
      <c r="R7">
        <v>0.5</v>
      </c>
      <c r="S7">
        <v>0.08</v>
      </c>
      <c r="T7">
        <v>0.06</v>
      </c>
      <c r="U7">
        <v>0.01</v>
      </c>
      <c r="V7">
        <v>0.18</v>
      </c>
      <c r="W7">
        <v>0</v>
      </c>
      <c r="X7">
        <v>5.2999999999999999E-2</v>
      </c>
      <c r="Y7">
        <v>8</v>
      </c>
      <c r="Z7">
        <v>1946</v>
      </c>
      <c r="AA7">
        <v>1960</v>
      </c>
      <c r="AB7">
        <v>16</v>
      </c>
      <c r="AC7">
        <v>15</v>
      </c>
      <c r="AD7">
        <v>22</v>
      </c>
      <c r="AE7">
        <v>106483</v>
      </c>
      <c r="AF7" s="4">
        <v>0.18484577114427858</v>
      </c>
      <c r="AG7" s="4">
        <v>0.55911935483870967</v>
      </c>
      <c r="AH7" s="4">
        <v>6.0937648456057023E-2</v>
      </c>
      <c r="AI7" s="4">
        <v>4.9208791208791215E-2</v>
      </c>
      <c r="AJ7" s="4">
        <v>4.2213114754098363E-2</v>
      </c>
      <c r="AK7" s="4">
        <v>4.6179137752984663E-2</v>
      </c>
    </row>
    <row r="8" spans="1:37" x14ac:dyDescent="0.25">
      <c r="A8">
        <v>6</v>
      </c>
      <c r="B8" t="s">
        <v>12</v>
      </c>
      <c r="C8" s="5">
        <v>681</v>
      </c>
      <c r="D8" s="6">
        <v>1.29</v>
      </c>
      <c r="E8" s="6">
        <v>3</v>
      </c>
      <c r="F8" s="6">
        <v>2.4</v>
      </c>
      <c r="G8" s="6">
        <v>0.16</v>
      </c>
      <c r="H8" s="6">
        <v>225</v>
      </c>
      <c r="I8" s="6">
        <v>428</v>
      </c>
      <c r="J8" s="6">
        <v>204</v>
      </c>
      <c r="K8" s="6">
        <v>134</v>
      </c>
      <c r="L8" s="6">
        <v>28</v>
      </c>
      <c r="M8" s="8">
        <v>1933982</v>
      </c>
      <c r="N8">
        <v>2.5999999999999999E-3</v>
      </c>
      <c r="O8">
        <v>2</v>
      </c>
      <c r="P8">
        <f t="shared" si="0"/>
        <v>21</v>
      </c>
      <c r="Q8">
        <v>0.27</v>
      </c>
      <c r="R8">
        <v>0.54</v>
      </c>
      <c r="S8">
        <v>0.02</v>
      </c>
      <c r="T8">
        <v>0.02</v>
      </c>
      <c r="U8">
        <v>0.11</v>
      </c>
      <c r="V8">
        <v>0.04</v>
      </c>
      <c r="W8">
        <v>0</v>
      </c>
      <c r="X8">
        <v>2.4E-2</v>
      </c>
      <c r="Y8">
        <v>13.5</v>
      </c>
      <c r="Z8">
        <v>1946</v>
      </c>
      <c r="AA8">
        <v>60</v>
      </c>
      <c r="AB8">
        <v>13</v>
      </c>
      <c r="AC8">
        <v>15</v>
      </c>
      <c r="AD8">
        <v>28</v>
      </c>
      <c r="AE8">
        <v>80162</v>
      </c>
      <c r="AF8" s="4">
        <v>0.18484577114427858</v>
      </c>
      <c r="AG8" s="4">
        <v>0.55911935483870967</v>
      </c>
      <c r="AH8" s="4">
        <v>6.0937648456057023E-2</v>
      </c>
      <c r="AI8" s="4">
        <v>4.9208791208791215E-2</v>
      </c>
      <c r="AJ8" s="4">
        <v>4.2213114754098363E-2</v>
      </c>
      <c r="AK8" s="4">
        <v>4.6179137752984663E-2</v>
      </c>
    </row>
    <row r="9" spans="1:37" x14ac:dyDescent="0.25">
      <c r="A9">
        <v>7</v>
      </c>
      <c r="B9" t="s">
        <v>13</v>
      </c>
      <c r="C9" s="5">
        <v>190</v>
      </c>
      <c r="D9" s="6">
        <v>2.04</v>
      </c>
      <c r="E9" s="6">
        <v>2</v>
      </c>
      <c r="F9" s="6">
        <v>2.4</v>
      </c>
      <c r="G9" s="6">
        <v>0.16</v>
      </c>
      <c r="H9" s="6">
        <v>109</v>
      </c>
      <c r="I9" s="6">
        <v>163</v>
      </c>
      <c r="J9" s="6">
        <v>99</v>
      </c>
      <c r="K9" s="6">
        <v>177</v>
      </c>
      <c r="L9" s="6">
        <v>20</v>
      </c>
      <c r="M9" s="8">
        <v>661018</v>
      </c>
      <c r="N9">
        <v>2.3999999999999998E-3</v>
      </c>
      <c r="O9">
        <v>1</v>
      </c>
      <c r="P9">
        <f t="shared" si="0"/>
        <v>14</v>
      </c>
      <c r="Q9">
        <v>0.1</v>
      </c>
      <c r="R9">
        <v>0.61</v>
      </c>
      <c r="S9">
        <v>0.06</v>
      </c>
      <c r="T9">
        <v>7.0000000000000007E-2</v>
      </c>
      <c r="U9">
        <v>0.01</v>
      </c>
      <c r="V9">
        <v>0.15</v>
      </c>
      <c r="W9">
        <v>0</v>
      </c>
      <c r="X9">
        <v>0.04</v>
      </c>
      <c r="Y9">
        <v>8.6999999999999993</v>
      </c>
      <c r="Z9">
        <v>1961</v>
      </c>
      <c r="AA9">
        <v>70</v>
      </c>
      <c r="AB9">
        <v>16</v>
      </c>
      <c r="AC9">
        <v>15</v>
      </c>
      <c r="AD9">
        <v>22</v>
      </c>
      <c r="AE9">
        <v>92410</v>
      </c>
      <c r="AF9" s="4">
        <v>0.14312582781456953</v>
      </c>
      <c r="AG9" s="4">
        <v>0.63860245901639356</v>
      </c>
      <c r="AH9" s="4">
        <v>4.3590087764584416E-2</v>
      </c>
      <c r="AI9" s="4">
        <v>3.0410852713178293E-2</v>
      </c>
      <c r="AJ9" s="4">
        <v>5.0972602739726022E-2</v>
      </c>
      <c r="AK9" s="4">
        <v>3.7039764607967846E-2</v>
      </c>
    </row>
    <row r="10" spans="1:37" x14ac:dyDescent="0.25">
      <c r="A10">
        <v>8</v>
      </c>
      <c r="B10" t="s">
        <v>14</v>
      </c>
      <c r="C10" s="5">
        <v>970</v>
      </c>
      <c r="D10" s="6">
        <v>1.2</v>
      </c>
      <c r="E10" s="6">
        <v>4</v>
      </c>
      <c r="F10" s="6">
        <v>2.4</v>
      </c>
      <c r="G10" s="6">
        <v>0.16</v>
      </c>
      <c r="H10" s="6">
        <v>271</v>
      </c>
      <c r="I10" s="6">
        <v>545</v>
      </c>
      <c r="J10" s="6">
        <v>260</v>
      </c>
      <c r="K10" s="6">
        <v>116</v>
      </c>
      <c r="L10" s="6">
        <v>31</v>
      </c>
      <c r="M10" s="8">
        <v>3766041</v>
      </c>
      <c r="N10">
        <v>2.7000000000000001E-3</v>
      </c>
      <c r="O10">
        <v>2</v>
      </c>
      <c r="P10">
        <f t="shared" si="0"/>
        <v>28</v>
      </c>
      <c r="Q10">
        <v>0.27</v>
      </c>
      <c r="R10">
        <v>0.59</v>
      </c>
      <c r="S10">
        <v>0.01</v>
      </c>
      <c r="T10">
        <v>0.01</v>
      </c>
      <c r="U10">
        <v>0.09</v>
      </c>
      <c r="V10">
        <v>0.03</v>
      </c>
      <c r="W10">
        <v>0</v>
      </c>
      <c r="X10">
        <v>1.9E-2</v>
      </c>
      <c r="Y10">
        <v>20</v>
      </c>
      <c r="Z10">
        <v>1961</v>
      </c>
      <c r="AA10">
        <v>70</v>
      </c>
      <c r="AB10">
        <v>13</v>
      </c>
      <c r="AC10">
        <v>15</v>
      </c>
      <c r="AD10">
        <v>28</v>
      </c>
      <c r="AE10">
        <v>79162</v>
      </c>
      <c r="AF10" s="4">
        <v>0.14312582781456953</v>
      </c>
      <c r="AG10" s="4">
        <v>0.63860245901639356</v>
      </c>
      <c r="AH10" s="4">
        <v>4.3590087764584416E-2</v>
      </c>
      <c r="AI10" s="4">
        <v>3.0410852713178293E-2</v>
      </c>
      <c r="AJ10" s="4">
        <v>5.0972602739726022E-2</v>
      </c>
      <c r="AK10" s="4">
        <v>3.7039764607967846E-2</v>
      </c>
    </row>
    <row r="11" spans="1:37" x14ac:dyDescent="0.25">
      <c r="A11">
        <v>9</v>
      </c>
      <c r="B11" t="s">
        <v>15</v>
      </c>
      <c r="C11" s="5">
        <v>200</v>
      </c>
      <c r="D11" s="6">
        <v>1.99</v>
      </c>
      <c r="E11" s="6">
        <v>2</v>
      </c>
      <c r="F11" s="6">
        <v>2.4</v>
      </c>
      <c r="G11" s="6">
        <v>0.16</v>
      </c>
      <c r="H11" s="6">
        <v>115</v>
      </c>
      <c r="I11" s="6">
        <v>163</v>
      </c>
      <c r="J11" s="6">
        <v>103</v>
      </c>
      <c r="K11" s="6">
        <v>147</v>
      </c>
      <c r="L11" s="6">
        <v>19</v>
      </c>
      <c r="M11" s="8">
        <v>915779</v>
      </c>
      <c r="N11">
        <v>2.3999999999999998E-3</v>
      </c>
      <c r="O11">
        <v>1</v>
      </c>
      <c r="P11">
        <f t="shared" si="0"/>
        <v>14</v>
      </c>
      <c r="Q11">
        <v>7.0000000000000007E-2</v>
      </c>
      <c r="R11">
        <v>0.51</v>
      </c>
      <c r="S11">
        <v>0.05</v>
      </c>
      <c r="T11">
        <v>0.2</v>
      </c>
      <c r="U11">
        <v>0.02</v>
      </c>
      <c r="V11">
        <v>0.15</v>
      </c>
      <c r="W11">
        <v>0</v>
      </c>
      <c r="X11">
        <v>4.9000000000000002E-2</v>
      </c>
      <c r="Y11">
        <v>7.6</v>
      </c>
      <c r="Z11">
        <v>1971</v>
      </c>
      <c r="AA11">
        <v>80</v>
      </c>
      <c r="AB11">
        <v>16</v>
      </c>
      <c r="AC11">
        <v>15</v>
      </c>
      <c r="AD11">
        <v>22</v>
      </c>
      <c r="AE11">
        <v>121052</v>
      </c>
      <c r="AF11" s="4">
        <v>0.12648309178743963</v>
      </c>
      <c r="AG11" s="4">
        <v>0.60543601895734578</v>
      </c>
      <c r="AH11" s="4">
        <v>4.1061292103810043E-2</v>
      </c>
      <c r="AI11" s="4">
        <v>8.6008000000000001E-2</v>
      </c>
      <c r="AJ11" s="4">
        <v>5.1702830188679237E-2</v>
      </c>
      <c r="AK11" s="4">
        <v>5.6161819700786049E-2</v>
      </c>
    </row>
    <row r="12" spans="1:37" x14ac:dyDescent="0.25">
      <c r="A12">
        <v>10</v>
      </c>
      <c r="B12" t="s">
        <v>16</v>
      </c>
      <c r="C12" s="5">
        <v>1073</v>
      </c>
      <c r="D12" s="6">
        <v>1.2</v>
      </c>
      <c r="E12" s="6">
        <v>4</v>
      </c>
      <c r="F12" s="6">
        <v>2.4</v>
      </c>
      <c r="G12" s="6">
        <v>0.16</v>
      </c>
      <c r="H12" s="6">
        <v>295</v>
      </c>
      <c r="I12" s="6">
        <v>584</v>
      </c>
      <c r="J12" s="6">
        <v>278</v>
      </c>
      <c r="K12" s="6">
        <v>112</v>
      </c>
      <c r="L12" s="6">
        <v>32</v>
      </c>
      <c r="M12" s="8">
        <v>4623873</v>
      </c>
      <c r="N12">
        <v>2.7000000000000001E-3</v>
      </c>
      <c r="O12">
        <v>2</v>
      </c>
      <c r="P12">
        <f t="shared" si="0"/>
        <v>28</v>
      </c>
      <c r="Q12">
        <v>0.2</v>
      </c>
      <c r="R12">
        <v>0.66</v>
      </c>
      <c r="S12">
        <v>0.01</v>
      </c>
      <c r="T12">
        <v>0.03</v>
      </c>
      <c r="U12">
        <v>0.08</v>
      </c>
      <c r="V12">
        <v>0.02</v>
      </c>
      <c r="W12">
        <v>0</v>
      </c>
      <c r="X12">
        <v>1.0999999999999999E-2</v>
      </c>
      <c r="Y12">
        <v>15</v>
      </c>
      <c r="Z12">
        <v>1971</v>
      </c>
      <c r="AA12">
        <v>80</v>
      </c>
      <c r="AB12">
        <v>13</v>
      </c>
      <c r="AC12">
        <v>15</v>
      </c>
      <c r="AD12">
        <v>28</v>
      </c>
      <c r="AE12">
        <v>72761</v>
      </c>
      <c r="AF12" s="4">
        <v>0.12648309178743963</v>
      </c>
      <c r="AG12" s="4">
        <v>0.60543601895734578</v>
      </c>
      <c r="AH12" s="4">
        <v>4.1061292103810043E-2</v>
      </c>
      <c r="AI12" s="4">
        <v>8.6008000000000001E-2</v>
      </c>
      <c r="AJ12" s="4">
        <v>5.1702830188679237E-2</v>
      </c>
      <c r="AK12" s="4">
        <v>5.6161819700786049E-2</v>
      </c>
    </row>
    <row r="13" spans="1:37" x14ac:dyDescent="0.25">
      <c r="A13">
        <v>11</v>
      </c>
      <c r="B13" t="s">
        <v>17</v>
      </c>
      <c r="C13" s="5">
        <v>198</v>
      </c>
      <c r="D13" s="6">
        <v>1.87</v>
      </c>
      <c r="E13" s="6">
        <v>2</v>
      </c>
      <c r="F13" s="6">
        <v>2.4</v>
      </c>
      <c r="G13" s="6">
        <v>0.16</v>
      </c>
      <c r="H13" s="6">
        <v>103</v>
      </c>
      <c r="I13" s="6">
        <v>160</v>
      </c>
      <c r="J13" s="6">
        <v>88</v>
      </c>
      <c r="K13" s="6">
        <v>98</v>
      </c>
      <c r="L13" s="6">
        <v>19</v>
      </c>
      <c r="M13" s="8">
        <v>904562</v>
      </c>
      <c r="N13">
        <v>2.3999999999999998E-3</v>
      </c>
      <c r="O13">
        <v>1</v>
      </c>
      <c r="P13">
        <f t="shared" si="0"/>
        <v>14</v>
      </c>
      <c r="Q13">
        <v>0.13</v>
      </c>
      <c r="R13">
        <v>0.21</v>
      </c>
      <c r="S13">
        <v>0.05</v>
      </c>
      <c r="T13">
        <v>0.36</v>
      </c>
      <c r="U13">
        <v>0.01</v>
      </c>
      <c r="V13">
        <v>0.24</v>
      </c>
      <c r="W13">
        <v>0</v>
      </c>
      <c r="X13">
        <v>5.1999999999999998E-2</v>
      </c>
      <c r="Y13">
        <v>7.2</v>
      </c>
      <c r="Z13">
        <v>1981</v>
      </c>
      <c r="AA13">
        <v>90</v>
      </c>
      <c r="AB13">
        <v>16</v>
      </c>
      <c r="AC13">
        <v>15</v>
      </c>
      <c r="AD13">
        <v>22</v>
      </c>
      <c r="AE13">
        <v>133303</v>
      </c>
      <c r="AF13" s="4">
        <v>0.20514698162729658</v>
      </c>
      <c r="AG13" s="4">
        <v>0.42578939617083944</v>
      </c>
      <c r="AH13" s="4">
        <v>5.9148648648648647E-2</v>
      </c>
      <c r="AI13" s="4">
        <v>0.12883516483516483</v>
      </c>
      <c r="AJ13" s="4">
        <v>3.5294294294294301E-2</v>
      </c>
      <c r="AK13" s="4">
        <v>0.11139454884830007</v>
      </c>
    </row>
    <row r="14" spans="1:37" x14ac:dyDescent="0.25">
      <c r="A14">
        <v>12</v>
      </c>
      <c r="B14" t="s">
        <v>18</v>
      </c>
      <c r="C14" s="5">
        <v>1020</v>
      </c>
      <c r="D14" s="6">
        <v>1.22</v>
      </c>
      <c r="E14" s="6">
        <v>4</v>
      </c>
      <c r="F14" s="6">
        <v>2.4</v>
      </c>
      <c r="G14" s="6">
        <v>0.16</v>
      </c>
      <c r="H14" s="6">
        <v>306</v>
      </c>
      <c r="I14" s="6">
        <v>547</v>
      </c>
      <c r="J14" s="6">
        <v>267</v>
      </c>
      <c r="K14" s="6">
        <v>84</v>
      </c>
      <c r="L14" s="6">
        <v>28</v>
      </c>
      <c r="M14" s="8">
        <v>3219269</v>
      </c>
      <c r="N14">
        <v>2.7000000000000001E-3</v>
      </c>
      <c r="O14">
        <v>2</v>
      </c>
      <c r="P14">
        <f t="shared" si="0"/>
        <v>28</v>
      </c>
      <c r="Q14">
        <v>0.43</v>
      </c>
      <c r="R14">
        <v>0.36</v>
      </c>
      <c r="S14">
        <v>0.01</v>
      </c>
      <c r="T14">
        <v>0.11</v>
      </c>
      <c r="U14">
        <v>0.05</v>
      </c>
      <c r="V14">
        <v>0.04</v>
      </c>
      <c r="W14">
        <v>0</v>
      </c>
      <c r="X14">
        <v>2.5000000000000001E-2</v>
      </c>
      <c r="Y14">
        <v>13.6</v>
      </c>
      <c r="Z14">
        <v>1981</v>
      </c>
      <c r="AA14">
        <v>90</v>
      </c>
      <c r="AB14">
        <v>13</v>
      </c>
      <c r="AC14">
        <v>15</v>
      </c>
      <c r="AD14">
        <v>28</v>
      </c>
      <c r="AE14">
        <v>67553</v>
      </c>
      <c r="AF14" s="4">
        <v>0.20514698162729658</v>
      </c>
      <c r="AG14" s="4">
        <v>0.42578939617083944</v>
      </c>
      <c r="AH14" s="4">
        <v>5.9148648648648647E-2</v>
      </c>
      <c r="AI14" s="4">
        <v>0.12883516483516483</v>
      </c>
      <c r="AJ14" s="4">
        <v>3.5294294294294301E-2</v>
      </c>
      <c r="AK14" s="4">
        <v>0.11139454884830007</v>
      </c>
    </row>
    <row r="15" spans="1:37" x14ac:dyDescent="0.25">
      <c r="A15">
        <v>13</v>
      </c>
      <c r="B15" t="s">
        <v>19</v>
      </c>
      <c r="C15" s="5">
        <v>199</v>
      </c>
      <c r="D15" s="6">
        <v>1.82</v>
      </c>
      <c r="E15" s="6">
        <v>2</v>
      </c>
      <c r="F15" s="6">
        <v>2.4</v>
      </c>
      <c r="G15" s="6">
        <v>0.16</v>
      </c>
      <c r="H15" s="6">
        <v>96</v>
      </c>
      <c r="I15" s="6">
        <v>164</v>
      </c>
      <c r="J15" s="6">
        <v>81</v>
      </c>
      <c r="K15" s="6">
        <v>86</v>
      </c>
      <c r="L15" s="6">
        <v>19</v>
      </c>
      <c r="M15" s="8">
        <v>471918</v>
      </c>
      <c r="N15">
        <v>8.0000000000000004E-4</v>
      </c>
      <c r="O15">
        <v>1</v>
      </c>
      <c r="P15">
        <f t="shared" si="0"/>
        <v>14</v>
      </c>
      <c r="Q15">
        <v>0.3</v>
      </c>
      <c r="R15">
        <v>0.35</v>
      </c>
      <c r="S15">
        <v>0.04</v>
      </c>
      <c r="T15">
        <v>0.08</v>
      </c>
      <c r="U15">
        <v>0.01</v>
      </c>
      <c r="V15">
        <v>0.22</v>
      </c>
      <c r="W15">
        <v>0</v>
      </c>
      <c r="X15">
        <v>6.4000000000000001E-2</v>
      </c>
      <c r="Y15">
        <v>5.0999999999999996</v>
      </c>
      <c r="Z15">
        <v>1991</v>
      </c>
      <c r="AA15">
        <v>2000</v>
      </c>
      <c r="AB15">
        <v>16</v>
      </c>
      <c r="AC15">
        <v>15</v>
      </c>
      <c r="AD15">
        <v>22</v>
      </c>
      <c r="AE15">
        <v>119812</v>
      </c>
      <c r="AF15" s="4">
        <v>0.3029954648526077</v>
      </c>
      <c r="AG15" s="4">
        <v>0.3852813487881982</v>
      </c>
      <c r="AH15" s="4">
        <v>5.3297063903281532E-2</v>
      </c>
      <c r="AI15" s="4">
        <v>2.6446540880503144E-2</v>
      </c>
      <c r="AJ15" s="4">
        <v>4.882352941176471E-2</v>
      </c>
      <c r="AK15" s="4">
        <v>0.13913137083614063</v>
      </c>
    </row>
    <row r="16" spans="1:37" x14ac:dyDescent="0.25">
      <c r="A16">
        <v>14</v>
      </c>
      <c r="B16" t="s">
        <v>20</v>
      </c>
      <c r="C16" s="5">
        <v>1044</v>
      </c>
      <c r="D16" s="6">
        <v>1.24</v>
      </c>
      <c r="E16" s="6">
        <v>3</v>
      </c>
      <c r="F16" s="6">
        <v>2.4</v>
      </c>
      <c r="G16" s="6">
        <v>0.16</v>
      </c>
      <c r="H16" s="6">
        <v>323</v>
      </c>
      <c r="I16" s="6">
        <v>546</v>
      </c>
      <c r="J16" s="6">
        <v>276</v>
      </c>
      <c r="K16" s="6">
        <v>74</v>
      </c>
      <c r="L16" s="6">
        <v>28</v>
      </c>
      <c r="M16" s="8">
        <v>1775431</v>
      </c>
      <c r="N16">
        <v>1E-3</v>
      </c>
      <c r="O16">
        <v>2</v>
      </c>
      <c r="P16">
        <f t="shared" si="0"/>
        <v>21</v>
      </c>
      <c r="Q16">
        <v>0.5</v>
      </c>
      <c r="R16">
        <v>0.37</v>
      </c>
      <c r="S16">
        <v>0.02</v>
      </c>
      <c r="T16">
        <v>0.03</v>
      </c>
      <c r="U16">
        <v>0.04</v>
      </c>
      <c r="V16">
        <v>0.04</v>
      </c>
      <c r="W16">
        <v>0</v>
      </c>
      <c r="X16">
        <v>0.01</v>
      </c>
      <c r="Y16">
        <v>10.5</v>
      </c>
      <c r="Z16">
        <v>1991</v>
      </c>
      <c r="AA16">
        <v>2000</v>
      </c>
      <c r="AB16">
        <v>13</v>
      </c>
      <c r="AC16">
        <v>15</v>
      </c>
      <c r="AD16">
        <v>28</v>
      </c>
      <c r="AE16">
        <v>58642</v>
      </c>
      <c r="AF16" s="4">
        <v>0.3029954648526077</v>
      </c>
      <c r="AG16" s="4">
        <v>0.3852813487881982</v>
      </c>
      <c r="AH16" s="4">
        <v>5.3297063903281532E-2</v>
      </c>
      <c r="AI16" s="4">
        <v>2.6446540880503144E-2</v>
      </c>
      <c r="AJ16" s="4">
        <v>4.882352941176471E-2</v>
      </c>
      <c r="AK16" s="4">
        <v>0.13913137083614063</v>
      </c>
    </row>
    <row r="17" spans="1:37" x14ac:dyDescent="0.25">
      <c r="A17">
        <v>15</v>
      </c>
      <c r="B17" t="s">
        <v>21</v>
      </c>
      <c r="C17" s="5">
        <v>201</v>
      </c>
      <c r="D17" s="6">
        <v>1.88</v>
      </c>
      <c r="E17" s="6">
        <v>2</v>
      </c>
      <c r="F17" s="6">
        <v>2.4</v>
      </c>
      <c r="G17" s="6">
        <v>0.16</v>
      </c>
      <c r="H17" s="6">
        <v>97</v>
      </c>
      <c r="I17" s="6">
        <v>178</v>
      </c>
      <c r="J17" s="6">
        <v>84</v>
      </c>
      <c r="K17" s="6">
        <v>66</v>
      </c>
      <c r="L17" s="6">
        <v>18</v>
      </c>
      <c r="M17" s="8">
        <v>326448</v>
      </c>
      <c r="N17">
        <v>1E-4</v>
      </c>
      <c r="O17">
        <v>1</v>
      </c>
      <c r="P17">
        <f t="shared" si="0"/>
        <v>14</v>
      </c>
      <c r="Q17">
        <v>0.36</v>
      </c>
      <c r="R17">
        <v>0.25</v>
      </c>
      <c r="S17">
        <v>0.04</v>
      </c>
      <c r="T17">
        <v>0.02</v>
      </c>
      <c r="U17">
        <v>0.01</v>
      </c>
      <c r="V17">
        <v>0.32</v>
      </c>
      <c r="W17">
        <v>0</v>
      </c>
      <c r="X17">
        <v>5.2999999999999999E-2</v>
      </c>
      <c r="Y17">
        <v>7</v>
      </c>
      <c r="Z17">
        <v>2001</v>
      </c>
      <c r="AA17">
        <v>2010</v>
      </c>
      <c r="AB17">
        <v>16</v>
      </c>
      <c r="AC17">
        <v>15</v>
      </c>
      <c r="AD17">
        <v>22</v>
      </c>
      <c r="AE17">
        <v>104794</v>
      </c>
      <c r="AF17" s="4">
        <v>0.33140295358649791</v>
      </c>
      <c r="AG17" s="4">
        <v>0.16574878286270692</v>
      </c>
      <c r="AH17" s="4">
        <v>5.9561886051080558E-2</v>
      </c>
      <c r="AI17" s="4">
        <v>1.5820224719101123E-2</v>
      </c>
      <c r="AJ17" s="4">
        <v>6.9829787234042567E-2</v>
      </c>
      <c r="AK17" s="4">
        <v>0.31147417117663151</v>
      </c>
    </row>
    <row r="18" spans="1:37" x14ac:dyDescent="0.25">
      <c r="A18">
        <v>16</v>
      </c>
      <c r="B18" t="s">
        <v>22</v>
      </c>
      <c r="C18" s="5">
        <v>1110</v>
      </c>
      <c r="D18" s="6">
        <v>1.2</v>
      </c>
      <c r="E18" s="6">
        <v>4</v>
      </c>
      <c r="F18" s="6">
        <v>2.4</v>
      </c>
      <c r="G18" s="6">
        <v>0.16</v>
      </c>
      <c r="H18" s="6">
        <v>324</v>
      </c>
      <c r="I18" s="6">
        <v>581</v>
      </c>
      <c r="J18" s="6">
        <v>296</v>
      </c>
      <c r="K18" s="6">
        <v>49</v>
      </c>
      <c r="L18" s="6">
        <v>27</v>
      </c>
      <c r="M18" s="8">
        <v>1813825</v>
      </c>
      <c r="N18">
        <v>2.0000000000000001E-4</v>
      </c>
      <c r="O18">
        <v>2</v>
      </c>
      <c r="P18">
        <f t="shared" si="0"/>
        <v>28</v>
      </c>
      <c r="Q18">
        <v>0.65</v>
      </c>
      <c r="R18">
        <v>0.16</v>
      </c>
      <c r="S18">
        <v>0.04</v>
      </c>
      <c r="T18">
        <v>0</v>
      </c>
      <c r="U18">
        <v>0.06</v>
      </c>
      <c r="V18">
        <v>0.09</v>
      </c>
      <c r="W18">
        <v>0</v>
      </c>
      <c r="X18">
        <v>3.0000000000000001E-3</v>
      </c>
      <c r="Y18">
        <v>2.2000000000000002</v>
      </c>
      <c r="Z18">
        <v>2001</v>
      </c>
      <c r="AA18">
        <v>2010</v>
      </c>
      <c r="AB18">
        <v>13</v>
      </c>
      <c r="AC18">
        <v>15</v>
      </c>
      <c r="AD18">
        <v>28</v>
      </c>
      <c r="AE18">
        <v>48531</v>
      </c>
      <c r="AF18" s="4">
        <v>0.33140295358649791</v>
      </c>
      <c r="AG18" s="4">
        <v>0.16574878286270692</v>
      </c>
      <c r="AH18" s="4">
        <v>5.9561886051080558E-2</v>
      </c>
      <c r="AI18" s="4">
        <v>1.5820224719101123E-2</v>
      </c>
      <c r="AJ18" s="4">
        <v>6.9829787234042567E-2</v>
      </c>
      <c r="AK18" s="4">
        <v>0.31147417117663151</v>
      </c>
    </row>
    <row r="19" spans="1:37" x14ac:dyDescent="0.25">
      <c r="A19">
        <v>17</v>
      </c>
      <c r="B19" t="s">
        <v>23</v>
      </c>
      <c r="C19" s="5">
        <v>206</v>
      </c>
      <c r="D19" s="6">
        <v>2.04</v>
      </c>
      <c r="E19" s="6">
        <v>2</v>
      </c>
      <c r="F19" s="6">
        <v>2.4</v>
      </c>
      <c r="G19" s="6">
        <v>0.18</v>
      </c>
      <c r="H19" s="6">
        <v>100</v>
      </c>
      <c r="I19" s="6">
        <v>181</v>
      </c>
      <c r="J19" s="6">
        <v>94</v>
      </c>
      <c r="K19" s="6">
        <v>19</v>
      </c>
      <c r="L19" s="6">
        <v>7</v>
      </c>
      <c r="M19" s="8">
        <v>404907</v>
      </c>
      <c r="N19">
        <v>1E-4</v>
      </c>
      <c r="O19">
        <v>1</v>
      </c>
      <c r="P19" s="3">
        <f>20/3*2</f>
        <v>13.333333333333334</v>
      </c>
      <c r="Q19">
        <v>0.13</v>
      </c>
      <c r="R19">
        <v>0.01</v>
      </c>
      <c r="S19">
        <v>7.0000000000000007E-2</v>
      </c>
      <c r="T19">
        <v>0</v>
      </c>
      <c r="U19">
        <v>0.05</v>
      </c>
      <c r="V19">
        <v>0.73</v>
      </c>
      <c r="W19">
        <v>0.01</v>
      </c>
      <c r="X19">
        <v>0.16600000000000001</v>
      </c>
      <c r="Y19">
        <v>7</v>
      </c>
      <c r="Z19">
        <v>2011</v>
      </c>
      <c r="AA19">
        <v>2019</v>
      </c>
      <c r="AB19">
        <v>16</v>
      </c>
      <c r="AC19">
        <v>15</v>
      </c>
      <c r="AD19">
        <v>22</v>
      </c>
      <c r="AE19">
        <v>101821</v>
      </c>
      <c r="AF19" s="4">
        <v>0.14659247311827955</v>
      </c>
      <c r="AG19" s="4">
        <v>1.2114864864864865E-2</v>
      </c>
      <c r="AH19" s="4">
        <v>5.9416666666666666E-2</v>
      </c>
      <c r="AI19" s="4">
        <v>5.5000000000000005E-3</v>
      </c>
      <c r="AJ19" s="4">
        <v>0.12612499999999999</v>
      </c>
      <c r="AK19" s="4">
        <v>0.59591520338768833</v>
      </c>
    </row>
    <row r="20" spans="1:37" x14ac:dyDescent="0.25">
      <c r="A20">
        <v>18</v>
      </c>
      <c r="B20" t="s">
        <v>27</v>
      </c>
      <c r="C20" s="5">
        <v>963</v>
      </c>
      <c r="D20" s="6">
        <v>1.33</v>
      </c>
      <c r="E20" s="6">
        <v>3</v>
      </c>
      <c r="F20" s="6">
        <v>2.4</v>
      </c>
      <c r="G20" s="6">
        <v>0.18</v>
      </c>
      <c r="H20" s="6">
        <v>292</v>
      </c>
      <c r="I20" s="6">
        <v>523</v>
      </c>
      <c r="J20" s="6">
        <v>292</v>
      </c>
      <c r="K20" s="6">
        <v>18</v>
      </c>
      <c r="L20" s="6">
        <v>12</v>
      </c>
      <c r="M20" s="8">
        <v>2675423</v>
      </c>
      <c r="N20">
        <v>2.0000000000000001E-4</v>
      </c>
      <c r="O20">
        <v>2</v>
      </c>
      <c r="P20">
        <v>22</v>
      </c>
      <c r="Q20">
        <v>0.27</v>
      </c>
      <c r="R20">
        <v>0.01</v>
      </c>
      <c r="S20">
        <v>0.1</v>
      </c>
      <c r="T20">
        <v>0</v>
      </c>
      <c r="U20">
        <v>0.14000000000000001</v>
      </c>
      <c r="V20">
        <v>0.47</v>
      </c>
      <c r="W20">
        <v>0.01</v>
      </c>
      <c r="X20">
        <v>0.16200000000000001</v>
      </c>
      <c r="Y20">
        <v>15</v>
      </c>
      <c r="Z20">
        <v>2011</v>
      </c>
      <c r="AA20">
        <v>2019</v>
      </c>
      <c r="AB20">
        <v>13</v>
      </c>
      <c r="AC20">
        <v>15</v>
      </c>
      <c r="AD20">
        <v>28</v>
      </c>
      <c r="AE20">
        <v>65885</v>
      </c>
      <c r="AF20" s="4">
        <v>0.14659247311827955</v>
      </c>
      <c r="AG20" s="4">
        <v>1.2114864864864865E-2</v>
      </c>
      <c r="AH20" s="4">
        <v>5.9416666666666666E-2</v>
      </c>
      <c r="AI20" s="4">
        <v>5.5000000000000005E-3</v>
      </c>
      <c r="AJ20" s="4">
        <v>0.12612499999999999</v>
      </c>
      <c r="AK20" s="4">
        <v>0.59591520338768833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5665-F9C4-4D0C-8E80-BD4EF97984A8}">
  <dimension ref="A1:AP46"/>
  <sheetViews>
    <sheetView topLeftCell="X1" workbookViewId="0">
      <selection activeCell="AH1" sqref="AH1:AH1048576"/>
    </sheetView>
  </sheetViews>
  <sheetFormatPr baseColWidth="10" defaultRowHeight="15" x14ac:dyDescent="0.25"/>
  <sheetData>
    <row r="1" spans="1:42" x14ac:dyDescent="0.25">
      <c r="A1" t="s">
        <v>26</v>
      </c>
      <c r="B1" s="5" t="s">
        <v>0</v>
      </c>
      <c r="C1" s="6" t="s">
        <v>1</v>
      </c>
      <c r="D1" s="6" t="s">
        <v>2</v>
      </c>
      <c r="E1" s="6" t="s">
        <v>24</v>
      </c>
      <c r="F1" s="6" t="s">
        <v>25</v>
      </c>
      <c r="G1" s="6" t="s">
        <v>3</v>
      </c>
      <c r="H1" s="6" t="s">
        <v>4</v>
      </c>
      <c r="I1" s="6" t="s">
        <v>5</v>
      </c>
      <c r="J1" s="6" t="s">
        <v>8</v>
      </c>
      <c r="K1" s="6" t="s">
        <v>9</v>
      </c>
      <c r="L1" s="6" t="s">
        <v>105</v>
      </c>
      <c r="M1" s="43" t="s">
        <v>128</v>
      </c>
      <c r="N1" s="8" t="s">
        <v>10</v>
      </c>
      <c r="O1" t="s">
        <v>28</v>
      </c>
      <c r="P1" t="s">
        <v>35</v>
      </c>
      <c r="Q1" t="s">
        <v>36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37</v>
      </c>
      <c r="Y1" t="s">
        <v>38</v>
      </c>
      <c r="Z1" t="s">
        <v>39</v>
      </c>
      <c r="AA1" t="s">
        <v>54</v>
      </c>
      <c r="AB1" t="s">
        <v>55</v>
      </c>
      <c r="AC1" t="s">
        <v>57</v>
      </c>
      <c r="AD1" t="s">
        <v>56</v>
      </c>
      <c r="AE1" t="s">
        <v>58</v>
      </c>
      <c r="AF1" s="37" t="s">
        <v>59</v>
      </c>
      <c r="AG1" t="s">
        <v>59</v>
      </c>
      <c r="AH1" t="s">
        <v>82</v>
      </c>
      <c r="AI1" t="s">
        <v>104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</row>
    <row r="2" spans="1:42" x14ac:dyDescent="0.25">
      <c r="A2" t="s">
        <v>34</v>
      </c>
      <c r="B2" s="5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43">
        <v>1</v>
      </c>
      <c r="M2" s="43">
        <v>1</v>
      </c>
      <c r="N2" s="8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32</v>
      </c>
      <c r="B3" s="5">
        <v>223</v>
      </c>
      <c r="C3" s="6">
        <v>1.8</v>
      </c>
      <c r="D3" s="6">
        <v>2</v>
      </c>
      <c r="E3" s="6">
        <v>2.4</v>
      </c>
      <c r="F3" s="6">
        <v>0.15</v>
      </c>
      <c r="G3" s="6">
        <v>109</v>
      </c>
      <c r="H3" s="6">
        <v>174</v>
      </c>
      <c r="I3" s="6">
        <v>96</v>
      </c>
      <c r="J3" s="58">
        <v>140.21413460506119</v>
      </c>
      <c r="K3" s="7">
        <v>19</v>
      </c>
      <c r="L3" s="52">
        <v>125.96777868262183</v>
      </c>
      <c r="M3" s="52">
        <v>14.246355922439372</v>
      </c>
      <c r="N3" s="10">
        <v>676427</v>
      </c>
      <c r="O3">
        <v>2.8000000000000004E-3</v>
      </c>
      <c r="P3">
        <v>1</v>
      </c>
      <c r="Q3">
        <f>7*D3</f>
        <v>14</v>
      </c>
      <c r="R3" s="9">
        <v>0.22216666666666665</v>
      </c>
      <c r="S3" s="9">
        <v>0.37635539568345328</v>
      </c>
      <c r="T3" s="9">
        <v>0.22946672661870507</v>
      </c>
      <c r="U3" s="9">
        <v>5.7307142857142855E-2</v>
      </c>
      <c r="V3" s="9">
        <v>4.2731707317073174E-2</v>
      </c>
      <c r="W3" s="9">
        <v>5.922316990665244E-2</v>
      </c>
      <c r="X3">
        <v>0</v>
      </c>
      <c r="Y3">
        <v>3.2000000000000001E-2</v>
      </c>
      <c r="Z3">
        <v>5</v>
      </c>
      <c r="AA3">
        <v>1900</v>
      </c>
      <c r="AB3">
        <v>1918</v>
      </c>
      <c r="AC3">
        <v>16</v>
      </c>
      <c r="AD3">
        <v>15</v>
      </c>
      <c r="AE3">
        <v>22</v>
      </c>
      <c r="AF3" s="38">
        <v>124391</v>
      </c>
      <c r="AG3" s="12">
        <f>Feuil3!B2</f>
        <v>165969</v>
      </c>
      <c r="AH3" s="12">
        <f>Feuil3!C2</f>
        <v>21154280</v>
      </c>
      <c r="AI3" s="12">
        <f>AH3/AG3</f>
        <v>127.45922431297411</v>
      </c>
      <c r="AJ3">
        <v>0.15</v>
      </c>
      <c r="AK3">
        <v>0.23699999999999999</v>
      </c>
      <c r="AL3">
        <v>0.107</v>
      </c>
      <c r="AM3">
        <v>0.38700000000000001</v>
      </c>
      <c r="AN3">
        <v>2.6000000000000002E-2</v>
      </c>
      <c r="AO3">
        <v>0.05</v>
      </c>
      <c r="AP3">
        <v>0.02</v>
      </c>
    </row>
    <row r="4" spans="1:42" x14ac:dyDescent="0.25">
      <c r="A4" t="s">
        <v>6</v>
      </c>
      <c r="B4" s="5">
        <v>195</v>
      </c>
      <c r="C4" s="6">
        <v>1.93</v>
      </c>
      <c r="D4" s="6">
        <v>2</v>
      </c>
      <c r="E4" s="6">
        <v>2.4</v>
      </c>
      <c r="F4" s="6">
        <v>0.16</v>
      </c>
      <c r="G4" s="6">
        <v>96</v>
      </c>
      <c r="H4" s="6">
        <v>184</v>
      </c>
      <c r="I4" s="6">
        <v>82</v>
      </c>
      <c r="J4" s="59">
        <v>150.10468663125914</v>
      </c>
      <c r="K4" s="6">
        <v>19</v>
      </c>
      <c r="L4" s="53">
        <v>135.47910178000825</v>
      </c>
      <c r="M4" s="53">
        <v>14.62558485125089</v>
      </c>
      <c r="N4" s="10">
        <v>528062</v>
      </c>
      <c r="O4">
        <v>2.8000000000000004E-3</v>
      </c>
      <c r="P4">
        <v>1</v>
      </c>
      <c r="Q4">
        <f t="shared" ref="Q4:Q10" si="0">7*D4</f>
        <v>14</v>
      </c>
      <c r="R4" s="9">
        <v>0.29136082474226804</v>
      </c>
      <c r="S4" s="9">
        <v>0.43132135076252714</v>
      </c>
      <c r="T4" s="9">
        <v>9.945126630851879E-2</v>
      </c>
      <c r="U4" s="9">
        <v>5.6496598639455789E-2</v>
      </c>
      <c r="V4" s="9">
        <v>3.5631578947368424E-2</v>
      </c>
      <c r="W4" s="9">
        <v>5.5353406287756743E-2</v>
      </c>
      <c r="X4">
        <v>0</v>
      </c>
      <c r="Y4">
        <v>4.7E-2</v>
      </c>
      <c r="Z4">
        <v>6</v>
      </c>
      <c r="AA4">
        <v>1919</v>
      </c>
      <c r="AB4">
        <v>1945</v>
      </c>
      <c r="AC4">
        <v>16</v>
      </c>
      <c r="AD4">
        <v>15</v>
      </c>
      <c r="AE4">
        <v>22</v>
      </c>
      <c r="AF4" s="38">
        <v>108171</v>
      </c>
      <c r="AG4" s="12">
        <f>Feuil3!B3</f>
        <v>117520</v>
      </c>
      <c r="AH4" s="12">
        <f>Feuil3!C3</f>
        <v>14056973</v>
      </c>
      <c r="AI4" s="12">
        <f t="shared" ref="AI4:AI11" si="1">AH4/AG4</f>
        <v>119.61345302927161</v>
      </c>
      <c r="AJ4">
        <v>0.20100000000000001</v>
      </c>
      <c r="AK4">
        <v>0.29299999999999998</v>
      </c>
      <c r="AL4">
        <v>0.05</v>
      </c>
      <c r="AM4">
        <v>0.32299999999999995</v>
      </c>
      <c r="AN4">
        <v>2.6000000000000002E-2</v>
      </c>
      <c r="AO4">
        <v>5.7999999999999996E-2</v>
      </c>
      <c r="AP4">
        <v>2.4E-2</v>
      </c>
    </row>
    <row r="5" spans="1:42" x14ac:dyDescent="0.25">
      <c r="A5" t="s">
        <v>11</v>
      </c>
      <c r="B5" s="5">
        <v>180</v>
      </c>
      <c r="C5" s="6">
        <v>1.8</v>
      </c>
      <c r="D5" s="6">
        <v>2</v>
      </c>
      <c r="E5" s="6">
        <v>2.4</v>
      </c>
      <c r="F5" s="6">
        <v>0.16</v>
      </c>
      <c r="G5" s="6">
        <v>95</v>
      </c>
      <c r="H5" s="6">
        <v>168</v>
      </c>
      <c r="I5" s="6">
        <v>86</v>
      </c>
      <c r="J5" s="59">
        <v>156.42509515070228</v>
      </c>
      <c r="K5" s="6">
        <v>19</v>
      </c>
      <c r="L5" s="53">
        <v>141.41460622209954</v>
      </c>
      <c r="M5" s="53">
        <v>15.010488928602742</v>
      </c>
      <c r="N5" s="10">
        <v>633299</v>
      </c>
      <c r="O5">
        <v>2.8000000000000004E-3</v>
      </c>
      <c r="P5">
        <v>1</v>
      </c>
      <c r="Q5">
        <f t="shared" si="0"/>
        <v>14</v>
      </c>
      <c r="R5" s="9">
        <v>0.18484577114427858</v>
      </c>
      <c r="S5" s="9">
        <v>0.55911935483870967</v>
      </c>
      <c r="T5" s="9">
        <v>6.0937648456057023E-2</v>
      </c>
      <c r="U5" s="9">
        <v>4.9208791208791215E-2</v>
      </c>
      <c r="V5" s="9">
        <v>4.2213114754098363E-2</v>
      </c>
      <c r="W5" s="9">
        <v>4.6179137752984663E-2</v>
      </c>
      <c r="X5">
        <v>0</v>
      </c>
      <c r="Y5">
        <v>5.2999999999999999E-2</v>
      </c>
      <c r="Z5">
        <v>8</v>
      </c>
      <c r="AA5">
        <v>1946</v>
      </c>
      <c r="AB5">
        <v>1960</v>
      </c>
      <c r="AC5">
        <v>16</v>
      </c>
      <c r="AD5">
        <v>15</v>
      </c>
      <c r="AE5">
        <v>22</v>
      </c>
      <c r="AF5" s="38">
        <v>106483</v>
      </c>
      <c r="AG5" s="12">
        <f>Feuil3!B4</f>
        <v>111706</v>
      </c>
      <c r="AH5" s="12">
        <f>Feuil3!C4</f>
        <v>13313446</v>
      </c>
      <c r="AI5" s="12">
        <f t="shared" si="1"/>
        <v>119.18290870678388</v>
      </c>
      <c r="AJ5">
        <v>0.13200000000000001</v>
      </c>
      <c r="AK5">
        <v>0.38200000000000001</v>
      </c>
      <c r="AL5">
        <v>3.1E-2</v>
      </c>
      <c r="AM5">
        <v>0.32299999999999995</v>
      </c>
      <c r="AN5">
        <v>3.4000000000000002E-2</v>
      </c>
      <c r="AO5">
        <v>6.5000000000000002E-2</v>
      </c>
      <c r="AP5">
        <v>1.8000000000000002E-2</v>
      </c>
    </row>
    <row r="6" spans="1:42" x14ac:dyDescent="0.25">
      <c r="A6" t="s">
        <v>13</v>
      </c>
      <c r="B6" s="5">
        <v>190</v>
      </c>
      <c r="C6" s="6">
        <v>2.04</v>
      </c>
      <c r="D6" s="6">
        <v>2</v>
      </c>
      <c r="E6" s="6">
        <v>2.4</v>
      </c>
      <c r="F6" s="6">
        <v>0.16</v>
      </c>
      <c r="G6" s="6">
        <v>109</v>
      </c>
      <c r="H6" s="6">
        <v>163</v>
      </c>
      <c r="I6" s="6">
        <v>99</v>
      </c>
      <c r="J6" s="59">
        <v>174.72492386041318</v>
      </c>
      <c r="K6" s="6">
        <v>20</v>
      </c>
      <c r="L6" s="53">
        <v>156.98635291011743</v>
      </c>
      <c r="M6" s="53">
        <v>17.738570950295756</v>
      </c>
      <c r="N6" s="10">
        <v>661018</v>
      </c>
      <c r="O6">
        <v>2.3999999999999998E-3</v>
      </c>
      <c r="P6">
        <v>1</v>
      </c>
      <c r="Q6">
        <f t="shared" si="0"/>
        <v>14</v>
      </c>
      <c r="R6" s="9">
        <v>0.14312582781456953</v>
      </c>
      <c r="S6" s="9">
        <v>0.63860245901639356</v>
      </c>
      <c r="T6" s="9">
        <v>4.3590087764584416E-2</v>
      </c>
      <c r="U6" s="9">
        <v>3.0410852713178293E-2</v>
      </c>
      <c r="V6" s="9">
        <v>5.0972602739726022E-2</v>
      </c>
      <c r="W6" s="9">
        <v>3.7039764607967846E-2</v>
      </c>
      <c r="X6">
        <v>0</v>
      </c>
      <c r="Y6">
        <v>0.04</v>
      </c>
      <c r="Z6">
        <v>8.6999999999999993</v>
      </c>
      <c r="AA6">
        <v>1961</v>
      </c>
      <c r="AB6">
        <v>70</v>
      </c>
      <c r="AC6">
        <v>16</v>
      </c>
      <c r="AD6">
        <v>15</v>
      </c>
      <c r="AE6">
        <v>22</v>
      </c>
      <c r="AF6" s="38">
        <v>92410</v>
      </c>
      <c r="AG6" s="12">
        <f>Feuil3!B5</f>
        <v>96519</v>
      </c>
      <c r="AH6" s="12">
        <f>Feuil3!C5</f>
        <v>12311321</v>
      </c>
      <c r="AI6" s="12">
        <f t="shared" si="1"/>
        <v>127.55334182906992</v>
      </c>
      <c r="AJ6">
        <v>9.6000000000000002E-2</v>
      </c>
      <c r="AK6">
        <v>0.54100000000000004</v>
      </c>
      <c r="AL6">
        <v>0.03</v>
      </c>
      <c r="AM6">
        <v>0.21299999999999999</v>
      </c>
      <c r="AN6">
        <v>0.03</v>
      </c>
      <c r="AO6">
        <v>0.06</v>
      </c>
      <c r="AP6">
        <v>1.6E-2</v>
      </c>
    </row>
    <row r="7" spans="1:42" x14ac:dyDescent="0.25">
      <c r="A7" t="s">
        <v>15</v>
      </c>
      <c r="B7" s="5">
        <v>200</v>
      </c>
      <c r="C7" s="6">
        <v>1.99</v>
      </c>
      <c r="D7" s="6">
        <v>2</v>
      </c>
      <c r="E7" s="6">
        <v>2.4</v>
      </c>
      <c r="F7" s="6">
        <v>0.16</v>
      </c>
      <c r="G7" s="6">
        <v>115</v>
      </c>
      <c r="H7" s="6">
        <v>163</v>
      </c>
      <c r="I7" s="6">
        <v>103</v>
      </c>
      <c r="J7" s="59">
        <v>137.17438224220868</v>
      </c>
      <c r="K7" s="6">
        <v>19</v>
      </c>
      <c r="L7" s="53">
        <v>121.47369993737757</v>
      </c>
      <c r="M7" s="53">
        <v>15.700682304831114</v>
      </c>
      <c r="N7" s="10">
        <v>915779</v>
      </c>
      <c r="O7">
        <v>2.3999999999999998E-3</v>
      </c>
      <c r="P7">
        <v>1</v>
      </c>
      <c r="Q7">
        <f t="shared" si="0"/>
        <v>14</v>
      </c>
      <c r="R7" s="9">
        <v>0.12648309178743963</v>
      </c>
      <c r="S7" s="9">
        <v>0.60543601895734578</v>
      </c>
      <c r="T7" s="9">
        <v>4.1061292103810043E-2</v>
      </c>
      <c r="U7" s="9">
        <v>8.6008000000000001E-2</v>
      </c>
      <c r="V7" s="9">
        <v>5.1702830188679237E-2</v>
      </c>
      <c r="W7" s="9">
        <v>5.6161819700786049E-2</v>
      </c>
      <c r="X7">
        <v>0</v>
      </c>
      <c r="Y7">
        <v>4.9000000000000002E-2</v>
      </c>
      <c r="Z7">
        <v>7.6</v>
      </c>
      <c r="AA7">
        <v>1971</v>
      </c>
      <c r="AB7">
        <v>80</v>
      </c>
      <c r="AC7">
        <v>16</v>
      </c>
      <c r="AD7">
        <v>15</v>
      </c>
      <c r="AE7">
        <v>22</v>
      </c>
      <c r="AF7" s="38">
        <v>121052</v>
      </c>
      <c r="AG7" s="12">
        <f>Feuil3!B6</f>
        <v>125336</v>
      </c>
      <c r="AH7" s="12">
        <f>Feuil3!C6</f>
        <v>17521003</v>
      </c>
      <c r="AI7" s="12">
        <f t="shared" si="1"/>
        <v>139.79226239867236</v>
      </c>
      <c r="AJ7">
        <v>8.3000000000000004E-2</v>
      </c>
      <c r="AK7">
        <v>0.51200000000000001</v>
      </c>
      <c r="AL7">
        <v>2.7000000000000003E-2</v>
      </c>
      <c r="AM7">
        <v>0.247</v>
      </c>
      <c r="AN7">
        <v>2.7000000000000003E-2</v>
      </c>
      <c r="AO7">
        <v>7.6999999999999999E-2</v>
      </c>
      <c r="AP7">
        <v>1.8000000000000002E-2</v>
      </c>
    </row>
    <row r="8" spans="1:42" x14ac:dyDescent="0.25">
      <c r="A8" t="s">
        <v>17</v>
      </c>
      <c r="B8" s="5">
        <v>198</v>
      </c>
      <c r="C8" s="6">
        <v>1.87</v>
      </c>
      <c r="D8" s="6">
        <v>2</v>
      </c>
      <c r="E8" s="6">
        <v>2.4</v>
      </c>
      <c r="F8" s="6">
        <v>0.16</v>
      </c>
      <c r="G8" s="6">
        <v>103</v>
      </c>
      <c r="H8" s="6">
        <v>160</v>
      </c>
      <c r="I8" s="6">
        <v>88</v>
      </c>
      <c r="J8" s="59">
        <v>99.520101504253873</v>
      </c>
      <c r="K8" s="6">
        <v>19</v>
      </c>
      <c r="L8" s="53">
        <v>83.358717499289568</v>
      </c>
      <c r="M8" s="53">
        <v>16.161384004964304</v>
      </c>
      <c r="N8" s="10">
        <v>904562</v>
      </c>
      <c r="O8">
        <v>2.3999999999999998E-3</v>
      </c>
      <c r="P8">
        <v>1</v>
      </c>
      <c r="Q8">
        <f t="shared" si="0"/>
        <v>14</v>
      </c>
      <c r="R8" s="9">
        <v>0.20514698162729658</v>
      </c>
      <c r="S8" s="9">
        <v>0.42578939617083944</v>
      </c>
      <c r="T8" s="9">
        <v>5.9148648648648647E-2</v>
      </c>
      <c r="U8" s="9">
        <v>0.12883516483516483</v>
      </c>
      <c r="V8" s="9">
        <v>3.5294294294294301E-2</v>
      </c>
      <c r="W8" s="9">
        <v>0.11139454884830007</v>
      </c>
      <c r="X8">
        <v>0</v>
      </c>
      <c r="Y8">
        <v>5.1999999999999998E-2</v>
      </c>
      <c r="Z8">
        <v>7.2</v>
      </c>
      <c r="AA8">
        <v>1981</v>
      </c>
      <c r="AB8">
        <v>90</v>
      </c>
      <c r="AC8">
        <v>16</v>
      </c>
      <c r="AD8">
        <v>15</v>
      </c>
      <c r="AE8">
        <v>22</v>
      </c>
      <c r="AF8" s="38">
        <v>133303</v>
      </c>
      <c r="AG8" s="12">
        <f>Feuil3!B7</f>
        <v>138240</v>
      </c>
      <c r="AH8" s="12">
        <f>Feuil3!C7</f>
        <v>20268809</v>
      </c>
      <c r="AI8" s="12">
        <f t="shared" si="1"/>
        <v>146.62043547453703</v>
      </c>
      <c r="AJ8">
        <v>0.13800000000000001</v>
      </c>
      <c r="AK8">
        <v>0.252</v>
      </c>
      <c r="AL8">
        <v>0.03</v>
      </c>
      <c r="AM8">
        <v>0.42599999999999999</v>
      </c>
      <c r="AN8">
        <v>1.9E-2</v>
      </c>
      <c r="AO8">
        <v>0.11</v>
      </c>
      <c r="AP8">
        <v>1.7000000000000001E-2</v>
      </c>
    </row>
    <row r="9" spans="1:42" x14ac:dyDescent="0.25">
      <c r="A9" t="s">
        <v>19</v>
      </c>
      <c r="B9" s="5">
        <v>199</v>
      </c>
      <c r="C9" s="6">
        <v>1.82</v>
      </c>
      <c r="D9" s="6">
        <v>2</v>
      </c>
      <c r="E9" s="6">
        <v>2.4</v>
      </c>
      <c r="F9" s="6">
        <v>0.16</v>
      </c>
      <c r="G9" s="6">
        <v>96</v>
      </c>
      <c r="H9" s="6">
        <v>164</v>
      </c>
      <c r="I9" s="6">
        <v>81</v>
      </c>
      <c r="J9" s="59">
        <v>89.622946756802619</v>
      </c>
      <c r="K9" s="6">
        <v>19</v>
      </c>
      <c r="L9" s="53">
        <v>73.405461153190714</v>
      </c>
      <c r="M9" s="53">
        <v>16.217485603611902</v>
      </c>
      <c r="N9" s="10">
        <v>471918</v>
      </c>
      <c r="O9">
        <v>8.0000000000000004E-4</v>
      </c>
      <c r="P9">
        <v>1</v>
      </c>
      <c r="Q9">
        <f t="shared" si="0"/>
        <v>14</v>
      </c>
      <c r="R9" s="9">
        <v>0.3029954648526077</v>
      </c>
      <c r="S9" s="9">
        <v>0.3852813487881982</v>
      </c>
      <c r="T9" s="9">
        <v>5.3297063903281532E-2</v>
      </c>
      <c r="U9" s="9">
        <v>2.6446540880503144E-2</v>
      </c>
      <c r="V9" s="9">
        <v>4.882352941176471E-2</v>
      </c>
      <c r="W9" s="9">
        <v>0.13913137083614063</v>
      </c>
      <c r="X9">
        <v>0</v>
      </c>
      <c r="Y9">
        <v>6.4000000000000001E-2</v>
      </c>
      <c r="Z9">
        <v>5.0999999999999996</v>
      </c>
      <c r="AA9">
        <v>1991</v>
      </c>
      <c r="AB9">
        <v>2000</v>
      </c>
      <c r="AC9">
        <v>16</v>
      </c>
      <c r="AD9">
        <v>15</v>
      </c>
      <c r="AE9">
        <v>22</v>
      </c>
      <c r="AF9" s="38">
        <v>119812</v>
      </c>
      <c r="AG9" s="12">
        <f>Feuil3!B8</f>
        <v>124107</v>
      </c>
      <c r="AH9" s="12">
        <f>Feuil3!C8</f>
        <v>18864486</v>
      </c>
      <c r="AI9" s="12">
        <f t="shared" si="1"/>
        <v>152.00178877903744</v>
      </c>
      <c r="AJ9">
        <v>0.21</v>
      </c>
      <c r="AK9">
        <v>0.25700000000000001</v>
      </c>
      <c r="AL9">
        <v>3.3000000000000002E-2</v>
      </c>
      <c r="AM9">
        <v>0.32100000000000001</v>
      </c>
      <c r="AN9">
        <v>2.7999999999999997E-2</v>
      </c>
      <c r="AO9">
        <v>0.11800000000000001</v>
      </c>
      <c r="AP9">
        <v>1.8000000000000002E-2</v>
      </c>
    </row>
    <row r="10" spans="1:42" x14ac:dyDescent="0.25">
      <c r="A10" t="s">
        <v>21</v>
      </c>
      <c r="B10" s="5">
        <v>201</v>
      </c>
      <c r="C10" s="6">
        <v>1.88</v>
      </c>
      <c r="D10" s="6">
        <v>2</v>
      </c>
      <c r="E10" s="6">
        <v>2.4</v>
      </c>
      <c r="F10" s="6">
        <v>0.16</v>
      </c>
      <c r="G10" s="6">
        <v>97</v>
      </c>
      <c r="H10" s="6">
        <v>178</v>
      </c>
      <c r="I10" s="6">
        <v>84</v>
      </c>
      <c r="J10" s="59">
        <v>75.92830876011358</v>
      </c>
      <c r="K10" s="6">
        <v>18</v>
      </c>
      <c r="L10" s="53">
        <v>59.657956882946387</v>
      </c>
      <c r="M10" s="53">
        <v>16.270351877167194</v>
      </c>
      <c r="N10" s="10">
        <v>326448</v>
      </c>
      <c r="O10">
        <v>1E-4</v>
      </c>
      <c r="P10">
        <v>1</v>
      </c>
      <c r="Q10">
        <f t="shared" si="0"/>
        <v>14</v>
      </c>
      <c r="R10" s="9">
        <v>0.33140295358649791</v>
      </c>
      <c r="S10" s="9">
        <v>0.16574878286270692</v>
      </c>
      <c r="T10" s="9">
        <v>5.9561886051080558E-2</v>
      </c>
      <c r="U10" s="9">
        <v>1.5820224719101123E-2</v>
      </c>
      <c r="V10" s="9">
        <v>6.9829787234042567E-2</v>
      </c>
      <c r="W10" s="9">
        <v>0.31147417117663151</v>
      </c>
      <c r="X10">
        <v>0</v>
      </c>
      <c r="Y10">
        <v>5.2999999999999999E-2</v>
      </c>
      <c r="Z10">
        <v>7</v>
      </c>
      <c r="AA10">
        <v>2001</v>
      </c>
      <c r="AB10">
        <v>2010</v>
      </c>
      <c r="AC10">
        <v>16</v>
      </c>
      <c r="AD10">
        <v>15</v>
      </c>
      <c r="AE10">
        <v>22</v>
      </c>
      <c r="AF10" s="38">
        <v>104794</v>
      </c>
      <c r="AG10" s="12">
        <f>Feuil3!B9</f>
        <v>121187</v>
      </c>
      <c r="AH10" s="12">
        <f>Feuil3!C9</f>
        <v>20046516</v>
      </c>
      <c r="AI10" s="12">
        <f t="shared" si="1"/>
        <v>165.41803988876694</v>
      </c>
      <c r="AJ10">
        <v>0.23100000000000001</v>
      </c>
      <c r="AK10">
        <v>0.13300000000000001</v>
      </c>
      <c r="AL10">
        <v>2.9500000000000002E-2</v>
      </c>
      <c r="AM10">
        <v>0.26150000000000001</v>
      </c>
      <c r="AN10">
        <v>3.2000000000000001E-2</v>
      </c>
      <c r="AO10">
        <v>0.25549999999999995</v>
      </c>
      <c r="AP10">
        <v>4.2500000000000003E-2</v>
      </c>
    </row>
    <row r="11" spans="1:42" x14ac:dyDescent="0.25">
      <c r="A11" t="s">
        <v>23</v>
      </c>
      <c r="B11" s="5">
        <v>206</v>
      </c>
      <c r="C11" s="6">
        <v>2.04</v>
      </c>
      <c r="D11" s="6">
        <v>2</v>
      </c>
      <c r="E11" s="6">
        <v>2.4</v>
      </c>
      <c r="F11" s="6">
        <v>0.18</v>
      </c>
      <c r="G11" s="6">
        <v>100</v>
      </c>
      <c r="H11" s="6">
        <v>181</v>
      </c>
      <c r="I11" s="6">
        <v>94</v>
      </c>
      <c r="J11" s="59">
        <v>37.490411417646158</v>
      </c>
      <c r="K11" s="6">
        <v>7</v>
      </c>
      <c r="L11" s="53">
        <v>27.396839112895268</v>
      </c>
      <c r="M11" s="53">
        <v>10.093572304750888</v>
      </c>
      <c r="N11" s="10">
        <v>404907</v>
      </c>
      <c r="O11">
        <v>1E-4</v>
      </c>
      <c r="P11">
        <v>1</v>
      </c>
      <c r="Q11" s="3">
        <f>20/3*2</f>
        <v>13.333333333333334</v>
      </c>
      <c r="R11" s="9">
        <v>0.14659247311827955</v>
      </c>
      <c r="S11" s="9">
        <v>1.2114864864864865E-2</v>
      </c>
      <c r="T11" s="9">
        <v>5.9416666666666666E-2</v>
      </c>
      <c r="U11" s="9">
        <v>5.5000000000000005E-3</v>
      </c>
      <c r="V11" s="9">
        <v>0.12612499999999999</v>
      </c>
      <c r="W11" s="9">
        <v>0.59591520338768833</v>
      </c>
      <c r="X11">
        <v>0.01</v>
      </c>
      <c r="Y11">
        <v>0.16600000000000001</v>
      </c>
      <c r="Z11">
        <v>7</v>
      </c>
      <c r="AA11">
        <v>2011</v>
      </c>
      <c r="AB11">
        <v>2019</v>
      </c>
      <c r="AC11">
        <v>16</v>
      </c>
      <c r="AD11">
        <v>15</v>
      </c>
      <c r="AE11">
        <v>22</v>
      </c>
      <c r="AF11" s="38">
        <v>101821</v>
      </c>
      <c r="AG11" s="12">
        <f>Feuil3!B10</f>
        <v>95071</v>
      </c>
      <c r="AH11" s="12">
        <f>Feuil3!C10</f>
        <v>16580727</v>
      </c>
      <c r="AI11" s="12">
        <f t="shared" si="1"/>
        <v>174.40362465946504</v>
      </c>
      <c r="AJ11">
        <v>7.6499999999999999E-2</v>
      </c>
      <c r="AK11">
        <v>1.2000000000000002E-2</v>
      </c>
      <c r="AL11">
        <v>4.1500000000000002E-2</v>
      </c>
      <c r="AM11">
        <v>8.900000000000001E-2</v>
      </c>
      <c r="AN11">
        <v>6.0500000000000005E-2</v>
      </c>
      <c r="AO11">
        <v>0.59499999999999997</v>
      </c>
      <c r="AP11">
        <v>0.10949999999999999</v>
      </c>
    </row>
    <row r="12" spans="1:42" x14ac:dyDescent="0.25">
      <c r="A12" t="s">
        <v>33</v>
      </c>
      <c r="B12" s="5">
        <v>600</v>
      </c>
      <c r="C12" s="6">
        <v>1.33</v>
      </c>
      <c r="D12" s="6">
        <v>3</v>
      </c>
      <c r="E12" s="6">
        <v>2.5</v>
      </c>
      <c r="F12" s="6">
        <v>0.14000000000000001</v>
      </c>
      <c r="G12" s="6">
        <v>200</v>
      </c>
      <c r="H12" s="6">
        <v>365</v>
      </c>
      <c r="I12" s="6">
        <v>171</v>
      </c>
      <c r="J12" s="60">
        <v>113.97084737951498</v>
      </c>
      <c r="K12" s="6">
        <v>27</v>
      </c>
      <c r="L12" s="53">
        <v>93.726025805522184</v>
      </c>
      <c r="M12" s="53">
        <v>20.244821573992791</v>
      </c>
      <c r="N12" s="10">
        <v>1849008</v>
      </c>
      <c r="O12">
        <v>2.5999999999999999E-3</v>
      </c>
      <c r="P12">
        <v>2</v>
      </c>
      <c r="Q12">
        <f t="shared" ref="Q12:Q19" si="2">7*D12</f>
        <v>21</v>
      </c>
      <c r="R12" s="9">
        <v>0.22216666666666665</v>
      </c>
      <c r="S12" s="9">
        <v>0.37635539568345328</v>
      </c>
      <c r="T12" s="9">
        <v>0.22946672661870507</v>
      </c>
      <c r="U12" s="9">
        <v>5.7307142857142855E-2</v>
      </c>
      <c r="V12" s="9">
        <v>4.2731707317073174E-2</v>
      </c>
      <c r="W12" s="9">
        <v>5.922316990665244E-2</v>
      </c>
      <c r="X12">
        <v>0</v>
      </c>
      <c r="Y12">
        <v>1.7999999999999999E-2</v>
      </c>
      <c r="Z12">
        <v>6.5</v>
      </c>
      <c r="AA12">
        <v>1900</v>
      </c>
      <c r="AB12">
        <v>1918</v>
      </c>
      <c r="AC12">
        <v>13</v>
      </c>
      <c r="AD12">
        <v>15</v>
      </c>
      <c r="AE12">
        <v>28</v>
      </c>
      <c r="AF12" s="38">
        <v>210103</v>
      </c>
      <c r="AG12" s="12">
        <f>Feuil3!B16</f>
        <v>140832</v>
      </c>
      <c r="AH12" s="12">
        <f>Feuil3!C16</f>
        <v>43239937</v>
      </c>
      <c r="AI12" s="12">
        <f t="shared" ref="AI12:AI20" si="3">AH12/AG12</f>
        <v>307.03204527380143</v>
      </c>
      <c r="AJ12">
        <v>0.15</v>
      </c>
      <c r="AK12">
        <v>0.23699999999999999</v>
      </c>
      <c r="AL12">
        <v>0.107</v>
      </c>
      <c r="AM12">
        <v>0.38700000000000001</v>
      </c>
      <c r="AN12">
        <v>2.6000000000000002E-2</v>
      </c>
      <c r="AO12">
        <v>0.05</v>
      </c>
      <c r="AP12">
        <v>0.02</v>
      </c>
    </row>
    <row r="13" spans="1:42" x14ac:dyDescent="0.25">
      <c r="A13" t="s">
        <v>7</v>
      </c>
      <c r="B13" s="5">
        <v>546</v>
      </c>
      <c r="C13" s="6">
        <v>1.38</v>
      </c>
      <c r="D13" s="6">
        <v>3</v>
      </c>
      <c r="E13" s="6">
        <v>2.5</v>
      </c>
      <c r="F13" s="6">
        <v>0.15</v>
      </c>
      <c r="G13" s="6">
        <v>184</v>
      </c>
      <c r="H13" s="6">
        <v>358</v>
      </c>
      <c r="I13" s="6">
        <v>159</v>
      </c>
      <c r="J13" s="60">
        <v>124.70235504750761</v>
      </c>
      <c r="K13" s="6">
        <v>28</v>
      </c>
      <c r="L13" s="53">
        <v>103.1488615825063</v>
      </c>
      <c r="M13" s="53">
        <v>21.553493465001313</v>
      </c>
      <c r="N13" s="10">
        <v>1088542</v>
      </c>
      <c r="O13">
        <v>2.5999999999999999E-3</v>
      </c>
      <c r="P13">
        <v>2</v>
      </c>
      <c r="Q13">
        <f t="shared" si="2"/>
        <v>21</v>
      </c>
      <c r="R13" s="9">
        <v>0.29136082474226804</v>
      </c>
      <c r="S13" s="9">
        <v>0.43132135076252714</v>
      </c>
      <c r="T13" s="9">
        <v>9.945126630851879E-2</v>
      </c>
      <c r="U13" s="9">
        <v>5.6496598639455789E-2</v>
      </c>
      <c r="V13" s="9">
        <v>3.5631578947368424E-2</v>
      </c>
      <c r="W13" s="9">
        <v>5.5353406287756743E-2</v>
      </c>
      <c r="X13">
        <v>0</v>
      </c>
      <c r="Y13">
        <v>1.9E-2</v>
      </c>
      <c r="Z13">
        <v>10.5</v>
      </c>
      <c r="AA13">
        <v>1919</v>
      </c>
      <c r="AB13">
        <v>1945</v>
      </c>
      <c r="AC13">
        <v>13</v>
      </c>
      <c r="AD13">
        <v>15</v>
      </c>
      <c r="AE13">
        <v>28</v>
      </c>
      <c r="AF13" s="38">
        <v>90285</v>
      </c>
      <c r="AG13" s="12">
        <f>Feuil3!B17</f>
        <v>69229</v>
      </c>
      <c r="AH13" s="12">
        <f>Feuil3!C17</f>
        <v>22446311</v>
      </c>
      <c r="AI13" s="12">
        <f t="shared" si="3"/>
        <v>324.23277817099768</v>
      </c>
      <c r="AJ13">
        <v>0.20100000000000001</v>
      </c>
      <c r="AK13">
        <v>0.29299999999999998</v>
      </c>
      <c r="AL13">
        <v>0.05</v>
      </c>
      <c r="AM13">
        <v>0.32299999999999995</v>
      </c>
      <c r="AN13">
        <v>2.6000000000000002E-2</v>
      </c>
      <c r="AO13">
        <v>5.7999999999999996E-2</v>
      </c>
      <c r="AP13">
        <v>2.4E-2</v>
      </c>
    </row>
    <row r="14" spans="1:42" x14ac:dyDescent="0.25">
      <c r="A14" t="s">
        <v>12</v>
      </c>
      <c r="B14" s="5">
        <v>681</v>
      </c>
      <c r="C14" s="6">
        <v>1.29</v>
      </c>
      <c r="D14" s="6">
        <v>3</v>
      </c>
      <c r="E14" s="6">
        <v>2.4</v>
      </c>
      <c r="F14" s="6">
        <v>0.16</v>
      </c>
      <c r="G14" s="6">
        <v>225</v>
      </c>
      <c r="H14" s="6">
        <v>428</v>
      </c>
      <c r="I14" s="6">
        <v>204</v>
      </c>
      <c r="J14" s="60">
        <v>127.98416875966551</v>
      </c>
      <c r="K14" s="6">
        <v>28</v>
      </c>
      <c r="L14" s="53">
        <v>105.86344823330357</v>
      </c>
      <c r="M14" s="53">
        <v>22.120720526361939</v>
      </c>
      <c r="N14" s="10">
        <v>1933982</v>
      </c>
      <c r="O14">
        <v>2.5999999999999999E-3</v>
      </c>
      <c r="P14">
        <v>2</v>
      </c>
      <c r="Q14">
        <f t="shared" si="2"/>
        <v>21</v>
      </c>
      <c r="R14" s="9">
        <v>0.18484577114427858</v>
      </c>
      <c r="S14" s="9">
        <v>0.55911935483870967</v>
      </c>
      <c r="T14" s="9">
        <v>6.0937648456057023E-2</v>
      </c>
      <c r="U14" s="9">
        <v>4.9208791208791215E-2</v>
      </c>
      <c r="V14" s="9">
        <v>4.2213114754098363E-2</v>
      </c>
      <c r="W14" s="9">
        <v>4.6179137752984663E-2</v>
      </c>
      <c r="X14">
        <v>0</v>
      </c>
      <c r="Y14">
        <v>2.4E-2</v>
      </c>
      <c r="Z14">
        <v>13.5</v>
      </c>
      <c r="AA14">
        <v>1946</v>
      </c>
      <c r="AB14">
        <v>60</v>
      </c>
      <c r="AC14">
        <v>13</v>
      </c>
      <c r="AD14">
        <v>15</v>
      </c>
      <c r="AE14">
        <v>28</v>
      </c>
      <c r="AF14" s="38">
        <v>80162</v>
      </c>
      <c r="AG14" s="12">
        <f>Feuil3!B18</f>
        <v>65757</v>
      </c>
      <c r="AH14" s="12">
        <f>Feuil3!C18</f>
        <v>27035849</v>
      </c>
      <c r="AI14" s="12">
        <f t="shared" si="3"/>
        <v>411.1478473774655</v>
      </c>
      <c r="AJ14">
        <v>0.13200000000000001</v>
      </c>
      <c r="AK14">
        <v>0.38200000000000001</v>
      </c>
      <c r="AL14">
        <v>3.1E-2</v>
      </c>
      <c r="AM14">
        <v>0.32299999999999995</v>
      </c>
      <c r="AN14">
        <v>3.4000000000000002E-2</v>
      </c>
      <c r="AO14">
        <v>6.5000000000000002E-2</v>
      </c>
      <c r="AP14">
        <v>1.8000000000000002E-2</v>
      </c>
    </row>
    <row r="15" spans="1:42" x14ac:dyDescent="0.25">
      <c r="A15" t="s">
        <v>14</v>
      </c>
      <c r="B15" s="5">
        <v>970</v>
      </c>
      <c r="C15" s="6">
        <v>1.2</v>
      </c>
      <c r="D15" s="6">
        <v>4</v>
      </c>
      <c r="E15" s="6">
        <v>2.4</v>
      </c>
      <c r="F15" s="6">
        <v>0.16</v>
      </c>
      <c r="G15" s="6">
        <v>271</v>
      </c>
      <c r="H15" s="6">
        <v>545</v>
      </c>
      <c r="I15" s="6">
        <v>260</v>
      </c>
      <c r="J15" s="60">
        <v>130.3784964846738</v>
      </c>
      <c r="K15" s="6">
        <v>31</v>
      </c>
      <c r="L15" s="53">
        <v>102.88371151171538</v>
      </c>
      <c r="M15" s="53">
        <v>27.494784972958424</v>
      </c>
      <c r="N15" s="10">
        <v>3766041</v>
      </c>
      <c r="O15">
        <v>2.7000000000000001E-3</v>
      </c>
      <c r="P15">
        <v>2</v>
      </c>
      <c r="Q15">
        <f t="shared" si="2"/>
        <v>28</v>
      </c>
      <c r="R15" s="9">
        <v>0.14312582781456953</v>
      </c>
      <c r="S15" s="9">
        <v>0.63860245901639356</v>
      </c>
      <c r="T15" s="9">
        <v>4.3590087764584416E-2</v>
      </c>
      <c r="U15" s="9">
        <v>3.0410852713178293E-2</v>
      </c>
      <c r="V15" s="9">
        <v>5.0972602739726022E-2</v>
      </c>
      <c r="W15" s="9">
        <v>3.7039764607967846E-2</v>
      </c>
      <c r="X15">
        <v>0</v>
      </c>
      <c r="Y15">
        <v>1.9E-2</v>
      </c>
      <c r="Z15">
        <v>20</v>
      </c>
      <c r="AA15">
        <v>1961</v>
      </c>
      <c r="AB15">
        <v>70</v>
      </c>
      <c r="AC15">
        <v>13</v>
      </c>
      <c r="AD15">
        <v>15</v>
      </c>
      <c r="AE15">
        <v>28</v>
      </c>
      <c r="AF15" s="38">
        <v>79162</v>
      </c>
      <c r="AG15" s="12">
        <f>Feuil3!B19</f>
        <v>66684</v>
      </c>
      <c r="AH15" s="12">
        <f>Feuil3!C19</f>
        <v>36414544</v>
      </c>
      <c r="AI15" s="12">
        <f t="shared" si="3"/>
        <v>546.07618019314975</v>
      </c>
      <c r="AJ15">
        <v>9.6000000000000002E-2</v>
      </c>
      <c r="AK15">
        <v>0.54100000000000004</v>
      </c>
      <c r="AL15">
        <v>0.03</v>
      </c>
      <c r="AM15">
        <v>0.21299999999999999</v>
      </c>
      <c r="AN15">
        <v>0.03</v>
      </c>
      <c r="AO15">
        <v>0.06</v>
      </c>
      <c r="AP15">
        <v>1.6E-2</v>
      </c>
    </row>
    <row r="16" spans="1:42" x14ac:dyDescent="0.25">
      <c r="A16" t="s">
        <v>16</v>
      </c>
      <c r="B16" s="5">
        <v>1073</v>
      </c>
      <c r="C16" s="6">
        <v>1.2</v>
      </c>
      <c r="D16" s="6">
        <v>4</v>
      </c>
      <c r="E16" s="6">
        <v>2.4</v>
      </c>
      <c r="F16" s="6">
        <v>0.16</v>
      </c>
      <c r="G16" s="6">
        <v>295</v>
      </c>
      <c r="H16" s="6">
        <v>584</v>
      </c>
      <c r="I16" s="6">
        <v>278</v>
      </c>
      <c r="J16" s="60">
        <v>118.99464483661477</v>
      </c>
      <c r="K16" s="6">
        <v>32</v>
      </c>
      <c r="L16" s="53">
        <v>92.551390428478157</v>
      </c>
      <c r="M16" s="53">
        <v>26.443254408136614</v>
      </c>
      <c r="N16" s="10">
        <v>4623873</v>
      </c>
      <c r="O16">
        <v>2.7000000000000001E-3</v>
      </c>
      <c r="P16">
        <v>2</v>
      </c>
      <c r="Q16">
        <f t="shared" si="2"/>
        <v>28</v>
      </c>
      <c r="R16" s="9">
        <v>0.12648309178743963</v>
      </c>
      <c r="S16" s="9">
        <v>0.60543601895734578</v>
      </c>
      <c r="T16" s="9">
        <v>4.1061292103810043E-2</v>
      </c>
      <c r="U16" s="9">
        <v>8.6008000000000001E-2</v>
      </c>
      <c r="V16" s="9">
        <v>5.1702830188679237E-2</v>
      </c>
      <c r="W16" s="9">
        <v>5.6161819700786049E-2</v>
      </c>
      <c r="X16">
        <v>0</v>
      </c>
      <c r="Y16">
        <v>1.0999999999999999E-2</v>
      </c>
      <c r="Z16">
        <v>15</v>
      </c>
      <c r="AA16">
        <v>1971</v>
      </c>
      <c r="AB16">
        <v>80</v>
      </c>
      <c r="AC16">
        <v>13</v>
      </c>
      <c r="AD16">
        <v>15</v>
      </c>
      <c r="AE16">
        <v>28</v>
      </c>
      <c r="AF16" s="38">
        <v>72761</v>
      </c>
      <c r="AG16" s="12">
        <f>Feuil3!B20</f>
        <v>61011</v>
      </c>
      <c r="AH16" s="12">
        <f>Feuil3!C20</f>
        <v>34220476</v>
      </c>
      <c r="AI16" s="12">
        <f t="shared" si="3"/>
        <v>560.89026568979364</v>
      </c>
      <c r="AJ16">
        <v>8.3000000000000004E-2</v>
      </c>
      <c r="AK16">
        <v>0.51200000000000001</v>
      </c>
      <c r="AL16">
        <v>2.7000000000000003E-2</v>
      </c>
      <c r="AM16">
        <v>0.247</v>
      </c>
      <c r="AN16">
        <v>2.7000000000000003E-2</v>
      </c>
      <c r="AO16">
        <v>7.6999999999999999E-2</v>
      </c>
      <c r="AP16">
        <v>1.8000000000000002E-2</v>
      </c>
    </row>
    <row r="17" spans="1:42" x14ac:dyDescent="0.25">
      <c r="A17" t="s">
        <v>18</v>
      </c>
      <c r="B17" s="5">
        <v>1020</v>
      </c>
      <c r="C17" s="6">
        <v>1.22</v>
      </c>
      <c r="D17" s="6">
        <v>4</v>
      </c>
      <c r="E17" s="6">
        <v>2.4</v>
      </c>
      <c r="F17" s="6">
        <v>0.16</v>
      </c>
      <c r="G17" s="6">
        <v>306</v>
      </c>
      <c r="H17" s="6">
        <v>547</v>
      </c>
      <c r="I17" s="6">
        <v>267</v>
      </c>
      <c r="J17" s="60">
        <v>95.267105713473796</v>
      </c>
      <c r="K17" s="6">
        <v>28</v>
      </c>
      <c r="L17" s="53">
        <v>71.45032928510534</v>
      </c>
      <c r="M17" s="53">
        <v>23.816776428368449</v>
      </c>
      <c r="N17" s="10">
        <v>3219269</v>
      </c>
      <c r="O17">
        <v>2.7000000000000001E-3</v>
      </c>
      <c r="P17">
        <v>2</v>
      </c>
      <c r="Q17">
        <f t="shared" si="2"/>
        <v>28</v>
      </c>
      <c r="R17" s="9">
        <v>0.20514698162729658</v>
      </c>
      <c r="S17" s="9">
        <v>0.42578939617083944</v>
      </c>
      <c r="T17" s="9">
        <v>5.9148648648648647E-2</v>
      </c>
      <c r="U17" s="9">
        <v>0.12883516483516483</v>
      </c>
      <c r="V17" s="9">
        <v>3.5294294294294301E-2</v>
      </c>
      <c r="W17" s="9">
        <v>0.11139454884830007</v>
      </c>
      <c r="X17">
        <v>0</v>
      </c>
      <c r="Y17">
        <v>2.5000000000000001E-2</v>
      </c>
      <c r="Z17">
        <v>13.6</v>
      </c>
      <c r="AA17">
        <v>1981</v>
      </c>
      <c r="AB17">
        <v>90</v>
      </c>
      <c r="AC17">
        <v>13</v>
      </c>
      <c r="AD17">
        <v>15</v>
      </c>
      <c r="AE17">
        <v>28</v>
      </c>
      <c r="AF17" s="38">
        <v>67553</v>
      </c>
      <c r="AG17" s="12">
        <f>Feuil3!B21</f>
        <v>55206</v>
      </c>
      <c r="AH17" s="12">
        <f>Feuil3!C21</f>
        <v>28287879</v>
      </c>
      <c r="AI17" s="12">
        <f t="shared" si="3"/>
        <v>512.40587979567442</v>
      </c>
      <c r="AJ17">
        <v>0.13800000000000001</v>
      </c>
      <c r="AK17">
        <v>0.252</v>
      </c>
      <c r="AL17">
        <v>0.03</v>
      </c>
      <c r="AM17">
        <v>0.42599999999999999</v>
      </c>
      <c r="AN17">
        <v>1.9E-2</v>
      </c>
      <c r="AO17">
        <v>0.11</v>
      </c>
      <c r="AP17">
        <v>1.7000000000000001E-2</v>
      </c>
    </row>
    <row r="18" spans="1:42" x14ac:dyDescent="0.25">
      <c r="A18" t="s">
        <v>20</v>
      </c>
      <c r="B18" s="5">
        <v>1044</v>
      </c>
      <c r="C18" s="6">
        <v>1.24</v>
      </c>
      <c r="D18" s="6">
        <v>3</v>
      </c>
      <c r="E18" s="6">
        <v>2.4</v>
      </c>
      <c r="F18" s="6">
        <v>0.16</v>
      </c>
      <c r="G18" s="6">
        <v>323</v>
      </c>
      <c r="H18" s="6">
        <v>546</v>
      </c>
      <c r="I18" s="6">
        <v>276</v>
      </c>
      <c r="J18" s="60">
        <v>87.062291135179692</v>
      </c>
      <c r="K18" s="6">
        <v>28</v>
      </c>
      <c r="L18" s="53">
        <v>63.162838666698988</v>
      </c>
      <c r="M18" s="53">
        <v>23.899452468480703</v>
      </c>
      <c r="N18" s="10">
        <v>1775431</v>
      </c>
      <c r="O18">
        <v>1E-3</v>
      </c>
      <c r="P18">
        <v>2</v>
      </c>
      <c r="Q18">
        <f t="shared" si="2"/>
        <v>21</v>
      </c>
      <c r="R18" s="9">
        <v>0.3029954648526077</v>
      </c>
      <c r="S18" s="9">
        <v>0.3852813487881982</v>
      </c>
      <c r="T18" s="9">
        <v>5.3297063903281532E-2</v>
      </c>
      <c r="U18" s="9">
        <v>2.6446540880503144E-2</v>
      </c>
      <c r="V18" s="9">
        <v>4.882352941176471E-2</v>
      </c>
      <c r="W18" s="9">
        <v>0.13913137083614063</v>
      </c>
      <c r="X18">
        <v>0</v>
      </c>
      <c r="Y18">
        <v>0.01</v>
      </c>
      <c r="Z18">
        <v>10.5</v>
      </c>
      <c r="AA18">
        <v>1991</v>
      </c>
      <c r="AB18">
        <v>2000</v>
      </c>
      <c r="AC18">
        <v>13</v>
      </c>
      <c r="AD18">
        <v>15</v>
      </c>
      <c r="AE18">
        <v>28</v>
      </c>
      <c r="AF18" s="38">
        <v>58642</v>
      </c>
      <c r="AG18" s="12">
        <f>Feuil3!B22</f>
        <v>49131</v>
      </c>
      <c r="AH18" s="12">
        <f>Feuil3!C22</f>
        <v>27291126</v>
      </c>
      <c r="AI18" s="12">
        <f t="shared" si="3"/>
        <v>555.47670513525065</v>
      </c>
      <c r="AJ18">
        <v>0.21</v>
      </c>
      <c r="AK18">
        <v>0.25700000000000001</v>
      </c>
      <c r="AL18">
        <v>3.3000000000000002E-2</v>
      </c>
      <c r="AM18">
        <v>0.32100000000000001</v>
      </c>
      <c r="AN18">
        <v>2.7999999999999997E-2</v>
      </c>
      <c r="AO18">
        <v>0.11800000000000001</v>
      </c>
      <c r="AP18">
        <v>1.8000000000000002E-2</v>
      </c>
    </row>
    <row r="19" spans="1:42" x14ac:dyDescent="0.25">
      <c r="A19" t="s">
        <v>22</v>
      </c>
      <c r="B19" s="5">
        <v>1110</v>
      </c>
      <c r="C19" s="6">
        <v>1.2</v>
      </c>
      <c r="D19" s="6">
        <v>4</v>
      </c>
      <c r="E19" s="6">
        <v>2.4</v>
      </c>
      <c r="F19" s="6">
        <v>0.16</v>
      </c>
      <c r="G19" s="6">
        <v>324</v>
      </c>
      <c r="H19" s="6">
        <v>581</v>
      </c>
      <c r="I19" s="6">
        <v>296</v>
      </c>
      <c r="J19" s="60">
        <v>68.697041259150396</v>
      </c>
      <c r="K19" s="6">
        <v>27</v>
      </c>
      <c r="L19" s="53">
        <v>44.291513443399595</v>
      </c>
      <c r="M19" s="53">
        <v>24.405527815750798</v>
      </c>
      <c r="N19" s="10">
        <v>1813825</v>
      </c>
      <c r="O19">
        <v>2.0000000000000001E-4</v>
      </c>
      <c r="P19">
        <v>2</v>
      </c>
      <c r="Q19">
        <f t="shared" si="2"/>
        <v>28</v>
      </c>
      <c r="R19" s="9">
        <v>0.33140295358649791</v>
      </c>
      <c r="S19" s="9">
        <v>0.16574878286270692</v>
      </c>
      <c r="T19" s="9">
        <v>5.9561886051080558E-2</v>
      </c>
      <c r="U19" s="9">
        <v>1.5820224719101123E-2</v>
      </c>
      <c r="V19" s="9">
        <v>6.9829787234042567E-2</v>
      </c>
      <c r="W19" s="9">
        <v>0.31147417117663151</v>
      </c>
      <c r="X19">
        <v>0</v>
      </c>
      <c r="Y19">
        <v>3.0000000000000001E-3</v>
      </c>
      <c r="Z19">
        <v>2.2000000000000002</v>
      </c>
      <c r="AA19">
        <v>2001</v>
      </c>
      <c r="AB19">
        <v>2010</v>
      </c>
      <c r="AC19">
        <v>13</v>
      </c>
      <c r="AD19">
        <v>15</v>
      </c>
      <c r="AE19">
        <v>28</v>
      </c>
      <c r="AF19" s="38">
        <v>48531</v>
      </c>
      <c r="AG19" s="12">
        <f>Feuil3!B23</f>
        <v>42373</v>
      </c>
      <c r="AH19" s="12">
        <f>Feuil3!C23</f>
        <v>30156495</v>
      </c>
      <c r="AI19" s="12">
        <f t="shared" si="3"/>
        <v>711.69128926439009</v>
      </c>
      <c r="AJ19">
        <v>0.23100000000000001</v>
      </c>
      <c r="AK19">
        <v>0.13300000000000001</v>
      </c>
      <c r="AL19">
        <v>2.9500000000000002E-2</v>
      </c>
      <c r="AM19">
        <v>0.26150000000000001</v>
      </c>
      <c r="AN19">
        <v>3.2000000000000001E-2</v>
      </c>
      <c r="AO19">
        <v>0.25549999999999995</v>
      </c>
      <c r="AP19">
        <v>4.2500000000000003E-2</v>
      </c>
    </row>
    <row r="20" spans="1:42" x14ac:dyDescent="0.25">
      <c r="A20" t="s">
        <v>27</v>
      </c>
      <c r="B20" s="5">
        <v>963</v>
      </c>
      <c r="C20" s="6">
        <v>1.33</v>
      </c>
      <c r="D20" s="6">
        <v>3</v>
      </c>
      <c r="E20" s="6">
        <v>2.4</v>
      </c>
      <c r="F20" s="6">
        <v>0.18</v>
      </c>
      <c r="G20" s="6">
        <v>292</v>
      </c>
      <c r="H20" s="6">
        <v>523</v>
      </c>
      <c r="I20" s="6">
        <v>292</v>
      </c>
      <c r="J20" s="60">
        <v>43.258167020360943</v>
      </c>
      <c r="K20" s="6">
        <v>12</v>
      </c>
      <c r="L20" s="53">
        <v>25.954900212216565</v>
      </c>
      <c r="M20" s="53">
        <v>17.303266808144379</v>
      </c>
      <c r="N20" s="10">
        <v>2675423</v>
      </c>
      <c r="O20">
        <v>2.0000000000000001E-4</v>
      </c>
      <c r="P20">
        <v>2</v>
      </c>
      <c r="Q20">
        <v>22</v>
      </c>
      <c r="R20" s="9">
        <v>0.14659247311827955</v>
      </c>
      <c r="S20" s="9">
        <v>1.2114864864864865E-2</v>
      </c>
      <c r="T20" s="9">
        <v>5.9416666666666666E-2</v>
      </c>
      <c r="U20" s="9">
        <v>5.5000000000000005E-3</v>
      </c>
      <c r="V20" s="9">
        <v>0.12612499999999999</v>
      </c>
      <c r="W20" s="9">
        <v>0.59591520338768833</v>
      </c>
      <c r="X20">
        <v>0.01</v>
      </c>
      <c r="Y20">
        <v>0.16200000000000001</v>
      </c>
      <c r="Z20">
        <v>15</v>
      </c>
      <c r="AA20">
        <v>2011</v>
      </c>
      <c r="AB20">
        <v>2019</v>
      </c>
      <c r="AC20">
        <v>13</v>
      </c>
      <c r="AD20">
        <v>15</v>
      </c>
      <c r="AE20">
        <v>28</v>
      </c>
      <c r="AF20" s="38">
        <v>65885</v>
      </c>
      <c r="AG20" s="12">
        <f>Feuil3!B24</f>
        <v>67686</v>
      </c>
      <c r="AH20" s="12">
        <f>Feuil3!C24</f>
        <v>53058610</v>
      </c>
      <c r="AI20" s="12">
        <f t="shared" si="3"/>
        <v>783.89341961410037</v>
      </c>
      <c r="AJ20">
        <v>7.6499999999999999E-2</v>
      </c>
      <c r="AK20">
        <v>1.2000000000000002E-2</v>
      </c>
      <c r="AL20">
        <v>4.1500000000000002E-2</v>
      </c>
      <c r="AM20">
        <v>8.900000000000001E-2</v>
      </c>
      <c r="AN20">
        <v>6.0500000000000005E-2</v>
      </c>
      <c r="AO20">
        <v>0.59499999999999997</v>
      </c>
      <c r="AP20">
        <v>0.10949999999999999</v>
      </c>
    </row>
    <row r="22" spans="1:42" x14ac:dyDescent="0.25">
      <c r="J22" s="3"/>
      <c r="K22" s="3"/>
    </row>
    <row r="23" spans="1:42" x14ac:dyDescent="0.25">
      <c r="E23" s="54"/>
      <c r="J23" s="3"/>
      <c r="K23" s="3"/>
    </row>
    <row r="24" spans="1:42" x14ac:dyDescent="0.25">
      <c r="J24" s="3"/>
    </row>
    <row r="25" spans="1:42" x14ac:dyDescent="0.25">
      <c r="J25" s="3"/>
      <c r="K25" s="3"/>
    </row>
    <row r="26" spans="1:42" x14ac:dyDescent="0.25">
      <c r="J26" s="3"/>
      <c r="K26" s="3"/>
    </row>
    <row r="27" spans="1:42" x14ac:dyDescent="0.25">
      <c r="J27" s="3"/>
      <c r="K27" s="3"/>
    </row>
    <row r="28" spans="1:42" x14ac:dyDescent="0.25">
      <c r="J28" s="3"/>
      <c r="K28" s="3"/>
    </row>
    <row r="29" spans="1:42" x14ac:dyDescent="0.25">
      <c r="J29" s="3"/>
      <c r="K29" s="3"/>
    </row>
    <row r="30" spans="1:42" x14ac:dyDescent="0.25">
      <c r="J30" s="3"/>
      <c r="K30" s="3"/>
    </row>
    <row r="31" spans="1:42" x14ac:dyDescent="0.25">
      <c r="J31" s="3"/>
    </row>
    <row r="32" spans="1:42" x14ac:dyDescent="0.25">
      <c r="J32" s="3"/>
    </row>
    <row r="33" spans="10:14" x14ac:dyDescent="0.25">
      <c r="J33" s="3"/>
    </row>
    <row r="34" spans="10:14" x14ac:dyDescent="0.25">
      <c r="J34" s="3"/>
    </row>
    <row r="35" spans="10:14" x14ac:dyDescent="0.25">
      <c r="J35" s="3"/>
    </row>
    <row r="36" spans="10:14" x14ac:dyDescent="0.25">
      <c r="J36" s="3"/>
    </row>
    <row r="37" spans="10:14" x14ac:dyDescent="0.25">
      <c r="J37" s="3"/>
    </row>
    <row r="38" spans="10:14" x14ac:dyDescent="0.25">
      <c r="J38" s="3"/>
    </row>
    <row r="39" spans="10:14" x14ac:dyDescent="0.25">
      <c r="J39" s="3"/>
    </row>
    <row r="40" spans="10:14" x14ac:dyDescent="0.25">
      <c r="J40" s="3"/>
    </row>
    <row r="41" spans="10:14" x14ac:dyDescent="0.25">
      <c r="J41" s="3"/>
    </row>
    <row r="42" spans="10:14" x14ac:dyDescent="0.25">
      <c r="J42" s="3"/>
    </row>
    <row r="43" spans="10:14" x14ac:dyDescent="0.25">
      <c r="J43" s="3"/>
      <c r="N43" s="50"/>
    </row>
    <row r="44" spans="10:14" x14ac:dyDescent="0.25">
      <c r="J44" s="3"/>
    </row>
    <row r="45" spans="10:14" x14ac:dyDescent="0.25">
      <c r="J45" s="3"/>
    </row>
    <row r="46" spans="10:14" x14ac:dyDescent="0.25">
      <c r="J46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A6F2-9B7B-4C2F-BB18-76A1BB117D7C}">
  <dimension ref="A1:K16"/>
  <sheetViews>
    <sheetView workbookViewId="0">
      <selection activeCell="G12" sqref="G12"/>
    </sheetView>
  </sheetViews>
  <sheetFormatPr baseColWidth="10" defaultRowHeight="15" x14ac:dyDescent="0.25"/>
  <cols>
    <col min="5" max="5" width="38.42578125" bestFit="1" customWidth="1"/>
  </cols>
  <sheetData>
    <row r="1" spans="1:11" x14ac:dyDescent="0.25">
      <c r="A1" t="s">
        <v>129</v>
      </c>
      <c r="B1">
        <v>334494</v>
      </c>
    </row>
    <row r="2" spans="1:11" x14ac:dyDescent="0.25">
      <c r="A2" t="s">
        <v>130</v>
      </c>
      <c r="B2">
        <v>198456</v>
      </c>
      <c r="E2" s="56" t="s">
        <v>153</v>
      </c>
      <c r="F2" t="s">
        <v>141</v>
      </c>
      <c r="G2">
        <v>1786387</v>
      </c>
      <c r="K2">
        <v>1713564</v>
      </c>
    </row>
    <row r="3" spans="1:11" x14ac:dyDescent="0.25">
      <c r="A3" t="s">
        <v>131</v>
      </c>
      <c r="B3">
        <v>186645</v>
      </c>
      <c r="E3" s="55" t="s">
        <v>149</v>
      </c>
      <c r="F3" t="s">
        <v>142</v>
      </c>
      <c r="G3">
        <v>1702880</v>
      </c>
    </row>
    <row r="4" spans="1:11" x14ac:dyDescent="0.25">
      <c r="A4" t="s">
        <v>132</v>
      </c>
      <c r="B4">
        <v>171572</v>
      </c>
      <c r="E4" s="55" t="s">
        <v>154</v>
      </c>
      <c r="F4" t="s">
        <v>150</v>
      </c>
      <c r="G4">
        <v>1504173</v>
      </c>
    </row>
    <row r="5" spans="1:11" x14ac:dyDescent="0.25">
      <c r="A5" t="s">
        <v>133</v>
      </c>
      <c r="B5">
        <v>193813</v>
      </c>
      <c r="E5" s="55" t="s">
        <v>146</v>
      </c>
      <c r="F5" t="s">
        <v>143</v>
      </c>
      <c r="G5">
        <v>1012237</v>
      </c>
      <c r="I5">
        <v>1067938</v>
      </c>
    </row>
    <row r="6" spans="1:11" x14ac:dyDescent="0.25">
      <c r="A6" t="s">
        <v>134</v>
      </c>
      <c r="B6">
        <v>200856</v>
      </c>
      <c r="E6" s="55" t="s">
        <v>147</v>
      </c>
      <c r="F6" t="s">
        <v>144</v>
      </c>
      <c r="G6">
        <v>491936</v>
      </c>
      <c r="I6">
        <v>608528</v>
      </c>
      <c r="J6">
        <f>G6+G7</f>
        <v>690643</v>
      </c>
    </row>
    <row r="7" spans="1:11" x14ac:dyDescent="0.25">
      <c r="A7" t="s">
        <v>135</v>
      </c>
      <c r="B7">
        <v>81915</v>
      </c>
      <c r="E7" s="57" t="s">
        <v>155</v>
      </c>
      <c r="F7" t="s">
        <v>151</v>
      </c>
      <c r="G7">
        <v>198707</v>
      </c>
    </row>
    <row r="8" spans="1:11" x14ac:dyDescent="0.25">
      <c r="A8" t="s">
        <v>136</v>
      </c>
      <c r="B8">
        <v>96539</v>
      </c>
      <c r="E8" s="55" t="s">
        <v>148</v>
      </c>
      <c r="F8" t="s">
        <v>145</v>
      </c>
      <c r="G8">
        <v>82441</v>
      </c>
    </row>
    <row r="9" spans="1:11" x14ac:dyDescent="0.25">
      <c r="A9" t="s">
        <v>137</v>
      </c>
      <c r="B9">
        <v>81273</v>
      </c>
      <c r="E9" s="55" t="s">
        <v>156</v>
      </c>
      <c r="F9" t="s">
        <v>152</v>
      </c>
      <c r="G9">
        <v>1066</v>
      </c>
    </row>
    <row r="10" spans="1:11" x14ac:dyDescent="0.25">
      <c r="A10" t="s">
        <v>138</v>
      </c>
      <c r="B10">
        <v>85230</v>
      </c>
    </row>
    <row r="11" spans="1:11" x14ac:dyDescent="0.25">
      <c r="A11" t="s">
        <v>139</v>
      </c>
      <c r="B11">
        <v>72052</v>
      </c>
    </row>
    <row r="12" spans="1:11" x14ac:dyDescent="0.25">
      <c r="A12" t="s">
        <v>140</v>
      </c>
      <c r="B12">
        <v>82476</v>
      </c>
      <c r="E12" t="s">
        <v>157</v>
      </c>
      <c r="G12">
        <v>469485500</v>
      </c>
    </row>
    <row r="16" spans="1:11" x14ac:dyDescent="0.25">
      <c r="B16">
        <f>SUM(B1:B12)</f>
        <v>1785321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8F27-615E-4484-93B5-5C2C9137FA5A}">
  <dimension ref="A1:E9"/>
  <sheetViews>
    <sheetView workbookViewId="0">
      <selection activeCell="D20" sqref="D20"/>
    </sheetView>
  </sheetViews>
  <sheetFormatPr baseColWidth="10" defaultRowHeight="15" x14ac:dyDescent="0.25"/>
  <sheetData>
    <row r="1" spans="1:5" x14ac:dyDescent="0.25">
      <c r="A1">
        <v>7.9698777198791504</v>
      </c>
      <c r="B1">
        <v>29.43972969</v>
      </c>
      <c r="D1">
        <v>8.0392465591430664</v>
      </c>
      <c r="E1">
        <v>29.439729690551761</v>
      </c>
    </row>
    <row r="2" spans="1:5" x14ac:dyDescent="0.25">
      <c r="A2">
        <v>12.69621467590332</v>
      </c>
      <c r="B2">
        <v>56.14060593</v>
      </c>
      <c r="D2">
        <v>12.83706760406494</v>
      </c>
      <c r="E2">
        <v>56.140605926513672</v>
      </c>
    </row>
    <row r="3" spans="1:5" x14ac:dyDescent="0.25">
      <c r="A3">
        <v>1.471828937530518</v>
      </c>
      <c r="B3">
        <v>11.018359179999999</v>
      </c>
      <c r="D3">
        <v>1.534366250038147</v>
      </c>
      <c r="E3">
        <v>11.01835918426514</v>
      </c>
    </row>
    <row r="4" spans="1:5" x14ac:dyDescent="0.25">
      <c r="A4">
        <v>7.7157301902770996</v>
      </c>
      <c r="B4">
        <v>6.7181339260000001</v>
      </c>
      <c r="D4">
        <v>7.7341127395629883</v>
      </c>
      <c r="E4">
        <v>6.7181339263916016</v>
      </c>
    </row>
    <row r="5" spans="1:5" x14ac:dyDescent="0.25">
      <c r="A5">
        <v>2.461744070053101</v>
      </c>
      <c r="B5">
        <v>8.2815818790000009</v>
      </c>
      <c r="D5">
        <v>2.532253503799438</v>
      </c>
      <c r="E5">
        <v>8.2815818786621094</v>
      </c>
    </row>
    <row r="6" spans="1:5" x14ac:dyDescent="0.25">
      <c r="A6">
        <v>1.8192160129547119</v>
      </c>
      <c r="B6">
        <v>21.988002779999999</v>
      </c>
      <c r="D6">
        <v>5.2558140754699707</v>
      </c>
      <c r="E6">
        <v>21.988002777099609</v>
      </c>
    </row>
    <row r="7" spans="1:5" x14ac:dyDescent="0.25">
      <c r="A7">
        <v>1.11762547492981</v>
      </c>
      <c r="B7">
        <v>0.30891260500000001</v>
      </c>
      <c r="D7">
        <v>1.126509308815002</v>
      </c>
      <c r="E7">
        <v>0.30891260504722601</v>
      </c>
    </row>
    <row r="8" spans="1:5" x14ac:dyDescent="0.25">
      <c r="A8">
        <v>4.0705456733703613</v>
      </c>
      <c r="B8">
        <v>0.91421121400000005</v>
      </c>
      <c r="D8">
        <v>0.25178658962249761</v>
      </c>
      <c r="E8">
        <v>0.9142112135887146</v>
      </c>
    </row>
    <row r="9" spans="1:5" x14ac:dyDescent="0.25">
      <c r="A9">
        <v>0</v>
      </c>
      <c r="B9">
        <v>5.843918E-2</v>
      </c>
      <c r="D9">
        <v>1.1627499014139181E-2</v>
      </c>
      <c r="E9">
        <v>5.8439180254936218E-2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1FAB-1349-42EF-ADFC-76880DF864BF}">
  <dimension ref="A1:W19"/>
  <sheetViews>
    <sheetView workbookViewId="0">
      <selection activeCell="I16" sqref="I16"/>
    </sheetView>
  </sheetViews>
  <sheetFormatPr baseColWidth="10" defaultRowHeight="15" x14ac:dyDescent="0.25"/>
  <cols>
    <col min="1" max="1" width="23.42578125" bestFit="1" customWidth="1"/>
    <col min="11" max="13" width="12.28515625" bestFit="1" customWidth="1"/>
    <col min="14" max="14" width="12.28515625" customWidth="1"/>
    <col min="15" max="15" width="12.28515625" bestFit="1" customWidth="1"/>
    <col min="19" max="19" width="17.85546875" bestFit="1" customWidth="1"/>
    <col min="20" max="20" width="18.85546875" bestFit="1" customWidth="1"/>
  </cols>
  <sheetData>
    <row r="1" spans="1:23" ht="15.75" thickBot="1" x14ac:dyDescent="0.3">
      <c r="A1" s="44" t="s">
        <v>106</v>
      </c>
      <c r="B1" s="45"/>
      <c r="F1" t="s">
        <v>116</v>
      </c>
      <c r="G1" t="s">
        <v>117</v>
      </c>
      <c r="H1" t="s">
        <v>118</v>
      </c>
      <c r="J1" t="s">
        <v>119</v>
      </c>
      <c r="K1" t="s">
        <v>120</v>
      </c>
      <c r="M1" t="s">
        <v>121</v>
      </c>
      <c r="O1" t="s">
        <v>122</v>
      </c>
      <c r="Q1" t="s">
        <v>123</v>
      </c>
      <c r="S1" t="s">
        <v>124</v>
      </c>
      <c r="T1" t="s">
        <v>125</v>
      </c>
      <c r="V1" t="s">
        <v>126</v>
      </c>
      <c r="W1" t="s">
        <v>127</v>
      </c>
    </row>
    <row r="2" spans="1:23" x14ac:dyDescent="0.25">
      <c r="A2" s="46" t="s">
        <v>107</v>
      </c>
      <c r="B2" s="47">
        <v>121</v>
      </c>
      <c r="F2" s="7">
        <v>168</v>
      </c>
      <c r="G2" s="7">
        <v>19</v>
      </c>
      <c r="H2" s="10">
        <v>676427</v>
      </c>
      <c r="J2">
        <f t="shared" ref="J2:J19" si="0">F2+G2</f>
        <v>187</v>
      </c>
      <c r="K2" s="50">
        <f>J2*H2</f>
        <v>126491849</v>
      </c>
      <c r="M2" s="50">
        <f t="shared" ref="M2:M10" si="1">K2+K11</f>
        <v>407541065</v>
      </c>
      <c r="N2" s="50"/>
      <c r="O2" s="50">
        <f>B2*(H2+H11)</f>
        <v>305577635</v>
      </c>
      <c r="Q2">
        <f>O2/M2</f>
        <v>0.74980820644417756</v>
      </c>
      <c r="S2" s="51">
        <f>K2*Q2</f>
        <v>94844626.428497732</v>
      </c>
      <c r="T2" s="3">
        <f>S2/H2</f>
        <v>140.21413460506119</v>
      </c>
      <c r="V2" s="3">
        <f>T2*(F2/(F2+G2))</f>
        <v>125.96777868262183</v>
      </c>
      <c r="W2" s="3">
        <f>T2*(G2/(F2+G2))</f>
        <v>14.246355922439372</v>
      </c>
    </row>
    <row r="3" spans="1:23" x14ac:dyDescent="0.25">
      <c r="A3" s="48" t="s">
        <v>108</v>
      </c>
      <c r="B3" s="47">
        <v>133</v>
      </c>
      <c r="F3" s="6">
        <v>176</v>
      </c>
      <c r="G3" s="6">
        <v>19</v>
      </c>
      <c r="H3" s="10">
        <v>528062</v>
      </c>
      <c r="J3">
        <f t="shared" si="0"/>
        <v>195</v>
      </c>
      <c r="K3" s="50">
        <f t="shared" ref="K3:K10" si="2">J3*H3</f>
        <v>102972090</v>
      </c>
      <c r="M3" s="50">
        <f t="shared" si="1"/>
        <v>279315894</v>
      </c>
      <c r="N3" s="50"/>
      <c r="O3" s="50">
        <f t="shared" ref="O3:O10" si="3">B3*(H3+H12)</f>
        <v>215008332</v>
      </c>
      <c r="Q3">
        <f t="shared" ref="Q3:Q10" si="4">O3/M3</f>
        <v>0.76976762375004693</v>
      </c>
      <c r="S3" s="51">
        <f t="shared" ref="S3:S10" si="5">K3*Q3</f>
        <v>79264581.031875968</v>
      </c>
      <c r="T3" s="3">
        <f t="shared" ref="T3:T19" si="6">S3/H3</f>
        <v>150.10468663125914</v>
      </c>
      <c r="V3" s="3">
        <f t="shared" ref="V3:V19" si="7">T3*(F3/(F3+G3))</f>
        <v>135.47910178000825</v>
      </c>
      <c r="W3" s="3">
        <f t="shared" ref="W3:W19" si="8">T3*(G3/(F3+G3))</f>
        <v>14.62558485125089</v>
      </c>
    </row>
    <row r="4" spans="1:23" x14ac:dyDescent="0.25">
      <c r="A4" s="48" t="s">
        <v>109</v>
      </c>
      <c r="B4" s="47">
        <v>135</v>
      </c>
      <c r="F4" s="6">
        <v>179</v>
      </c>
      <c r="G4" s="6">
        <v>19</v>
      </c>
      <c r="H4" s="10">
        <v>633299</v>
      </c>
      <c r="J4">
        <f t="shared" si="0"/>
        <v>198</v>
      </c>
      <c r="K4" s="50">
        <f t="shared" si="2"/>
        <v>125393202</v>
      </c>
      <c r="M4" s="50">
        <f t="shared" si="1"/>
        <v>438698286</v>
      </c>
      <c r="N4" s="50"/>
      <c r="O4" s="50">
        <f t="shared" si="3"/>
        <v>346582935</v>
      </c>
      <c r="Q4">
        <f t="shared" si="4"/>
        <v>0.79002573308435498</v>
      </c>
      <c r="S4" s="51">
        <f t="shared" si="5"/>
        <v>99063856.333844602</v>
      </c>
      <c r="T4" s="3">
        <f t="shared" si="6"/>
        <v>156.42509515070228</v>
      </c>
      <c r="V4" s="3">
        <f t="shared" si="7"/>
        <v>141.41460622209954</v>
      </c>
      <c r="W4" s="3">
        <f t="shared" si="8"/>
        <v>15.010488928602742</v>
      </c>
    </row>
    <row r="5" spans="1:23" x14ac:dyDescent="0.25">
      <c r="A5" s="48" t="s">
        <v>110</v>
      </c>
      <c r="B5" s="47">
        <v>137</v>
      </c>
      <c r="F5" s="6">
        <v>177</v>
      </c>
      <c r="G5" s="6">
        <v>20</v>
      </c>
      <c r="H5" s="10">
        <v>661018</v>
      </c>
      <c r="J5">
        <f t="shared" si="0"/>
        <v>197</v>
      </c>
      <c r="K5" s="50">
        <f t="shared" si="2"/>
        <v>130220546</v>
      </c>
      <c r="M5" s="50">
        <f t="shared" si="1"/>
        <v>683828573</v>
      </c>
      <c r="N5" s="50"/>
      <c r="O5" s="50">
        <f t="shared" si="3"/>
        <v>606507083</v>
      </c>
      <c r="Q5">
        <f t="shared" si="4"/>
        <v>0.88692854751478778</v>
      </c>
      <c r="S5" s="51">
        <f t="shared" si="5"/>
        <v>115496319.7203626</v>
      </c>
      <c r="T5" s="3">
        <f t="shared" si="6"/>
        <v>174.72492386041318</v>
      </c>
      <c r="V5" s="3">
        <f t="shared" si="7"/>
        <v>156.98635291011743</v>
      </c>
      <c r="W5" s="3">
        <f t="shared" si="8"/>
        <v>17.738570950295756</v>
      </c>
    </row>
    <row r="6" spans="1:23" x14ac:dyDescent="0.25">
      <c r="A6" s="48" t="s">
        <v>111</v>
      </c>
      <c r="B6" s="47">
        <v>122</v>
      </c>
      <c r="F6" s="6">
        <v>147</v>
      </c>
      <c r="G6" s="6">
        <v>19</v>
      </c>
      <c r="H6" s="10">
        <v>915779</v>
      </c>
      <c r="J6">
        <f t="shared" si="0"/>
        <v>166</v>
      </c>
      <c r="K6" s="50">
        <f t="shared" si="2"/>
        <v>152019314</v>
      </c>
      <c r="M6" s="50">
        <f t="shared" si="1"/>
        <v>817857026</v>
      </c>
      <c r="N6" s="50"/>
      <c r="O6" s="50">
        <f t="shared" si="3"/>
        <v>675837544</v>
      </c>
      <c r="Q6">
        <f t="shared" si="4"/>
        <v>0.82635170025426918</v>
      </c>
      <c r="S6" s="51">
        <f t="shared" si="5"/>
        <v>125621418.59538762</v>
      </c>
      <c r="T6" s="3">
        <f t="shared" si="6"/>
        <v>137.17438224220868</v>
      </c>
      <c r="V6" s="3">
        <f t="shared" si="7"/>
        <v>121.47369993737757</v>
      </c>
      <c r="W6" s="3">
        <f t="shared" si="8"/>
        <v>15.700682304831114</v>
      </c>
    </row>
    <row r="7" spans="1:23" x14ac:dyDescent="0.25">
      <c r="A7" s="48" t="s">
        <v>112</v>
      </c>
      <c r="B7" s="47">
        <v>96.2</v>
      </c>
      <c r="F7" s="6">
        <v>98</v>
      </c>
      <c r="G7" s="6">
        <v>19</v>
      </c>
      <c r="H7" s="10">
        <v>904562</v>
      </c>
      <c r="J7">
        <f t="shared" si="0"/>
        <v>117</v>
      </c>
      <c r="K7" s="50">
        <f t="shared" si="2"/>
        <v>105833754</v>
      </c>
      <c r="M7" s="50">
        <f t="shared" si="1"/>
        <v>466391882</v>
      </c>
      <c r="N7" s="50"/>
      <c r="O7" s="50">
        <f t="shared" si="3"/>
        <v>396712542.19999999</v>
      </c>
      <c r="Q7">
        <f t="shared" si="4"/>
        <v>0.85059915815601606</v>
      </c>
      <c r="S7" s="51">
        <f t="shared" si="5"/>
        <v>90022102.05689089</v>
      </c>
      <c r="T7" s="3">
        <f t="shared" si="6"/>
        <v>99.520101504253873</v>
      </c>
      <c r="V7" s="3">
        <f t="shared" si="7"/>
        <v>83.358717499289568</v>
      </c>
      <c r="W7" s="3">
        <f t="shared" si="8"/>
        <v>16.161384004964304</v>
      </c>
    </row>
    <row r="8" spans="1:23" x14ac:dyDescent="0.25">
      <c r="A8" s="48" t="s">
        <v>113</v>
      </c>
      <c r="B8" s="47">
        <v>87.6</v>
      </c>
      <c r="F8" s="6">
        <v>86</v>
      </c>
      <c r="G8" s="6">
        <v>19</v>
      </c>
      <c r="H8" s="10">
        <v>471918</v>
      </c>
      <c r="J8">
        <f t="shared" si="0"/>
        <v>105</v>
      </c>
      <c r="K8" s="50">
        <f t="shared" si="2"/>
        <v>49551390</v>
      </c>
      <c r="M8" s="50">
        <f t="shared" si="1"/>
        <v>230645352</v>
      </c>
      <c r="N8" s="50"/>
      <c r="O8" s="50">
        <f t="shared" si="3"/>
        <v>196867772.39999998</v>
      </c>
      <c r="Q8">
        <f t="shared" si="4"/>
        <v>0.85355187387431064</v>
      </c>
      <c r="S8" s="51">
        <f t="shared" si="5"/>
        <v>42294681.78757678</v>
      </c>
      <c r="T8" s="3">
        <f t="shared" si="6"/>
        <v>89.622946756802619</v>
      </c>
      <c r="V8" s="3">
        <f t="shared" si="7"/>
        <v>73.405461153190714</v>
      </c>
      <c r="W8" s="3">
        <f t="shared" si="8"/>
        <v>16.217485603611902</v>
      </c>
    </row>
    <row r="9" spans="1:23" x14ac:dyDescent="0.25">
      <c r="A9" s="48" t="s">
        <v>114</v>
      </c>
      <c r="B9" s="47">
        <v>69.8</v>
      </c>
      <c r="F9" s="6">
        <v>66</v>
      </c>
      <c r="G9" s="6">
        <v>18</v>
      </c>
      <c r="H9" s="10">
        <v>326448</v>
      </c>
      <c r="J9">
        <f t="shared" si="0"/>
        <v>84</v>
      </c>
      <c r="K9" s="50">
        <f t="shared" si="2"/>
        <v>27421632</v>
      </c>
      <c r="M9" s="50">
        <f t="shared" si="1"/>
        <v>165272332</v>
      </c>
      <c r="N9" s="50"/>
      <c r="O9" s="50">
        <f t="shared" si="3"/>
        <v>149391055.40000001</v>
      </c>
      <c r="Q9">
        <f t="shared" si="4"/>
        <v>0.90390843762039985</v>
      </c>
      <c r="S9" s="51">
        <f t="shared" si="5"/>
        <v>24786644.538121559</v>
      </c>
      <c r="T9" s="3">
        <f t="shared" si="6"/>
        <v>75.92830876011358</v>
      </c>
      <c r="V9" s="3">
        <f t="shared" si="7"/>
        <v>59.657956882946387</v>
      </c>
      <c r="W9" s="3">
        <f t="shared" si="8"/>
        <v>16.270351877167194</v>
      </c>
    </row>
    <row r="10" spans="1:23" ht="15.75" thickBot="1" x14ac:dyDescent="0.3">
      <c r="A10" s="48" t="s">
        <v>115</v>
      </c>
      <c r="B10" s="49">
        <v>42.5</v>
      </c>
      <c r="F10" s="6">
        <v>19</v>
      </c>
      <c r="G10" s="6">
        <v>7</v>
      </c>
      <c r="H10" s="10">
        <v>404907</v>
      </c>
      <c r="J10">
        <f t="shared" si="0"/>
        <v>26</v>
      </c>
      <c r="K10" s="50">
        <f t="shared" si="2"/>
        <v>10527582</v>
      </c>
      <c r="M10" s="50">
        <f t="shared" si="1"/>
        <v>90790272</v>
      </c>
      <c r="N10" s="50"/>
      <c r="O10" s="50">
        <f t="shared" si="3"/>
        <v>130914025</v>
      </c>
      <c r="Q10">
        <f t="shared" si="4"/>
        <v>1.4419389006786982</v>
      </c>
      <c r="S10" s="51">
        <f t="shared" si="5"/>
        <v>15180130.015884852</v>
      </c>
      <c r="T10" s="3">
        <f t="shared" si="6"/>
        <v>37.490411417646158</v>
      </c>
      <c r="V10" s="3">
        <f t="shared" si="7"/>
        <v>27.396839112895268</v>
      </c>
      <c r="W10" s="3">
        <f t="shared" si="8"/>
        <v>10.093572304750888</v>
      </c>
    </row>
    <row r="11" spans="1:23" x14ac:dyDescent="0.25">
      <c r="F11" s="6">
        <v>125</v>
      </c>
      <c r="G11" s="6">
        <v>27</v>
      </c>
      <c r="H11" s="10">
        <v>1849008</v>
      </c>
      <c r="J11">
        <f t="shared" si="0"/>
        <v>152</v>
      </c>
      <c r="K11" s="50">
        <f t="shared" ref="K11:K19" si="9">J11*H11</f>
        <v>281049216</v>
      </c>
      <c r="S11" s="51">
        <f>Q2*K11</f>
        <v>210733008.57150224</v>
      </c>
      <c r="T11" s="3">
        <f t="shared" si="6"/>
        <v>113.97084737951498</v>
      </c>
      <c r="V11" s="3">
        <f t="shared" si="7"/>
        <v>93.726025805522184</v>
      </c>
      <c r="W11" s="3">
        <f t="shared" si="8"/>
        <v>20.244821573992791</v>
      </c>
    </row>
    <row r="12" spans="1:23" x14ac:dyDescent="0.25">
      <c r="F12" s="6">
        <v>134</v>
      </c>
      <c r="G12" s="6">
        <v>28</v>
      </c>
      <c r="H12" s="10">
        <v>1088542</v>
      </c>
      <c r="J12">
        <f t="shared" si="0"/>
        <v>162</v>
      </c>
      <c r="K12" s="50">
        <f t="shared" si="9"/>
        <v>176343804</v>
      </c>
      <c r="S12" s="51">
        <f t="shared" ref="S12:S19" si="10">Q3*K12</f>
        <v>135743750.96812403</v>
      </c>
      <c r="T12" s="3">
        <f t="shared" si="6"/>
        <v>124.70235504750761</v>
      </c>
      <c r="V12" s="3">
        <f t="shared" si="7"/>
        <v>103.1488615825063</v>
      </c>
      <c r="W12" s="3">
        <f t="shared" si="8"/>
        <v>21.553493465001313</v>
      </c>
    </row>
    <row r="13" spans="1:23" x14ac:dyDescent="0.25">
      <c r="F13" s="6">
        <v>134</v>
      </c>
      <c r="G13" s="6">
        <v>28</v>
      </c>
      <c r="H13" s="10">
        <v>1933982</v>
      </c>
      <c r="J13">
        <f t="shared" si="0"/>
        <v>162</v>
      </c>
      <c r="K13" s="50">
        <f t="shared" si="9"/>
        <v>313305084</v>
      </c>
      <c r="S13" s="51">
        <f t="shared" si="10"/>
        <v>247519078.66615543</v>
      </c>
      <c r="T13" s="3">
        <f t="shared" si="6"/>
        <v>127.98416875966551</v>
      </c>
      <c r="V13" s="3">
        <f t="shared" si="7"/>
        <v>105.86344823330357</v>
      </c>
      <c r="W13" s="3">
        <f t="shared" si="8"/>
        <v>22.120720526361939</v>
      </c>
    </row>
    <row r="14" spans="1:23" x14ac:dyDescent="0.25">
      <c r="F14" s="6">
        <v>116</v>
      </c>
      <c r="G14" s="6">
        <v>31</v>
      </c>
      <c r="H14" s="10">
        <v>3766041</v>
      </c>
      <c r="J14">
        <f t="shared" si="0"/>
        <v>147</v>
      </c>
      <c r="K14" s="50">
        <f t="shared" si="9"/>
        <v>553608027</v>
      </c>
      <c r="S14" s="51">
        <f t="shared" si="10"/>
        <v>491010763.2796374</v>
      </c>
      <c r="T14" s="3">
        <f t="shared" si="6"/>
        <v>130.3784964846738</v>
      </c>
      <c r="V14" s="3">
        <f t="shared" si="7"/>
        <v>102.88371151171538</v>
      </c>
      <c r="W14" s="3">
        <f t="shared" si="8"/>
        <v>27.494784972958424</v>
      </c>
    </row>
    <row r="15" spans="1:23" x14ac:dyDescent="0.25">
      <c r="F15" s="6">
        <v>112</v>
      </c>
      <c r="G15" s="6">
        <v>32</v>
      </c>
      <c r="H15" s="10">
        <v>4623873</v>
      </c>
      <c r="J15">
        <f t="shared" si="0"/>
        <v>144</v>
      </c>
      <c r="K15" s="50">
        <f t="shared" si="9"/>
        <v>665837712</v>
      </c>
      <c r="S15" s="51">
        <f t="shared" si="10"/>
        <v>550216125.40461242</v>
      </c>
      <c r="T15" s="3">
        <f t="shared" si="6"/>
        <v>118.99464483661477</v>
      </c>
      <c r="V15" s="3">
        <f t="shared" si="7"/>
        <v>92.551390428478157</v>
      </c>
      <c r="W15" s="3">
        <f t="shared" si="8"/>
        <v>26.443254408136614</v>
      </c>
    </row>
    <row r="16" spans="1:23" x14ac:dyDescent="0.25">
      <c r="F16" s="6">
        <v>84</v>
      </c>
      <c r="G16" s="6">
        <v>28</v>
      </c>
      <c r="H16" s="10">
        <v>3219269</v>
      </c>
      <c r="J16">
        <f t="shared" si="0"/>
        <v>112</v>
      </c>
      <c r="K16" s="50">
        <f t="shared" si="9"/>
        <v>360558128</v>
      </c>
      <c r="S16" s="51">
        <f t="shared" si="10"/>
        <v>306690440.14310908</v>
      </c>
      <c r="T16" s="3">
        <f t="shared" si="6"/>
        <v>95.267105713473796</v>
      </c>
      <c r="V16" s="3">
        <f t="shared" si="7"/>
        <v>71.45032928510534</v>
      </c>
      <c r="W16" s="3">
        <f t="shared" si="8"/>
        <v>23.816776428368449</v>
      </c>
    </row>
    <row r="17" spans="6:23" x14ac:dyDescent="0.25">
      <c r="F17" s="6">
        <v>74</v>
      </c>
      <c r="G17" s="6">
        <v>28</v>
      </c>
      <c r="H17" s="10">
        <v>1775431</v>
      </c>
      <c r="J17">
        <f t="shared" si="0"/>
        <v>102</v>
      </c>
      <c r="K17" s="50">
        <f t="shared" si="9"/>
        <v>181093962</v>
      </c>
      <c r="S17" s="51">
        <f t="shared" si="10"/>
        <v>154573090.61242321</v>
      </c>
      <c r="T17" s="3">
        <f t="shared" si="6"/>
        <v>87.062291135179692</v>
      </c>
      <c r="V17" s="3">
        <f t="shared" si="7"/>
        <v>63.162838666698988</v>
      </c>
      <c r="W17" s="3">
        <f t="shared" si="8"/>
        <v>23.899452468480703</v>
      </c>
    </row>
    <row r="18" spans="6:23" x14ac:dyDescent="0.25">
      <c r="F18" s="6">
        <v>49</v>
      </c>
      <c r="G18" s="6">
        <v>27</v>
      </c>
      <c r="H18" s="10">
        <v>1813825</v>
      </c>
      <c r="J18">
        <f t="shared" si="0"/>
        <v>76</v>
      </c>
      <c r="K18" s="50">
        <f t="shared" si="9"/>
        <v>137850700</v>
      </c>
      <c r="S18" s="51">
        <f t="shared" si="10"/>
        <v>124604410.86187845</v>
      </c>
      <c r="T18" s="3">
        <f t="shared" si="6"/>
        <v>68.697041259150396</v>
      </c>
      <c r="V18" s="3">
        <f t="shared" si="7"/>
        <v>44.291513443399595</v>
      </c>
      <c r="W18" s="3">
        <f t="shared" si="8"/>
        <v>24.405527815750798</v>
      </c>
    </row>
    <row r="19" spans="6:23" x14ac:dyDescent="0.25">
      <c r="F19" s="6">
        <v>18</v>
      </c>
      <c r="G19" s="6">
        <v>12</v>
      </c>
      <c r="H19" s="10">
        <v>2675423</v>
      </c>
      <c r="J19">
        <f t="shared" si="0"/>
        <v>30</v>
      </c>
      <c r="K19" s="50">
        <f t="shared" si="9"/>
        <v>80262690</v>
      </c>
      <c r="S19" s="51">
        <f t="shared" si="10"/>
        <v>115733894.98411514</v>
      </c>
      <c r="T19" s="3">
        <f t="shared" si="6"/>
        <v>43.258167020360943</v>
      </c>
      <c r="V19" s="3">
        <f t="shared" si="7"/>
        <v>25.954900212216565</v>
      </c>
      <c r="W19" s="3">
        <f t="shared" si="8"/>
        <v>17.303266808144379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567E-40CE-40EC-9F13-39C01C70FEC1}">
  <dimension ref="A1:AP44"/>
  <sheetViews>
    <sheetView workbookViewId="0">
      <selection sqref="A1:XFD20"/>
    </sheetView>
  </sheetViews>
  <sheetFormatPr baseColWidth="10" defaultRowHeight="15" x14ac:dyDescent="0.25"/>
  <cols>
    <col min="2" max="2" width="15.85546875" bestFit="1" customWidth="1"/>
    <col min="3" max="3" width="11.42578125" style="5"/>
    <col min="4" max="4" width="15" style="6" bestFit="1" customWidth="1"/>
    <col min="5" max="5" width="15.85546875" style="6" bestFit="1" customWidth="1"/>
    <col min="6" max="6" width="8.140625" style="6" customWidth="1"/>
    <col min="7" max="13" width="11.42578125" style="6"/>
    <col min="14" max="14" width="12.85546875" style="8" bestFit="1" customWidth="1"/>
    <col min="15" max="15" width="15.5703125" bestFit="1" customWidth="1"/>
    <col min="22" max="22" width="13.7109375" bestFit="1" customWidth="1"/>
    <col min="25" max="25" width="13.42578125" bestFit="1" customWidth="1"/>
    <col min="26" max="26" width="12.85546875" bestFit="1" customWidth="1"/>
    <col min="31" max="31" width="13.85546875" bestFit="1" customWidth="1"/>
    <col min="32" max="32" width="12.85546875" style="37" bestFit="1" customWidth="1"/>
    <col min="33" max="35" width="14.85546875" customWidth="1"/>
  </cols>
  <sheetData>
    <row r="1" spans="1:42" x14ac:dyDescent="0.25">
      <c r="B1" t="s">
        <v>26</v>
      </c>
      <c r="C1" s="5" t="s">
        <v>0</v>
      </c>
      <c r="D1" s="6" t="s">
        <v>1</v>
      </c>
      <c r="E1" s="6" t="s">
        <v>2</v>
      </c>
      <c r="F1" s="6" t="s">
        <v>24</v>
      </c>
      <c r="G1" s="6" t="s">
        <v>25</v>
      </c>
      <c r="H1" s="6" t="s">
        <v>3</v>
      </c>
      <c r="I1" s="6" t="s">
        <v>4</v>
      </c>
      <c r="J1" s="6" t="s">
        <v>5</v>
      </c>
      <c r="K1" s="6" t="s">
        <v>8</v>
      </c>
      <c r="L1" s="6" t="s">
        <v>9</v>
      </c>
      <c r="M1" s="6" t="s">
        <v>105</v>
      </c>
      <c r="N1" s="8" t="s">
        <v>10</v>
      </c>
      <c r="O1" t="s">
        <v>28</v>
      </c>
      <c r="P1" t="s">
        <v>35</v>
      </c>
      <c r="Q1" t="s">
        <v>36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37</v>
      </c>
      <c r="Y1" t="s">
        <v>38</v>
      </c>
      <c r="Z1" t="s">
        <v>39</v>
      </c>
      <c r="AA1" t="s">
        <v>54</v>
      </c>
      <c r="AB1" t="s">
        <v>55</v>
      </c>
      <c r="AC1" t="s">
        <v>57</v>
      </c>
      <c r="AD1" t="s">
        <v>56</v>
      </c>
      <c r="AE1" t="s">
        <v>58</v>
      </c>
      <c r="AF1" s="37" t="s">
        <v>59</v>
      </c>
      <c r="AG1" t="s">
        <v>59</v>
      </c>
      <c r="AH1" t="s">
        <v>82</v>
      </c>
      <c r="AI1" t="s">
        <v>104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</row>
    <row r="2" spans="1:42" x14ac:dyDescent="0.25">
      <c r="B2" t="s">
        <v>34</v>
      </c>
      <c r="C2" s="5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N2" s="8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>
        <v>1</v>
      </c>
      <c r="B3" t="s">
        <v>32</v>
      </c>
      <c r="C3" s="5">
        <v>223</v>
      </c>
      <c r="D3" s="6">
        <v>1.8</v>
      </c>
      <c r="E3" s="6">
        <v>2</v>
      </c>
      <c r="F3" s="6">
        <v>2.4</v>
      </c>
      <c r="G3" s="6">
        <v>0.15</v>
      </c>
      <c r="H3" s="6">
        <v>109</v>
      </c>
      <c r="I3" s="6">
        <v>174</v>
      </c>
      <c r="J3" s="6">
        <v>96</v>
      </c>
      <c r="K3" s="7">
        <v>168</v>
      </c>
      <c r="L3" s="7">
        <v>19</v>
      </c>
      <c r="M3" s="7">
        <v>121</v>
      </c>
      <c r="N3" s="10">
        <v>676427</v>
      </c>
      <c r="O3">
        <v>2.8000000000000004E-3</v>
      </c>
      <c r="P3">
        <v>1</v>
      </c>
      <c r="Q3">
        <f>7*E3</f>
        <v>14</v>
      </c>
      <c r="R3" s="9">
        <v>0.22216666666666665</v>
      </c>
      <c r="S3" s="9">
        <v>0.37635539568345328</v>
      </c>
      <c r="T3" s="9">
        <v>0.22946672661870507</v>
      </c>
      <c r="U3" s="9">
        <v>5.7307142857142855E-2</v>
      </c>
      <c r="V3" s="9">
        <v>4.2731707317073174E-2</v>
      </c>
      <c r="W3" s="9">
        <v>5.922316990665244E-2</v>
      </c>
      <c r="X3">
        <v>0</v>
      </c>
      <c r="Y3">
        <v>3.2000000000000001E-2</v>
      </c>
      <c r="Z3">
        <v>5</v>
      </c>
      <c r="AA3">
        <v>1900</v>
      </c>
      <c r="AB3">
        <v>1918</v>
      </c>
      <c r="AC3">
        <v>16</v>
      </c>
      <c r="AD3">
        <v>15</v>
      </c>
      <c r="AE3">
        <v>22</v>
      </c>
      <c r="AF3" s="38">
        <v>124391</v>
      </c>
      <c r="AG3" s="12">
        <f>Feuil3!B2</f>
        <v>165969</v>
      </c>
      <c r="AH3" s="12">
        <f>Feuil3!C2</f>
        <v>21154280</v>
      </c>
      <c r="AI3" s="12">
        <f>AH3/AG3</f>
        <v>127.45922431297411</v>
      </c>
      <c r="AJ3">
        <v>0.15</v>
      </c>
      <c r="AK3">
        <v>0.23699999999999999</v>
      </c>
      <c r="AL3">
        <v>0.107</v>
      </c>
      <c r="AM3">
        <v>0.38700000000000001</v>
      </c>
      <c r="AN3">
        <v>2.6000000000000002E-2</v>
      </c>
      <c r="AO3">
        <v>0.05</v>
      </c>
      <c r="AP3">
        <v>0.02</v>
      </c>
    </row>
    <row r="4" spans="1:42" x14ac:dyDescent="0.25">
      <c r="A4">
        <v>2</v>
      </c>
      <c r="B4" t="s">
        <v>33</v>
      </c>
      <c r="C4" s="5">
        <v>600</v>
      </c>
      <c r="D4" s="6">
        <v>1.33</v>
      </c>
      <c r="E4" s="6">
        <v>3</v>
      </c>
      <c r="F4" s="6">
        <v>2.5</v>
      </c>
      <c r="G4" s="6">
        <v>0.14000000000000001</v>
      </c>
      <c r="H4" s="6">
        <v>200</v>
      </c>
      <c r="I4" s="6">
        <v>365</v>
      </c>
      <c r="J4" s="6">
        <v>171</v>
      </c>
      <c r="K4" s="6">
        <v>125</v>
      </c>
      <c r="L4" s="6">
        <v>27</v>
      </c>
      <c r="M4" s="43">
        <v>121</v>
      </c>
      <c r="N4" s="10">
        <v>1849008</v>
      </c>
      <c r="O4">
        <v>2.5999999999999999E-3</v>
      </c>
      <c r="P4">
        <v>2</v>
      </c>
      <c r="Q4">
        <f t="shared" ref="Q4:Q18" si="0">7*E4</f>
        <v>21</v>
      </c>
      <c r="R4" s="9">
        <v>0.22216666666666665</v>
      </c>
      <c r="S4" s="9">
        <v>0.37635539568345328</v>
      </c>
      <c r="T4" s="9">
        <v>0.22946672661870507</v>
      </c>
      <c r="U4" s="9">
        <v>5.7307142857142855E-2</v>
      </c>
      <c r="V4" s="9">
        <v>4.2731707317073174E-2</v>
      </c>
      <c r="W4" s="9">
        <v>5.922316990665244E-2</v>
      </c>
      <c r="X4">
        <v>0</v>
      </c>
      <c r="Y4">
        <v>1.7999999999999999E-2</v>
      </c>
      <c r="Z4">
        <v>6.5</v>
      </c>
      <c r="AA4">
        <v>1900</v>
      </c>
      <c r="AB4">
        <v>1918</v>
      </c>
      <c r="AC4">
        <v>13</v>
      </c>
      <c r="AD4">
        <v>15</v>
      </c>
      <c r="AE4">
        <v>28</v>
      </c>
      <c r="AF4" s="38">
        <v>210103</v>
      </c>
      <c r="AG4" s="12">
        <f>Feuil3!B16</f>
        <v>140832</v>
      </c>
      <c r="AH4" s="12">
        <f>Feuil3!C16</f>
        <v>43239937</v>
      </c>
      <c r="AI4" s="12">
        <f t="shared" ref="AI4:AI20" si="1">AH4/AG4</f>
        <v>307.03204527380143</v>
      </c>
      <c r="AJ4">
        <v>0.15</v>
      </c>
      <c r="AK4">
        <v>0.23699999999999999</v>
      </c>
      <c r="AL4">
        <v>0.107</v>
      </c>
      <c r="AM4">
        <v>0.38700000000000001</v>
      </c>
      <c r="AN4">
        <v>2.6000000000000002E-2</v>
      </c>
      <c r="AO4">
        <v>0.05</v>
      </c>
      <c r="AP4">
        <v>0.02</v>
      </c>
    </row>
    <row r="5" spans="1:42" x14ac:dyDescent="0.25">
      <c r="A5">
        <v>3</v>
      </c>
      <c r="B5" t="s">
        <v>6</v>
      </c>
      <c r="C5" s="5">
        <v>195</v>
      </c>
      <c r="D5" s="6">
        <v>1.93</v>
      </c>
      <c r="E5" s="6">
        <v>2</v>
      </c>
      <c r="F5" s="6">
        <v>2.4</v>
      </c>
      <c r="G5" s="6">
        <v>0.16</v>
      </c>
      <c r="H5" s="6">
        <v>96</v>
      </c>
      <c r="I5" s="6">
        <v>184</v>
      </c>
      <c r="J5" s="6">
        <v>82</v>
      </c>
      <c r="K5" s="6">
        <v>176</v>
      </c>
      <c r="L5" s="6">
        <v>19</v>
      </c>
      <c r="M5" s="43">
        <v>133</v>
      </c>
      <c r="N5" s="10">
        <v>528062</v>
      </c>
      <c r="O5">
        <v>2.8000000000000004E-3</v>
      </c>
      <c r="P5">
        <v>1</v>
      </c>
      <c r="Q5">
        <f t="shared" si="0"/>
        <v>14</v>
      </c>
      <c r="R5" s="9">
        <v>0.29136082474226804</v>
      </c>
      <c r="S5" s="9">
        <v>0.43132135076252714</v>
      </c>
      <c r="T5" s="9">
        <v>9.945126630851879E-2</v>
      </c>
      <c r="U5" s="9">
        <v>5.6496598639455789E-2</v>
      </c>
      <c r="V5" s="9">
        <v>3.5631578947368424E-2</v>
      </c>
      <c r="W5" s="9">
        <v>5.5353406287756743E-2</v>
      </c>
      <c r="X5">
        <v>0</v>
      </c>
      <c r="Y5">
        <v>4.7E-2</v>
      </c>
      <c r="Z5">
        <v>6</v>
      </c>
      <c r="AA5">
        <v>1919</v>
      </c>
      <c r="AB5">
        <v>1945</v>
      </c>
      <c r="AC5">
        <v>16</v>
      </c>
      <c r="AD5">
        <v>15</v>
      </c>
      <c r="AE5">
        <v>22</v>
      </c>
      <c r="AF5" s="38">
        <v>108171</v>
      </c>
      <c r="AG5" s="12">
        <f>Feuil3!B3</f>
        <v>117520</v>
      </c>
      <c r="AH5" s="12">
        <f>Feuil3!C3</f>
        <v>14056973</v>
      </c>
      <c r="AI5" s="12">
        <f t="shared" si="1"/>
        <v>119.61345302927161</v>
      </c>
      <c r="AJ5">
        <v>0.20100000000000001</v>
      </c>
      <c r="AK5">
        <v>0.29299999999999998</v>
      </c>
      <c r="AL5">
        <v>0.05</v>
      </c>
      <c r="AM5">
        <v>0.32299999999999995</v>
      </c>
      <c r="AN5">
        <v>2.6000000000000002E-2</v>
      </c>
      <c r="AO5">
        <v>5.7999999999999996E-2</v>
      </c>
      <c r="AP5">
        <v>2.4E-2</v>
      </c>
    </row>
    <row r="6" spans="1:42" x14ac:dyDescent="0.25">
      <c r="A6">
        <v>4</v>
      </c>
      <c r="B6" t="s">
        <v>7</v>
      </c>
      <c r="C6" s="5">
        <v>546</v>
      </c>
      <c r="D6" s="6">
        <v>1.38</v>
      </c>
      <c r="E6" s="6">
        <v>3</v>
      </c>
      <c r="F6" s="6">
        <v>2.5</v>
      </c>
      <c r="G6" s="6">
        <v>0.15</v>
      </c>
      <c r="H6" s="6">
        <v>184</v>
      </c>
      <c r="I6" s="6">
        <v>358</v>
      </c>
      <c r="J6" s="6">
        <v>159</v>
      </c>
      <c r="K6" s="6">
        <v>134</v>
      </c>
      <c r="L6" s="6">
        <v>28</v>
      </c>
      <c r="M6" s="43">
        <v>133</v>
      </c>
      <c r="N6" s="10">
        <v>1088542</v>
      </c>
      <c r="O6">
        <v>2.5999999999999999E-3</v>
      </c>
      <c r="P6">
        <v>2</v>
      </c>
      <c r="Q6">
        <f t="shared" si="0"/>
        <v>21</v>
      </c>
      <c r="R6" s="9">
        <v>0.29136082474226804</v>
      </c>
      <c r="S6" s="9">
        <v>0.43132135076252714</v>
      </c>
      <c r="T6" s="9">
        <v>9.945126630851879E-2</v>
      </c>
      <c r="U6" s="9">
        <v>5.6496598639455789E-2</v>
      </c>
      <c r="V6" s="9">
        <v>3.5631578947368424E-2</v>
      </c>
      <c r="W6" s="9">
        <v>5.5353406287756743E-2</v>
      </c>
      <c r="X6">
        <v>0</v>
      </c>
      <c r="Y6">
        <v>1.9E-2</v>
      </c>
      <c r="Z6">
        <v>10.5</v>
      </c>
      <c r="AA6">
        <v>1919</v>
      </c>
      <c r="AB6">
        <v>1945</v>
      </c>
      <c r="AC6">
        <v>13</v>
      </c>
      <c r="AD6">
        <v>15</v>
      </c>
      <c r="AE6">
        <v>28</v>
      </c>
      <c r="AF6" s="38">
        <v>90285</v>
      </c>
      <c r="AG6" s="12">
        <f>Feuil3!B17</f>
        <v>69229</v>
      </c>
      <c r="AH6" s="12">
        <f>Feuil3!C17</f>
        <v>22446311</v>
      </c>
      <c r="AI6" s="12">
        <f t="shared" si="1"/>
        <v>324.23277817099768</v>
      </c>
      <c r="AJ6">
        <v>0.20100000000000001</v>
      </c>
      <c r="AK6">
        <v>0.29299999999999998</v>
      </c>
      <c r="AL6">
        <v>0.05</v>
      </c>
      <c r="AM6">
        <v>0.32299999999999995</v>
      </c>
      <c r="AN6">
        <v>2.6000000000000002E-2</v>
      </c>
      <c r="AO6">
        <v>5.7999999999999996E-2</v>
      </c>
      <c r="AP6">
        <v>2.4E-2</v>
      </c>
    </row>
    <row r="7" spans="1:42" x14ac:dyDescent="0.25">
      <c r="A7">
        <v>5</v>
      </c>
      <c r="B7" t="s">
        <v>11</v>
      </c>
      <c r="C7" s="5">
        <v>180</v>
      </c>
      <c r="D7" s="6">
        <v>1.8</v>
      </c>
      <c r="E7" s="6">
        <v>2</v>
      </c>
      <c r="F7" s="6">
        <v>2.4</v>
      </c>
      <c r="G7" s="6">
        <v>0.16</v>
      </c>
      <c r="H7" s="6">
        <v>95</v>
      </c>
      <c r="I7" s="6">
        <v>168</v>
      </c>
      <c r="J7" s="6">
        <v>86</v>
      </c>
      <c r="K7" s="6">
        <v>179</v>
      </c>
      <c r="L7" s="6">
        <v>19</v>
      </c>
      <c r="M7" s="43">
        <v>135</v>
      </c>
      <c r="N7" s="10">
        <v>633299</v>
      </c>
      <c r="O7">
        <v>2.8000000000000004E-3</v>
      </c>
      <c r="P7">
        <v>1</v>
      </c>
      <c r="Q7">
        <f t="shared" si="0"/>
        <v>14</v>
      </c>
      <c r="R7" s="9">
        <v>0.18484577114427858</v>
      </c>
      <c r="S7" s="9">
        <v>0.55911935483870967</v>
      </c>
      <c r="T7" s="9">
        <v>6.0937648456057023E-2</v>
      </c>
      <c r="U7" s="9">
        <v>4.9208791208791215E-2</v>
      </c>
      <c r="V7" s="9">
        <v>4.2213114754098363E-2</v>
      </c>
      <c r="W7" s="9">
        <v>4.6179137752984663E-2</v>
      </c>
      <c r="X7">
        <v>0</v>
      </c>
      <c r="Y7">
        <v>5.2999999999999999E-2</v>
      </c>
      <c r="Z7">
        <v>8</v>
      </c>
      <c r="AA7">
        <v>1946</v>
      </c>
      <c r="AB7">
        <v>1960</v>
      </c>
      <c r="AC7">
        <v>16</v>
      </c>
      <c r="AD7">
        <v>15</v>
      </c>
      <c r="AE7">
        <v>22</v>
      </c>
      <c r="AF7" s="38">
        <v>106483</v>
      </c>
      <c r="AG7" s="12">
        <f>Feuil3!B4</f>
        <v>111706</v>
      </c>
      <c r="AH7" s="12">
        <f>Feuil3!C4</f>
        <v>13313446</v>
      </c>
      <c r="AI7" s="12">
        <f t="shared" si="1"/>
        <v>119.18290870678388</v>
      </c>
      <c r="AJ7">
        <v>0.13200000000000001</v>
      </c>
      <c r="AK7">
        <v>0.38200000000000001</v>
      </c>
      <c r="AL7">
        <v>3.1E-2</v>
      </c>
      <c r="AM7">
        <v>0.32299999999999995</v>
      </c>
      <c r="AN7">
        <v>3.4000000000000002E-2</v>
      </c>
      <c r="AO7">
        <v>6.5000000000000002E-2</v>
      </c>
      <c r="AP7">
        <v>1.8000000000000002E-2</v>
      </c>
    </row>
    <row r="8" spans="1:42" x14ac:dyDescent="0.25">
      <c r="A8">
        <v>6</v>
      </c>
      <c r="B8" t="s">
        <v>12</v>
      </c>
      <c r="C8" s="5">
        <v>681</v>
      </c>
      <c r="D8" s="6">
        <v>1.29</v>
      </c>
      <c r="E8" s="6">
        <v>3</v>
      </c>
      <c r="F8" s="6">
        <v>2.4</v>
      </c>
      <c r="G8" s="6">
        <v>0.16</v>
      </c>
      <c r="H8" s="6">
        <v>225</v>
      </c>
      <c r="I8" s="6">
        <v>428</v>
      </c>
      <c r="J8" s="6">
        <v>204</v>
      </c>
      <c r="K8" s="6">
        <v>134</v>
      </c>
      <c r="L8" s="6">
        <v>28</v>
      </c>
      <c r="M8" s="43">
        <v>135</v>
      </c>
      <c r="N8" s="10">
        <v>1933982</v>
      </c>
      <c r="O8">
        <v>2.5999999999999999E-3</v>
      </c>
      <c r="P8">
        <v>2</v>
      </c>
      <c r="Q8">
        <f t="shared" si="0"/>
        <v>21</v>
      </c>
      <c r="R8" s="9">
        <v>0.18484577114427858</v>
      </c>
      <c r="S8" s="9">
        <v>0.55911935483870967</v>
      </c>
      <c r="T8" s="9">
        <v>6.0937648456057023E-2</v>
      </c>
      <c r="U8" s="9">
        <v>4.9208791208791215E-2</v>
      </c>
      <c r="V8" s="9">
        <v>4.2213114754098363E-2</v>
      </c>
      <c r="W8" s="9">
        <v>4.6179137752984663E-2</v>
      </c>
      <c r="X8">
        <v>0</v>
      </c>
      <c r="Y8">
        <v>2.4E-2</v>
      </c>
      <c r="Z8">
        <v>13.5</v>
      </c>
      <c r="AA8">
        <v>1946</v>
      </c>
      <c r="AB8">
        <v>60</v>
      </c>
      <c r="AC8">
        <v>13</v>
      </c>
      <c r="AD8">
        <v>15</v>
      </c>
      <c r="AE8">
        <v>28</v>
      </c>
      <c r="AF8" s="38">
        <v>80162</v>
      </c>
      <c r="AG8" s="12">
        <f>Feuil3!B18</f>
        <v>65757</v>
      </c>
      <c r="AH8" s="12">
        <f>Feuil3!C18</f>
        <v>27035849</v>
      </c>
      <c r="AI8" s="12">
        <f t="shared" si="1"/>
        <v>411.1478473774655</v>
      </c>
      <c r="AJ8">
        <v>0.13200000000000001</v>
      </c>
      <c r="AK8">
        <v>0.38200000000000001</v>
      </c>
      <c r="AL8">
        <v>3.1E-2</v>
      </c>
      <c r="AM8">
        <v>0.32299999999999995</v>
      </c>
      <c r="AN8">
        <v>3.4000000000000002E-2</v>
      </c>
      <c r="AO8">
        <v>6.5000000000000002E-2</v>
      </c>
      <c r="AP8">
        <v>1.8000000000000002E-2</v>
      </c>
    </row>
    <row r="9" spans="1:42" x14ac:dyDescent="0.25">
      <c r="A9">
        <v>7</v>
      </c>
      <c r="B9" t="s">
        <v>13</v>
      </c>
      <c r="C9" s="5">
        <v>190</v>
      </c>
      <c r="D9" s="6">
        <v>2.04</v>
      </c>
      <c r="E9" s="6">
        <v>2</v>
      </c>
      <c r="F9" s="6">
        <v>2.4</v>
      </c>
      <c r="G9" s="6">
        <v>0.16</v>
      </c>
      <c r="H9" s="6">
        <v>109</v>
      </c>
      <c r="I9" s="6">
        <v>163</v>
      </c>
      <c r="J9" s="6">
        <v>99</v>
      </c>
      <c r="K9" s="6">
        <v>177</v>
      </c>
      <c r="L9" s="6">
        <v>20</v>
      </c>
      <c r="M9" s="43">
        <v>137</v>
      </c>
      <c r="N9" s="10">
        <v>661018</v>
      </c>
      <c r="O9">
        <v>2.3999999999999998E-3</v>
      </c>
      <c r="P9">
        <v>1</v>
      </c>
      <c r="Q9">
        <f t="shared" si="0"/>
        <v>14</v>
      </c>
      <c r="R9" s="9">
        <v>0.14312582781456953</v>
      </c>
      <c r="S9" s="9">
        <v>0.63860245901639356</v>
      </c>
      <c r="T9" s="9">
        <v>4.3590087764584416E-2</v>
      </c>
      <c r="U9" s="9">
        <v>3.0410852713178293E-2</v>
      </c>
      <c r="V9" s="9">
        <v>5.0972602739726022E-2</v>
      </c>
      <c r="W9" s="9">
        <v>3.7039764607967846E-2</v>
      </c>
      <c r="X9">
        <v>0</v>
      </c>
      <c r="Y9">
        <v>0.04</v>
      </c>
      <c r="Z9">
        <v>8.6999999999999993</v>
      </c>
      <c r="AA9">
        <v>1961</v>
      </c>
      <c r="AB9">
        <v>70</v>
      </c>
      <c r="AC9">
        <v>16</v>
      </c>
      <c r="AD9">
        <v>15</v>
      </c>
      <c r="AE9">
        <v>22</v>
      </c>
      <c r="AF9" s="38">
        <v>92410</v>
      </c>
      <c r="AG9" s="12">
        <f>Feuil3!B5</f>
        <v>96519</v>
      </c>
      <c r="AH9" s="12">
        <f>Feuil3!C5</f>
        <v>12311321</v>
      </c>
      <c r="AI9" s="12">
        <f t="shared" si="1"/>
        <v>127.55334182906992</v>
      </c>
      <c r="AJ9">
        <v>9.6000000000000002E-2</v>
      </c>
      <c r="AK9">
        <v>0.54100000000000004</v>
      </c>
      <c r="AL9">
        <v>0.03</v>
      </c>
      <c r="AM9">
        <v>0.21299999999999999</v>
      </c>
      <c r="AN9">
        <v>0.03</v>
      </c>
      <c r="AO9">
        <v>0.06</v>
      </c>
      <c r="AP9">
        <v>1.6E-2</v>
      </c>
    </row>
    <row r="10" spans="1:42" x14ac:dyDescent="0.25">
      <c r="A10">
        <v>8</v>
      </c>
      <c r="B10" t="s">
        <v>14</v>
      </c>
      <c r="C10" s="5">
        <v>970</v>
      </c>
      <c r="D10" s="6">
        <v>1.2</v>
      </c>
      <c r="E10" s="6">
        <v>4</v>
      </c>
      <c r="F10" s="6">
        <v>2.4</v>
      </c>
      <c r="G10" s="6">
        <v>0.16</v>
      </c>
      <c r="H10" s="6">
        <v>271</v>
      </c>
      <c r="I10" s="6">
        <v>545</v>
      </c>
      <c r="J10" s="6">
        <v>260</v>
      </c>
      <c r="K10" s="6">
        <v>116</v>
      </c>
      <c r="L10" s="6">
        <v>31</v>
      </c>
      <c r="M10" s="43">
        <v>137</v>
      </c>
      <c r="N10" s="10">
        <v>3766041</v>
      </c>
      <c r="O10">
        <v>2.7000000000000001E-3</v>
      </c>
      <c r="P10">
        <v>2</v>
      </c>
      <c r="Q10">
        <f t="shared" si="0"/>
        <v>28</v>
      </c>
      <c r="R10" s="9">
        <v>0.14312582781456953</v>
      </c>
      <c r="S10" s="9">
        <v>0.63860245901639356</v>
      </c>
      <c r="T10" s="9">
        <v>4.3590087764584416E-2</v>
      </c>
      <c r="U10" s="9">
        <v>3.0410852713178293E-2</v>
      </c>
      <c r="V10" s="9">
        <v>5.0972602739726022E-2</v>
      </c>
      <c r="W10" s="9">
        <v>3.7039764607967846E-2</v>
      </c>
      <c r="X10">
        <v>0</v>
      </c>
      <c r="Y10">
        <v>1.9E-2</v>
      </c>
      <c r="Z10">
        <v>20</v>
      </c>
      <c r="AA10">
        <v>1961</v>
      </c>
      <c r="AB10">
        <v>70</v>
      </c>
      <c r="AC10">
        <v>13</v>
      </c>
      <c r="AD10">
        <v>15</v>
      </c>
      <c r="AE10">
        <v>28</v>
      </c>
      <c r="AF10" s="38">
        <v>79162</v>
      </c>
      <c r="AG10" s="12">
        <f>Feuil3!B19</f>
        <v>66684</v>
      </c>
      <c r="AH10" s="12">
        <f>Feuil3!C19</f>
        <v>36414544</v>
      </c>
      <c r="AI10" s="12">
        <f t="shared" si="1"/>
        <v>546.07618019314975</v>
      </c>
      <c r="AJ10">
        <v>9.6000000000000002E-2</v>
      </c>
      <c r="AK10">
        <v>0.54100000000000004</v>
      </c>
      <c r="AL10">
        <v>0.03</v>
      </c>
      <c r="AM10">
        <v>0.21299999999999999</v>
      </c>
      <c r="AN10">
        <v>0.03</v>
      </c>
      <c r="AO10">
        <v>0.06</v>
      </c>
      <c r="AP10">
        <v>1.6E-2</v>
      </c>
    </row>
    <row r="11" spans="1:42" x14ac:dyDescent="0.25">
      <c r="A11">
        <v>9</v>
      </c>
      <c r="B11" t="s">
        <v>15</v>
      </c>
      <c r="C11" s="5">
        <v>200</v>
      </c>
      <c r="D11" s="6">
        <v>1.99</v>
      </c>
      <c r="E11" s="6">
        <v>2</v>
      </c>
      <c r="F11" s="6">
        <v>2.4</v>
      </c>
      <c r="G11" s="6">
        <v>0.16</v>
      </c>
      <c r="H11" s="6">
        <v>115</v>
      </c>
      <c r="I11" s="6">
        <v>163</v>
      </c>
      <c r="J11" s="6">
        <v>103</v>
      </c>
      <c r="K11" s="6">
        <v>147</v>
      </c>
      <c r="L11" s="6">
        <v>19</v>
      </c>
      <c r="M11" s="43">
        <v>122</v>
      </c>
      <c r="N11" s="10">
        <v>915779</v>
      </c>
      <c r="O11">
        <v>2.3999999999999998E-3</v>
      </c>
      <c r="P11">
        <v>1</v>
      </c>
      <c r="Q11">
        <f t="shared" si="0"/>
        <v>14</v>
      </c>
      <c r="R11" s="9">
        <v>0.12648309178743963</v>
      </c>
      <c r="S11" s="9">
        <v>0.60543601895734578</v>
      </c>
      <c r="T11" s="9">
        <v>4.1061292103810043E-2</v>
      </c>
      <c r="U11" s="9">
        <v>8.6008000000000001E-2</v>
      </c>
      <c r="V11" s="9">
        <v>5.1702830188679237E-2</v>
      </c>
      <c r="W11" s="9">
        <v>5.6161819700786049E-2</v>
      </c>
      <c r="X11">
        <v>0</v>
      </c>
      <c r="Y11">
        <v>4.9000000000000002E-2</v>
      </c>
      <c r="Z11">
        <v>7.6</v>
      </c>
      <c r="AA11">
        <v>1971</v>
      </c>
      <c r="AB11">
        <v>80</v>
      </c>
      <c r="AC11">
        <v>16</v>
      </c>
      <c r="AD11">
        <v>15</v>
      </c>
      <c r="AE11">
        <v>22</v>
      </c>
      <c r="AF11" s="38">
        <v>121052</v>
      </c>
      <c r="AG11" s="12">
        <f>Feuil3!B6</f>
        <v>125336</v>
      </c>
      <c r="AH11" s="12">
        <f>Feuil3!C6</f>
        <v>17521003</v>
      </c>
      <c r="AI11" s="12">
        <f t="shared" si="1"/>
        <v>139.79226239867236</v>
      </c>
      <c r="AJ11">
        <v>8.3000000000000004E-2</v>
      </c>
      <c r="AK11">
        <v>0.51200000000000001</v>
      </c>
      <c r="AL11">
        <v>2.7000000000000003E-2</v>
      </c>
      <c r="AM11">
        <v>0.247</v>
      </c>
      <c r="AN11">
        <v>2.7000000000000003E-2</v>
      </c>
      <c r="AO11">
        <v>7.6999999999999999E-2</v>
      </c>
      <c r="AP11">
        <v>1.8000000000000002E-2</v>
      </c>
    </row>
    <row r="12" spans="1:42" x14ac:dyDescent="0.25">
      <c r="A12">
        <v>10</v>
      </c>
      <c r="B12" t="s">
        <v>16</v>
      </c>
      <c r="C12" s="5">
        <v>1073</v>
      </c>
      <c r="D12" s="6">
        <v>1.2</v>
      </c>
      <c r="E12" s="6">
        <v>4</v>
      </c>
      <c r="F12" s="6">
        <v>2.4</v>
      </c>
      <c r="G12" s="6">
        <v>0.16</v>
      </c>
      <c r="H12" s="6">
        <v>295</v>
      </c>
      <c r="I12" s="6">
        <v>584</v>
      </c>
      <c r="J12" s="6">
        <v>278</v>
      </c>
      <c r="K12" s="6">
        <v>112</v>
      </c>
      <c r="L12" s="6">
        <v>32</v>
      </c>
      <c r="M12" s="43">
        <v>122</v>
      </c>
      <c r="N12" s="10">
        <v>4623873</v>
      </c>
      <c r="O12">
        <v>2.7000000000000001E-3</v>
      </c>
      <c r="P12">
        <v>2</v>
      </c>
      <c r="Q12">
        <f t="shared" si="0"/>
        <v>28</v>
      </c>
      <c r="R12" s="9">
        <v>0.12648309178743963</v>
      </c>
      <c r="S12" s="9">
        <v>0.60543601895734578</v>
      </c>
      <c r="T12" s="9">
        <v>4.1061292103810043E-2</v>
      </c>
      <c r="U12" s="9">
        <v>8.6008000000000001E-2</v>
      </c>
      <c r="V12" s="9">
        <v>5.1702830188679237E-2</v>
      </c>
      <c r="W12" s="9">
        <v>5.6161819700786049E-2</v>
      </c>
      <c r="X12">
        <v>0</v>
      </c>
      <c r="Y12">
        <v>1.0999999999999999E-2</v>
      </c>
      <c r="Z12">
        <v>15</v>
      </c>
      <c r="AA12">
        <v>1971</v>
      </c>
      <c r="AB12">
        <v>80</v>
      </c>
      <c r="AC12">
        <v>13</v>
      </c>
      <c r="AD12">
        <v>15</v>
      </c>
      <c r="AE12">
        <v>28</v>
      </c>
      <c r="AF12" s="38">
        <v>72761</v>
      </c>
      <c r="AG12" s="12">
        <f>Feuil3!B20</f>
        <v>61011</v>
      </c>
      <c r="AH12" s="12">
        <f>Feuil3!C20</f>
        <v>34220476</v>
      </c>
      <c r="AI12" s="12">
        <f t="shared" si="1"/>
        <v>560.89026568979364</v>
      </c>
      <c r="AJ12">
        <v>8.3000000000000004E-2</v>
      </c>
      <c r="AK12">
        <v>0.51200000000000001</v>
      </c>
      <c r="AL12">
        <v>2.7000000000000003E-2</v>
      </c>
      <c r="AM12">
        <v>0.247</v>
      </c>
      <c r="AN12">
        <v>2.7000000000000003E-2</v>
      </c>
      <c r="AO12">
        <v>7.6999999999999999E-2</v>
      </c>
      <c r="AP12">
        <v>1.8000000000000002E-2</v>
      </c>
    </row>
    <row r="13" spans="1:42" x14ac:dyDescent="0.25">
      <c r="A13">
        <v>11</v>
      </c>
      <c r="B13" t="s">
        <v>17</v>
      </c>
      <c r="C13" s="5">
        <v>198</v>
      </c>
      <c r="D13" s="6">
        <v>1.87</v>
      </c>
      <c r="E13" s="6">
        <v>2</v>
      </c>
      <c r="F13" s="6">
        <v>2.4</v>
      </c>
      <c r="G13" s="6">
        <v>0.16</v>
      </c>
      <c r="H13" s="6">
        <v>103</v>
      </c>
      <c r="I13" s="6">
        <v>160</v>
      </c>
      <c r="J13" s="6">
        <v>88</v>
      </c>
      <c r="K13" s="6">
        <v>98</v>
      </c>
      <c r="L13" s="6">
        <v>19</v>
      </c>
      <c r="M13" s="43">
        <v>96.2</v>
      </c>
      <c r="N13" s="10">
        <v>904562</v>
      </c>
      <c r="O13">
        <v>2.3999999999999998E-3</v>
      </c>
      <c r="P13">
        <v>1</v>
      </c>
      <c r="Q13">
        <f t="shared" si="0"/>
        <v>14</v>
      </c>
      <c r="R13" s="9">
        <v>0.20514698162729658</v>
      </c>
      <c r="S13" s="9">
        <v>0.42578939617083944</v>
      </c>
      <c r="T13" s="9">
        <v>5.9148648648648647E-2</v>
      </c>
      <c r="U13" s="9">
        <v>0.12883516483516483</v>
      </c>
      <c r="V13" s="9">
        <v>3.5294294294294301E-2</v>
      </c>
      <c r="W13" s="9">
        <v>0.11139454884830007</v>
      </c>
      <c r="X13">
        <v>0</v>
      </c>
      <c r="Y13">
        <v>5.1999999999999998E-2</v>
      </c>
      <c r="Z13">
        <v>7.2</v>
      </c>
      <c r="AA13">
        <v>1981</v>
      </c>
      <c r="AB13">
        <v>90</v>
      </c>
      <c r="AC13">
        <v>16</v>
      </c>
      <c r="AD13">
        <v>15</v>
      </c>
      <c r="AE13">
        <v>22</v>
      </c>
      <c r="AF13" s="38">
        <v>133303</v>
      </c>
      <c r="AG13" s="12">
        <f>Feuil3!B7</f>
        <v>138240</v>
      </c>
      <c r="AH13" s="12">
        <f>Feuil3!C7</f>
        <v>20268809</v>
      </c>
      <c r="AI13" s="12">
        <f t="shared" si="1"/>
        <v>146.62043547453703</v>
      </c>
      <c r="AJ13">
        <v>0.13800000000000001</v>
      </c>
      <c r="AK13">
        <v>0.252</v>
      </c>
      <c r="AL13">
        <v>0.03</v>
      </c>
      <c r="AM13">
        <v>0.42599999999999999</v>
      </c>
      <c r="AN13">
        <v>1.9E-2</v>
      </c>
      <c r="AO13">
        <v>0.11</v>
      </c>
      <c r="AP13">
        <v>1.7000000000000001E-2</v>
      </c>
    </row>
    <row r="14" spans="1:42" x14ac:dyDescent="0.25">
      <c r="A14">
        <v>12</v>
      </c>
      <c r="B14" t="s">
        <v>18</v>
      </c>
      <c r="C14" s="5">
        <v>1020</v>
      </c>
      <c r="D14" s="6">
        <v>1.22</v>
      </c>
      <c r="E14" s="6">
        <v>4</v>
      </c>
      <c r="F14" s="6">
        <v>2.4</v>
      </c>
      <c r="G14" s="6">
        <v>0.16</v>
      </c>
      <c r="H14" s="6">
        <v>306</v>
      </c>
      <c r="I14" s="6">
        <v>547</v>
      </c>
      <c r="J14" s="6">
        <v>267</v>
      </c>
      <c r="K14" s="6">
        <v>84</v>
      </c>
      <c r="L14" s="6">
        <v>28</v>
      </c>
      <c r="M14" s="43">
        <v>96.2</v>
      </c>
      <c r="N14" s="10">
        <v>3219269</v>
      </c>
      <c r="O14">
        <v>2.7000000000000001E-3</v>
      </c>
      <c r="P14">
        <v>2</v>
      </c>
      <c r="Q14">
        <f t="shared" si="0"/>
        <v>28</v>
      </c>
      <c r="R14" s="9">
        <v>0.20514698162729658</v>
      </c>
      <c r="S14" s="9">
        <v>0.42578939617083944</v>
      </c>
      <c r="T14" s="9">
        <v>5.9148648648648647E-2</v>
      </c>
      <c r="U14" s="9">
        <v>0.12883516483516483</v>
      </c>
      <c r="V14" s="9">
        <v>3.5294294294294301E-2</v>
      </c>
      <c r="W14" s="9">
        <v>0.11139454884830007</v>
      </c>
      <c r="X14">
        <v>0</v>
      </c>
      <c r="Y14">
        <v>2.5000000000000001E-2</v>
      </c>
      <c r="Z14">
        <v>13.6</v>
      </c>
      <c r="AA14">
        <v>1981</v>
      </c>
      <c r="AB14">
        <v>90</v>
      </c>
      <c r="AC14">
        <v>13</v>
      </c>
      <c r="AD14">
        <v>15</v>
      </c>
      <c r="AE14">
        <v>28</v>
      </c>
      <c r="AF14" s="38">
        <v>67553</v>
      </c>
      <c r="AG14" s="12">
        <f>Feuil3!B21</f>
        <v>55206</v>
      </c>
      <c r="AH14" s="12">
        <f>Feuil3!C21</f>
        <v>28287879</v>
      </c>
      <c r="AI14" s="12">
        <f t="shared" si="1"/>
        <v>512.40587979567442</v>
      </c>
      <c r="AJ14">
        <v>0.13800000000000001</v>
      </c>
      <c r="AK14">
        <v>0.252</v>
      </c>
      <c r="AL14">
        <v>0.03</v>
      </c>
      <c r="AM14">
        <v>0.42599999999999999</v>
      </c>
      <c r="AN14">
        <v>1.9E-2</v>
      </c>
      <c r="AO14">
        <v>0.11</v>
      </c>
      <c r="AP14">
        <v>1.7000000000000001E-2</v>
      </c>
    </row>
    <row r="15" spans="1:42" x14ac:dyDescent="0.25">
      <c r="A15">
        <v>13</v>
      </c>
      <c r="B15" t="s">
        <v>19</v>
      </c>
      <c r="C15" s="5">
        <v>199</v>
      </c>
      <c r="D15" s="6">
        <v>1.82</v>
      </c>
      <c r="E15" s="6">
        <v>2</v>
      </c>
      <c r="F15" s="6">
        <v>2.4</v>
      </c>
      <c r="G15" s="6">
        <v>0.16</v>
      </c>
      <c r="H15" s="6">
        <v>96</v>
      </c>
      <c r="I15" s="6">
        <v>164</v>
      </c>
      <c r="J15" s="6">
        <v>81</v>
      </c>
      <c r="K15" s="6">
        <v>86</v>
      </c>
      <c r="L15" s="6">
        <v>19</v>
      </c>
      <c r="M15" s="43">
        <v>87.6</v>
      </c>
      <c r="N15" s="10">
        <v>471918</v>
      </c>
      <c r="O15">
        <v>8.0000000000000004E-4</v>
      </c>
      <c r="P15">
        <v>1</v>
      </c>
      <c r="Q15">
        <f t="shared" si="0"/>
        <v>14</v>
      </c>
      <c r="R15" s="9">
        <v>0.3029954648526077</v>
      </c>
      <c r="S15" s="9">
        <v>0.3852813487881982</v>
      </c>
      <c r="T15" s="9">
        <v>5.3297063903281532E-2</v>
      </c>
      <c r="U15" s="9">
        <v>2.6446540880503144E-2</v>
      </c>
      <c r="V15" s="9">
        <v>4.882352941176471E-2</v>
      </c>
      <c r="W15" s="9">
        <v>0.13913137083614063</v>
      </c>
      <c r="X15">
        <v>0</v>
      </c>
      <c r="Y15">
        <v>6.4000000000000001E-2</v>
      </c>
      <c r="Z15">
        <v>5.0999999999999996</v>
      </c>
      <c r="AA15">
        <v>1991</v>
      </c>
      <c r="AB15">
        <v>2000</v>
      </c>
      <c r="AC15">
        <v>16</v>
      </c>
      <c r="AD15">
        <v>15</v>
      </c>
      <c r="AE15">
        <v>22</v>
      </c>
      <c r="AF15" s="38">
        <v>119812</v>
      </c>
      <c r="AG15" s="12">
        <f>Feuil3!B8</f>
        <v>124107</v>
      </c>
      <c r="AH15" s="12">
        <f>Feuil3!C8</f>
        <v>18864486</v>
      </c>
      <c r="AI15" s="12">
        <f t="shared" si="1"/>
        <v>152.00178877903744</v>
      </c>
      <c r="AJ15">
        <v>0.21</v>
      </c>
      <c r="AK15">
        <v>0.25700000000000001</v>
      </c>
      <c r="AL15">
        <v>3.3000000000000002E-2</v>
      </c>
      <c r="AM15">
        <v>0.32100000000000001</v>
      </c>
      <c r="AN15">
        <v>2.7999999999999997E-2</v>
      </c>
      <c r="AO15">
        <v>0.11800000000000001</v>
      </c>
      <c r="AP15">
        <v>1.8000000000000002E-2</v>
      </c>
    </row>
    <row r="16" spans="1:42" x14ac:dyDescent="0.25">
      <c r="A16">
        <v>14</v>
      </c>
      <c r="B16" t="s">
        <v>20</v>
      </c>
      <c r="C16" s="5">
        <v>1044</v>
      </c>
      <c r="D16" s="6">
        <v>1.24</v>
      </c>
      <c r="E16" s="6">
        <v>3</v>
      </c>
      <c r="F16" s="6">
        <v>2.4</v>
      </c>
      <c r="G16" s="6">
        <v>0.16</v>
      </c>
      <c r="H16" s="6">
        <v>323</v>
      </c>
      <c r="I16" s="6">
        <v>546</v>
      </c>
      <c r="J16" s="6">
        <v>276</v>
      </c>
      <c r="K16" s="6">
        <v>74</v>
      </c>
      <c r="L16" s="6">
        <v>28</v>
      </c>
      <c r="M16" s="43">
        <v>87.6</v>
      </c>
      <c r="N16" s="10">
        <v>1775431</v>
      </c>
      <c r="O16">
        <v>1E-3</v>
      </c>
      <c r="P16">
        <v>2</v>
      </c>
      <c r="Q16">
        <f t="shared" si="0"/>
        <v>21</v>
      </c>
      <c r="R16" s="9">
        <v>0.3029954648526077</v>
      </c>
      <c r="S16" s="9">
        <v>0.3852813487881982</v>
      </c>
      <c r="T16" s="9">
        <v>5.3297063903281532E-2</v>
      </c>
      <c r="U16" s="9">
        <v>2.6446540880503144E-2</v>
      </c>
      <c r="V16" s="9">
        <v>4.882352941176471E-2</v>
      </c>
      <c r="W16" s="9">
        <v>0.13913137083614063</v>
      </c>
      <c r="X16">
        <v>0</v>
      </c>
      <c r="Y16">
        <v>0.01</v>
      </c>
      <c r="Z16">
        <v>10.5</v>
      </c>
      <c r="AA16">
        <v>1991</v>
      </c>
      <c r="AB16">
        <v>2000</v>
      </c>
      <c r="AC16">
        <v>13</v>
      </c>
      <c r="AD16">
        <v>15</v>
      </c>
      <c r="AE16">
        <v>28</v>
      </c>
      <c r="AF16" s="38">
        <v>58642</v>
      </c>
      <c r="AG16" s="12">
        <f>Feuil3!B22</f>
        <v>49131</v>
      </c>
      <c r="AH16" s="12">
        <f>Feuil3!C22</f>
        <v>27291126</v>
      </c>
      <c r="AI16" s="12">
        <f t="shared" si="1"/>
        <v>555.47670513525065</v>
      </c>
      <c r="AJ16">
        <v>0.21</v>
      </c>
      <c r="AK16">
        <v>0.25700000000000001</v>
      </c>
      <c r="AL16">
        <v>3.3000000000000002E-2</v>
      </c>
      <c r="AM16">
        <v>0.32100000000000001</v>
      </c>
      <c r="AN16">
        <v>2.7999999999999997E-2</v>
      </c>
      <c r="AO16">
        <v>0.11800000000000001</v>
      </c>
      <c r="AP16">
        <v>1.8000000000000002E-2</v>
      </c>
    </row>
    <row r="17" spans="1:42" x14ac:dyDescent="0.25">
      <c r="A17">
        <v>15</v>
      </c>
      <c r="B17" t="s">
        <v>21</v>
      </c>
      <c r="C17" s="5">
        <v>201</v>
      </c>
      <c r="D17" s="6">
        <v>1.88</v>
      </c>
      <c r="E17" s="6">
        <v>2</v>
      </c>
      <c r="F17" s="6">
        <v>2.4</v>
      </c>
      <c r="G17" s="6">
        <v>0.16</v>
      </c>
      <c r="H17" s="6">
        <v>97</v>
      </c>
      <c r="I17" s="6">
        <v>178</v>
      </c>
      <c r="J17" s="6">
        <v>84</v>
      </c>
      <c r="K17" s="6">
        <v>66</v>
      </c>
      <c r="L17" s="6">
        <v>18</v>
      </c>
      <c r="M17" s="43">
        <v>69.8</v>
      </c>
      <c r="N17" s="10">
        <v>326448</v>
      </c>
      <c r="O17">
        <v>1E-4</v>
      </c>
      <c r="P17">
        <v>1</v>
      </c>
      <c r="Q17">
        <f t="shared" si="0"/>
        <v>14</v>
      </c>
      <c r="R17" s="9">
        <v>0.33140295358649791</v>
      </c>
      <c r="S17" s="9">
        <v>0.16574878286270692</v>
      </c>
      <c r="T17" s="9">
        <v>5.9561886051080558E-2</v>
      </c>
      <c r="U17" s="9">
        <v>1.5820224719101123E-2</v>
      </c>
      <c r="V17" s="9">
        <v>6.9829787234042567E-2</v>
      </c>
      <c r="W17" s="9">
        <v>0.31147417117663151</v>
      </c>
      <c r="X17">
        <v>0</v>
      </c>
      <c r="Y17">
        <v>5.2999999999999999E-2</v>
      </c>
      <c r="Z17">
        <v>7</v>
      </c>
      <c r="AA17">
        <v>2001</v>
      </c>
      <c r="AB17">
        <v>2010</v>
      </c>
      <c r="AC17">
        <v>16</v>
      </c>
      <c r="AD17">
        <v>15</v>
      </c>
      <c r="AE17">
        <v>22</v>
      </c>
      <c r="AF17" s="38">
        <v>104794</v>
      </c>
      <c r="AG17" s="12">
        <f>Feuil3!B9</f>
        <v>121187</v>
      </c>
      <c r="AH17" s="12">
        <f>Feuil3!C9</f>
        <v>20046516</v>
      </c>
      <c r="AI17" s="12">
        <f t="shared" si="1"/>
        <v>165.41803988876694</v>
      </c>
      <c r="AJ17">
        <v>0.23100000000000001</v>
      </c>
      <c r="AK17">
        <v>0.13300000000000001</v>
      </c>
      <c r="AL17">
        <v>2.9500000000000002E-2</v>
      </c>
      <c r="AM17">
        <v>0.26150000000000001</v>
      </c>
      <c r="AN17">
        <v>3.2000000000000001E-2</v>
      </c>
      <c r="AO17">
        <v>0.25549999999999995</v>
      </c>
      <c r="AP17">
        <v>4.2500000000000003E-2</v>
      </c>
    </row>
    <row r="18" spans="1:42" x14ac:dyDescent="0.25">
      <c r="A18">
        <v>16</v>
      </c>
      <c r="B18" t="s">
        <v>22</v>
      </c>
      <c r="C18" s="5">
        <v>1110</v>
      </c>
      <c r="D18" s="6">
        <v>1.2</v>
      </c>
      <c r="E18" s="6">
        <v>4</v>
      </c>
      <c r="F18" s="6">
        <v>2.4</v>
      </c>
      <c r="G18" s="6">
        <v>0.16</v>
      </c>
      <c r="H18" s="6">
        <v>324</v>
      </c>
      <c r="I18" s="6">
        <v>581</v>
      </c>
      <c r="J18" s="6">
        <v>296</v>
      </c>
      <c r="K18" s="6">
        <v>49</v>
      </c>
      <c r="L18" s="6">
        <v>27</v>
      </c>
      <c r="M18" s="43">
        <v>69.8</v>
      </c>
      <c r="N18" s="10">
        <v>1813825</v>
      </c>
      <c r="O18">
        <v>2.0000000000000001E-4</v>
      </c>
      <c r="P18">
        <v>2</v>
      </c>
      <c r="Q18">
        <f t="shared" si="0"/>
        <v>28</v>
      </c>
      <c r="R18" s="9">
        <v>0.33140295358649791</v>
      </c>
      <c r="S18" s="9">
        <v>0.16574878286270692</v>
      </c>
      <c r="T18" s="9">
        <v>5.9561886051080558E-2</v>
      </c>
      <c r="U18" s="9">
        <v>1.5820224719101123E-2</v>
      </c>
      <c r="V18" s="9">
        <v>6.9829787234042567E-2</v>
      </c>
      <c r="W18" s="9">
        <v>0.31147417117663151</v>
      </c>
      <c r="X18">
        <v>0</v>
      </c>
      <c r="Y18">
        <v>3.0000000000000001E-3</v>
      </c>
      <c r="Z18">
        <v>2.2000000000000002</v>
      </c>
      <c r="AA18">
        <v>2001</v>
      </c>
      <c r="AB18">
        <v>2010</v>
      </c>
      <c r="AC18">
        <v>13</v>
      </c>
      <c r="AD18">
        <v>15</v>
      </c>
      <c r="AE18">
        <v>28</v>
      </c>
      <c r="AF18" s="38">
        <v>48531</v>
      </c>
      <c r="AG18" s="12">
        <f>Feuil3!B23</f>
        <v>42373</v>
      </c>
      <c r="AH18" s="12">
        <f>Feuil3!C23</f>
        <v>30156495</v>
      </c>
      <c r="AI18" s="12">
        <f t="shared" si="1"/>
        <v>711.69128926439009</v>
      </c>
      <c r="AJ18">
        <v>0.23100000000000001</v>
      </c>
      <c r="AK18">
        <v>0.13300000000000001</v>
      </c>
      <c r="AL18">
        <v>2.9500000000000002E-2</v>
      </c>
      <c r="AM18">
        <v>0.26150000000000001</v>
      </c>
      <c r="AN18">
        <v>3.2000000000000001E-2</v>
      </c>
      <c r="AO18">
        <v>0.25549999999999995</v>
      </c>
      <c r="AP18">
        <v>4.2500000000000003E-2</v>
      </c>
    </row>
    <row r="19" spans="1:42" x14ac:dyDescent="0.25">
      <c r="A19">
        <v>17</v>
      </c>
      <c r="B19" t="s">
        <v>23</v>
      </c>
      <c r="C19" s="5">
        <v>206</v>
      </c>
      <c r="D19" s="6">
        <v>2.04</v>
      </c>
      <c r="E19" s="6">
        <v>2</v>
      </c>
      <c r="F19" s="6">
        <v>2.4</v>
      </c>
      <c r="G19" s="6">
        <v>0.18</v>
      </c>
      <c r="H19" s="6">
        <v>100</v>
      </c>
      <c r="I19" s="6">
        <v>181</v>
      </c>
      <c r="J19" s="6">
        <v>94</v>
      </c>
      <c r="K19" s="6">
        <v>19</v>
      </c>
      <c r="L19" s="6">
        <v>7</v>
      </c>
      <c r="M19" s="43">
        <v>42.5</v>
      </c>
      <c r="N19" s="10">
        <v>404907</v>
      </c>
      <c r="O19">
        <v>1E-4</v>
      </c>
      <c r="P19">
        <v>1</v>
      </c>
      <c r="Q19" s="3">
        <f>20/3*2</f>
        <v>13.333333333333334</v>
      </c>
      <c r="R19" s="9">
        <v>0.14659247311827955</v>
      </c>
      <c r="S19" s="9">
        <v>1.2114864864864865E-2</v>
      </c>
      <c r="T19" s="9">
        <v>5.9416666666666666E-2</v>
      </c>
      <c r="U19" s="9">
        <v>5.5000000000000005E-3</v>
      </c>
      <c r="V19" s="9">
        <v>0.12612499999999999</v>
      </c>
      <c r="W19" s="9">
        <v>0.59591520338768833</v>
      </c>
      <c r="X19">
        <v>0.01</v>
      </c>
      <c r="Y19">
        <v>0.16600000000000001</v>
      </c>
      <c r="Z19">
        <v>7</v>
      </c>
      <c r="AA19">
        <v>2011</v>
      </c>
      <c r="AB19">
        <v>2019</v>
      </c>
      <c r="AC19">
        <v>16</v>
      </c>
      <c r="AD19">
        <v>15</v>
      </c>
      <c r="AE19">
        <v>22</v>
      </c>
      <c r="AF19" s="38">
        <v>101821</v>
      </c>
      <c r="AG19" s="12">
        <f>Feuil3!B10</f>
        <v>95071</v>
      </c>
      <c r="AH19" s="12">
        <f>Feuil3!C10</f>
        <v>16580727</v>
      </c>
      <c r="AI19" s="12">
        <f t="shared" si="1"/>
        <v>174.40362465946504</v>
      </c>
      <c r="AJ19">
        <v>7.6499999999999999E-2</v>
      </c>
      <c r="AK19">
        <v>1.2000000000000002E-2</v>
      </c>
      <c r="AL19">
        <v>4.1500000000000002E-2</v>
      </c>
      <c r="AM19">
        <v>8.900000000000001E-2</v>
      </c>
      <c r="AN19">
        <v>6.0500000000000005E-2</v>
      </c>
      <c r="AO19">
        <v>0.59499999999999997</v>
      </c>
      <c r="AP19">
        <v>0.10949999999999999</v>
      </c>
    </row>
    <row r="20" spans="1:42" x14ac:dyDescent="0.25">
      <c r="A20">
        <v>18</v>
      </c>
      <c r="B20" t="s">
        <v>27</v>
      </c>
      <c r="C20" s="5">
        <v>963</v>
      </c>
      <c r="D20" s="6">
        <v>1.33</v>
      </c>
      <c r="E20" s="6">
        <v>3</v>
      </c>
      <c r="F20" s="6">
        <v>2.4</v>
      </c>
      <c r="G20" s="6">
        <v>0.18</v>
      </c>
      <c r="H20" s="6">
        <v>292</v>
      </c>
      <c r="I20" s="6">
        <v>523</v>
      </c>
      <c r="J20" s="6">
        <v>292</v>
      </c>
      <c r="K20" s="6">
        <v>18</v>
      </c>
      <c r="L20" s="6">
        <v>12</v>
      </c>
      <c r="M20" s="43">
        <v>42.5</v>
      </c>
      <c r="N20" s="10">
        <v>2675423</v>
      </c>
      <c r="O20">
        <v>2.0000000000000001E-4</v>
      </c>
      <c r="P20">
        <v>2</v>
      </c>
      <c r="Q20">
        <v>22</v>
      </c>
      <c r="R20" s="9">
        <v>0.14659247311827955</v>
      </c>
      <c r="S20" s="9">
        <v>1.2114864864864865E-2</v>
      </c>
      <c r="T20" s="9">
        <v>5.9416666666666666E-2</v>
      </c>
      <c r="U20" s="9">
        <v>5.5000000000000005E-3</v>
      </c>
      <c r="V20" s="9">
        <v>0.12612499999999999</v>
      </c>
      <c r="W20" s="9">
        <v>0.59591520338768833</v>
      </c>
      <c r="X20">
        <v>0.01</v>
      </c>
      <c r="Y20">
        <v>0.16200000000000001</v>
      </c>
      <c r="Z20">
        <v>15</v>
      </c>
      <c r="AA20">
        <v>2011</v>
      </c>
      <c r="AB20">
        <v>2019</v>
      </c>
      <c r="AC20">
        <v>13</v>
      </c>
      <c r="AD20">
        <v>15</v>
      </c>
      <c r="AE20">
        <v>28</v>
      </c>
      <c r="AF20" s="38">
        <v>65885</v>
      </c>
      <c r="AG20" s="12">
        <f>Feuil3!B24</f>
        <v>67686</v>
      </c>
      <c r="AH20" s="12">
        <f>Feuil3!C24</f>
        <v>53058610</v>
      </c>
      <c r="AI20" s="12">
        <f t="shared" si="1"/>
        <v>783.89341961410037</v>
      </c>
      <c r="AJ20">
        <v>7.6499999999999999E-2</v>
      </c>
      <c r="AK20">
        <v>1.2000000000000002E-2</v>
      </c>
      <c r="AL20">
        <v>4.1500000000000002E-2</v>
      </c>
      <c r="AM20">
        <v>8.900000000000001E-2</v>
      </c>
      <c r="AN20">
        <v>6.0500000000000005E-2</v>
      </c>
      <c r="AO20">
        <v>0.59499999999999997</v>
      </c>
      <c r="AP20">
        <v>0.10949999999999999</v>
      </c>
    </row>
    <row r="21" spans="1:42" x14ac:dyDescent="0.25">
      <c r="AG21" s="12"/>
      <c r="AH21" s="12"/>
    </row>
    <row r="22" spans="1:42" x14ac:dyDescent="0.25">
      <c r="N22" s="11"/>
      <c r="AF22" s="38"/>
      <c r="AG22" s="12"/>
      <c r="AH22" s="12"/>
    </row>
    <row r="23" spans="1:42" x14ac:dyDescent="0.25">
      <c r="N23" s="11"/>
      <c r="AF23" s="38"/>
      <c r="AG23" s="12"/>
      <c r="AH23" s="12"/>
    </row>
    <row r="24" spans="1:42" x14ac:dyDescent="0.25">
      <c r="N24" s="11"/>
      <c r="AF24" s="38"/>
      <c r="AG24" s="12"/>
      <c r="AH24" s="12"/>
    </row>
    <row r="25" spans="1:42" x14ac:dyDescent="0.25">
      <c r="AG25" s="12"/>
      <c r="AH25" s="12"/>
    </row>
    <row r="26" spans="1:42" x14ac:dyDescent="0.25">
      <c r="AG26" s="12"/>
      <c r="AH26" s="12"/>
      <c r="AI26" s="12"/>
    </row>
    <row r="27" spans="1:42" x14ac:dyDescent="0.25">
      <c r="AG27" s="12"/>
      <c r="AH27" s="12"/>
    </row>
    <row r="28" spans="1:42" x14ac:dyDescent="0.25">
      <c r="AG28" s="12"/>
      <c r="AH28" s="12"/>
    </row>
    <row r="29" spans="1:42" x14ac:dyDescent="0.25">
      <c r="AG29" s="12"/>
    </row>
    <row r="30" spans="1:42" x14ac:dyDescent="0.25">
      <c r="AF30" s="39"/>
      <c r="AG30" s="12"/>
      <c r="AH30" s="12"/>
    </row>
    <row r="31" spans="1:42" x14ac:dyDescent="0.25">
      <c r="AF31" s="39"/>
    </row>
    <row r="32" spans="1:42" x14ac:dyDescent="0.25">
      <c r="AE32" s="12"/>
    </row>
    <row r="33" spans="25:31" x14ac:dyDescent="0.25">
      <c r="AE33" s="12"/>
    </row>
    <row r="44" spans="25:31" x14ac:dyDescent="0.25">
      <c r="Y4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D520-37F9-443F-A7A9-5B9A31B127E5}">
  <dimension ref="B1:AA32"/>
  <sheetViews>
    <sheetView topLeftCell="A4" workbookViewId="0">
      <selection activeCell="K4" sqref="K4"/>
    </sheetView>
  </sheetViews>
  <sheetFormatPr baseColWidth="10" defaultRowHeight="15" x14ac:dyDescent="0.25"/>
  <cols>
    <col min="3" max="3" width="13.85546875" bestFit="1" customWidth="1"/>
    <col min="6" max="6" width="17" bestFit="1" customWidth="1"/>
    <col min="11" max="11" width="15" bestFit="1" customWidth="1"/>
    <col min="12" max="12" width="11.5703125" bestFit="1" customWidth="1"/>
    <col min="13" max="13" width="14.85546875" bestFit="1" customWidth="1"/>
    <col min="15" max="15" width="15.85546875" bestFit="1" customWidth="1"/>
    <col min="17" max="17" width="14.85546875" bestFit="1" customWidth="1"/>
    <col min="19" max="19" width="14.85546875" bestFit="1" customWidth="1"/>
    <col min="21" max="21" width="14.85546875" bestFit="1" customWidth="1"/>
    <col min="23" max="23" width="13.85546875" bestFit="1" customWidth="1"/>
    <col min="25" max="25" width="14.85546875" bestFit="1" customWidth="1"/>
    <col min="27" max="27" width="14.85546875" bestFit="1" customWidth="1"/>
  </cols>
  <sheetData>
    <row r="1" spans="2:19" x14ac:dyDescent="0.25">
      <c r="K1" t="s">
        <v>93</v>
      </c>
      <c r="L1" t="s">
        <v>82</v>
      </c>
      <c r="O1" t="s">
        <v>94</v>
      </c>
      <c r="P1" t="s">
        <v>95</v>
      </c>
    </row>
    <row r="2" spans="2:19" x14ac:dyDescent="0.25">
      <c r="B2">
        <f>K2</f>
        <v>165969</v>
      </c>
      <c r="C2">
        <f>L2</f>
        <v>21154280</v>
      </c>
      <c r="D2" s="42">
        <f>G2/F2</f>
        <v>2.2983006094657079</v>
      </c>
      <c r="F2">
        <f>O2</f>
        <v>165883</v>
      </c>
      <c r="G2">
        <f>P2</f>
        <v>381249</v>
      </c>
      <c r="J2" t="s">
        <v>32</v>
      </c>
      <c r="K2">
        <v>165969</v>
      </c>
      <c r="L2">
        <v>21154280</v>
      </c>
      <c r="M2" s="42">
        <f>P2/O2</f>
        <v>2.2983006094657079</v>
      </c>
      <c r="O2">
        <v>165883</v>
      </c>
      <c r="P2">
        <v>381249</v>
      </c>
    </row>
    <row r="3" spans="2:19" x14ac:dyDescent="0.25">
      <c r="B3">
        <f t="shared" ref="B3:C6" si="0">K3</f>
        <v>117520</v>
      </c>
      <c r="C3">
        <f t="shared" si="0"/>
        <v>14056973</v>
      </c>
      <c r="D3" s="42">
        <f t="shared" ref="D3:D10" si="1">G3/F3</f>
        <v>2.3295035786929472</v>
      </c>
      <c r="F3">
        <f t="shared" ref="F3:G6" si="2">O3</f>
        <v>117501</v>
      </c>
      <c r="G3">
        <f t="shared" si="2"/>
        <v>273719</v>
      </c>
      <c r="J3" t="s">
        <v>6</v>
      </c>
      <c r="K3">
        <v>117520</v>
      </c>
      <c r="L3">
        <v>14056973</v>
      </c>
      <c r="M3" s="42">
        <f t="shared" ref="M3:M14" si="3">P3/O3</f>
        <v>2.3295035786929472</v>
      </c>
      <c r="O3">
        <v>117501</v>
      </c>
      <c r="P3">
        <v>273719</v>
      </c>
    </row>
    <row r="4" spans="2:19" x14ac:dyDescent="0.25">
      <c r="B4">
        <f t="shared" si="0"/>
        <v>111706</v>
      </c>
      <c r="C4">
        <f t="shared" si="0"/>
        <v>13313446</v>
      </c>
      <c r="D4" s="42">
        <f t="shared" si="1"/>
        <v>2.0557992944505132</v>
      </c>
      <c r="F4">
        <f t="shared" si="2"/>
        <v>111686</v>
      </c>
      <c r="G4">
        <f t="shared" si="2"/>
        <v>229604</v>
      </c>
      <c r="J4" t="s">
        <v>11</v>
      </c>
      <c r="K4">
        <v>111706</v>
      </c>
      <c r="L4">
        <v>13313446</v>
      </c>
      <c r="M4" s="42">
        <f t="shared" si="3"/>
        <v>2.0557992944505132</v>
      </c>
      <c r="O4">
        <v>111686</v>
      </c>
      <c r="P4">
        <v>229604</v>
      </c>
    </row>
    <row r="5" spans="2:19" x14ac:dyDescent="0.25">
      <c r="B5">
        <f t="shared" si="0"/>
        <v>96519</v>
      </c>
      <c r="C5">
        <f t="shared" si="0"/>
        <v>12311321</v>
      </c>
      <c r="D5" s="42">
        <f t="shared" si="1"/>
        <v>1.9207499067280189</v>
      </c>
      <c r="F5">
        <f t="shared" si="2"/>
        <v>96492</v>
      </c>
      <c r="G5">
        <f t="shared" si="2"/>
        <v>185337</v>
      </c>
      <c r="J5" t="s">
        <v>13</v>
      </c>
      <c r="K5">
        <v>96519</v>
      </c>
      <c r="L5">
        <v>12311321</v>
      </c>
      <c r="M5" s="42">
        <f t="shared" si="3"/>
        <v>1.9207499067280189</v>
      </c>
      <c r="O5">
        <v>96492</v>
      </c>
      <c r="P5">
        <v>185337</v>
      </c>
    </row>
    <row r="6" spans="2:19" x14ac:dyDescent="0.25">
      <c r="B6">
        <f t="shared" si="0"/>
        <v>125336</v>
      </c>
      <c r="C6">
        <f t="shared" si="0"/>
        <v>17521003</v>
      </c>
      <c r="D6" s="42">
        <f t="shared" si="1"/>
        <v>2.0544672566089224</v>
      </c>
      <c r="F6">
        <f t="shared" si="2"/>
        <v>125323</v>
      </c>
      <c r="G6">
        <f t="shared" si="2"/>
        <v>257472</v>
      </c>
      <c r="J6" t="s">
        <v>15</v>
      </c>
      <c r="K6">
        <v>125336</v>
      </c>
      <c r="L6">
        <v>17521003</v>
      </c>
      <c r="M6" s="42">
        <f t="shared" si="3"/>
        <v>2.0544672566089224</v>
      </c>
      <c r="O6">
        <v>125323</v>
      </c>
      <c r="P6">
        <v>257472</v>
      </c>
    </row>
    <row r="7" spans="2:19" x14ac:dyDescent="0.25">
      <c r="B7">
        <f>K7+K8</f>
        <v>138240</v>
      </c>
      <c r="C7">
        <f>L7+L8</f>
        <v>20268809</v>
      </c>
      <c r="D7" s="42">
        <f t="shared" si="1"/>
        <v>2.2871509188250614</v>
      </c>
      <c r="F7">
        <f>O7+O8</f>
        <v>138220</v>
      </c>
      <c r="G7">
        <f>P7+P8</f>
        <v>316130</v>
      </c>
      <c r="J7" t="s">
        <v>96</v>
      </c>
      <c r="K7">
        <v>62651</v>
      </c>
      <c r="L7">
        <v>9162000</v>
      </c>
      <c r="M7" s="42">
        <f t="shared" si="3"/>
        <v>2.2341447841008861</v>
      </c>
      <c r="O7">
        <v>62645</v>
      </c>
      <c r="P7">
        <v>139958</v>
      </c>
    </row>
    <row r="8" spans="2:19" x14ac:dyDescent="0.25">
      <c r="B8">
        <f>K9+K10</f>
        <v>124107</v>
      </c>
      <c r="C8">
        <f>L9+L10</f>
        <v>18864486</v>
      </c>
      <c r="D8" s="42">
        <f t="shared" si="1"/>
        <v>2.4116215541068682</v>
      </c>
      <c r="F8">
        <f>O9+O10</f>
        <v>124097</v>
      </c>
      <c r="G8">
        <f>P9+P10</f>
        <v>299275</v>
      </c>
      <c r="J8" t="s">
        <v>97</v>
      </c>
      <c r="K8">
        <v>75589</v>
      </c>
      <c r="L8">
        <v>11106809</v>
      </c>
      <c r="M8" s="42">
        <f t="shared" si="3"/>
        <v>2.3310883228580881</v>
      </c>
      <c r="O8">
        <v>75575</v>
      </c>
      <c r="P8">
        <v>176172</v>
      </c>
    </row>
    <row r="9" spans="2:19" x14ac:dyDescent="0.25">
      <c r="B9">
        <f>K11+K12</f>
        <v>121187</v>
      </c>
      <c r="C9">
        <f>L11+L12</f>
        <v>20046516</v>
      </c>
      <c r="D9" s="42">
        <f t="shared" si="1"/>
        <v>2.2155524563242199</v>
      </c>
      <c r="F9">
        <f>O11+O12</f>
        <v>121177</v>
      </c>
      <c r="G9">
        <f>P11+P12</f>
        <v>268474</v>
      </c>
      <c r="J9" t="s">
        <v>102</v>
      </c>
      <c r="K9">
        <v>52439</v>
      </c>
      <c r="L9">
        <v>7870122</v>
      </c>
      <c r="M9" s="42">
        <f t="shared" si="3"/>
        <v>2.4106114353282222</v>
      </c>
      <c r="O9">
        <v>52434</v>
      </c>
      <c r="P9">
        <v>126398</v>
      </c>
    </row>
    <row r="10" spans="2:19" x14ac:dyDescent="0.25">
      <c r="B10">
        <f>K13+K14</f>
        <v>95071</v>
      </c>
      <c r="C10">
        <f>L13+L14</f>
        <v>16580727</v>
      </c>
      <c r="D10" s="42">
        <f t="shared" si="1"/>
        <v>2.2450076804915513</v>
      </c>
      <c r="F10">
        <f>O13+O14</f>
        <v>95046</v>
      </c>
      <c r="G10">
        <f>P13+P14</f>
        <v>213379</v>
      </c>
      <c r="J10" t="s">
        <v>98</v>
      </c>
      <c r="K10">
        <v>71668</v>
      </c>
      <c r="L10">
        <v>10994364</v>
      </c>
      <c r="M10" s="42">
        <f t="shared" si="3"/>
        <v>2.4123606324044484</v>
      </c>
      <c r="O10">
        <v>71663</v>
      </c>
      <c r="P10">
        <v>172877</v>
      </c>
    </row>
    <row r="11" spans="2:19" x14ac:dyDescent="0.25">
      <c r="D11" s="42"/>
      <c r="J11" t="s">
        <v>99</v>
      </c>
      <c r="K11">
        <v>62191</v>
      </c>
      <c r="L11">
        <v>10018497</v>
      </c>
      <c r="M11" s="42">
        <f t="shared" si="3"/>
        <v>2.2166851592776626</v>
      </c>
      <c r="O11">
        <v>62187</v>
      </c>
      <c r="P11">
        <v>137849</v>
      </c>
    </row>
    <row r="12" spans="2:19" x14ac:dyDescent="0.25">
      <c r="D12" s="42"/>
      <c r="J12" t="s">
        <v>100</v>
      </c>
      <c r="K12">
        <v>58996</v>
      </c>
      <c r="L12">
        <v>10028019</v>
      </c>
      <c r="M12" s="42">
        <f t="shared" si="3"/>
        <v>2.2143583658247161</v>
      </c>
      <c r="O12">
        <v>58990</v>
      </c>
      <c r="P12">
        <v>130625</v>
      </c>
    </row>
    <row r="13" spans="2:19" x14ac:dyDescent="0.25">
      <c r="D13" s="42"/>
      <c r="J13" t="s">
        <v>101</v>
      </c>
      <c r="K13">
        <v>44033</v>
      </c>
      <c r="L13">
        <v>7694647</v>
      </c>
      <c r="M13" s="42">
        <f t="shared" si="3"/>
        <v>2.2041340147643385</v>
      </c>
      <c r="O13">
        <v>44025</v>
      </c>
      <c r="P13">
        <v>97037</v>
      </c>
    </row>
    <row r="14" spans="2:19" x14ac:dyDescent="0.25">
      <c r="D14" s="42"/>
      <c r="J14" t="s">
        <v>103</v>
      </c>
      <c r="K14">
        <v>51038</v>
      </c>
      <c r="L14">
        <v>8886080</v>
      </c>
      <c r="M14" s="42">
        <f t="shared" si="3"/>
        <v>2.280276748789714</v>
      </c>
      <c r="O14">
        <v>51021</v>
      </c>
      <c r="P14">
        <v>116342</v>
      </c>
    </row>
    <row r="15" spans="2:19" x14ac:dyDescent="0.25">
      <c r="D15" s="42"/>
      <c r="K15" t="s">
        <v>30</v>
      </c>
      <c r="M15" s="42"/>
    </row>
    <row r="16" spans="2:19" x14ac:dyDescent="0.25">
      <c r="B16">
        <f>K16</f>
        <v>140832</v>
      </c>
      <c r="C16">
        <f>L16</f>
        <v>43239937</v>
      </c>
      <c r="D16" s="42">
        <f t="shared" ref="D16:D24" si="4">G16/F16</f>
        <v>3.2657292998153671</v>
      </c>
      <c r="F16">
        <f>O16</f>
        <v>140820</v>
      </c>
      <c r="G16">
        <f>P16</f>
        <v>459880</v>
      </c>
      <c r="K16">
        <v>140832</v>
      </c>
      <c r="L16">
        <v>43239937</v>
      </c>
      <c r="M16" s="42">
        <f t="shared" ref="M16:M28" si="5">P16/O16</f>
        <v>3.2657292998153671</v>
      </c>
      <c r="O16">
        <v>140820</v>
      </c>
      <c r="P16">
        <v>459880</v>
      </c>
      <c r="S16" s="12"/>
    </row>
    <row r="17" spans="2:27" x14ac:dyDescent="0.25">
      <c r="B17">
        <f t="shared" ref="B17:C20" si="6">K17</f>
        <v>69229</v>
      </c>
      <c r="C17">
        <f t="shared" si="6"/>
        <v>22446311</v>
      </c>
      <c r="D17" s="42">
        <f t="shared" si="4"/>
        <v>3.4266728302322895</v>
      </c>
      <c r="F17">
        <f t="shared" ref="F17:G20" si="7">O17</f>
        <v>69224</v>
      </c>
      <c r="G17">
        <f t="shared" si="7"/>
        <v>237208</v>
      </c>
      <c r="K17">
        <v>69229</v>
      </c>
      <c r="L17">
        <v>22446311</v>
      </c>
      <c r="M17" s="42">
        <f t="shared" si="5"/>
        <v>3.4266728302322895</v>
      </c>
      <c r="O17">
        <v>69224</v>
      </c>
      <c r="P17">
        <v>237208</v>
      </c>
      <c r="S17" s="12"/>
    </row>
    <row r="18" spans="2:27" x14ac:dyDescent="0.25">
      <c r="B18">
        <f t="shared" si="6"/>
        <v>65757</v>
      </c>
      <c r="C18">
        <f t="shared" si="6"/>
        <v>27035849</v>
      </c>
      <c r="D18" s="42">
        <f t="shared" si="4"/>
        <v>3.3943606278136027</v>
      </c>
      <c r="F18">
        <f t="shared" si="7"/>
        <v>65752</v>
      </c>
      <c r="G18">
        <f t="shared" si="7"/>
        <v>223186</v>
      </c>
      <c r="K18">
        <v>65757</v>
      </c>
      <c r="L18">
        <v>27035849</v>
      </c>
      <c r="M18" s="42">
        <f t="shared" si="5"/>
        <v>3.3943606278136027</v>
      </c>
      <c r="O18">
        <v>65752</v>
      </c>
      <c r="P18">
        <v>223186</v>
      </c>
      <c r="S18" s="12"/>
    </row>
    <row r="19" spans="2:27" x14ac:dyDescent="0.25">
      <c r="B19">
        <f t="shared" si="6"/>
        <v>66684</v>
      </c>
      <c r="C19">
        <f t="shared" si="6"/>
        <v>36414544</v>
      </c>
      <c r="D19" s="42">
        <f t="shared" si="4"/>
        <v>3.6533847215140516</v>
      </c>
      <c r="F19">
        <f t="shared" si="7"/>
        <v>66682</v>
      </c>
      <c r="G19">
        <f t="shared" si="7"/>
        <v>243615</v>
      </c>
      <c r="K19">
        <v>66684</v>
      </c>
      <c r="L19">
        <v>36414544</v>
      </c>
      <c r="M19" s="42">
        <f t="shared" si="5"/>
        <v>3.6533847215140516</v>
      </c>
      <c r="O19">
        <v>66682</v>
      </c>
      <c r="P19">
        <v>243615</v>
      </c>
      <c r="S19" s="12"/>
    </row>
    <row r="20" spans="2:27" x14ac:dyDescent="0.25">
      <c r="B20">
        <f t="shared" si="6"/>
        <v>61011</v>
      </c>
      <c r="C20">
        <f t="shared" si="6"/>
        <v>34220476</v>
      </c>
      <c r="D20" s="42">
        <f t="shared" si="4"/>
        <v>3.6149647598754302</v>
      </c>
      <c r="F20">
        <f t="shared" si="7"/>
        <v>61010</v>
      </c>
      <c r="G20">
        <f t="shared" si="7"/>
        <v>220549</v>
      </c>
      <c r="K20">
        <v>61011</v>
      </c>
      <c r="L20">
        <v>34220476</v>
      </c>
      <c r="M20" s="42">
        <f t="shared" si="5"/>
        <v>3.6149647598754302</v>
      </c>
      <c r="O20">
        <v>61010</v>
      </c>
      <c r="P20">
        <v>220549</v>
      </c>
      <c r="S20" s="12"/>
    </row>
    <row r="21" spans="2:27" x14ac:dyDescent="0.25">
      <c r="B21">
        <f>K21+K22</f>
        <v>55206</v>
      </c>
      <c r="C21">
        <f>L21+L22</f>
        <v>28287879</v>
      </c>
      <c r="D21" s="42">
        <f t="shared" si="4"/>
        <v>3.3816278100827852</v>
      </c>
      <c r="F21">
        <f>O21+O22</f>
        <v>55203</v>
      </c>
      <c r="G21">
        <f>P21+P22</f>
        <v>186676</v>
      </c>
      <c r="K21">
        <v>24668</v>
      </c>
      <c r="L21">
        <v>13001859</v>
      </c>
      <c r="M21" s="42">
        <f t="shared" si="5"/>
        <v>3.4333725219929461</v>
      </c>
      <c r="O21">
        <v>24667</v>
      </c>
      <c r="P21">
        <v>84691</v>
      </c>
      <c r="S21" s="12"/>
    </row>
    <row r="22" spans="2:27" x14ac:dyDescent="0.25">
      <c r="B22">
        <f>K23+K24</f>
        <v>49131</v>
      </c>
      <c r="C22">
        <f>L23+L24</f>
        <v>27291126</v>
      </c>
      <c r="D22" s="42">
        <f t="shared" si="4"/>
        <v>3.4594435058722954</v>
      </c>
      <c r="F22">
        <f>O23+O24</f>
        <v>49129</v>
      </c>
      <c r="G22">
        <f>P23+P24</f>
        <v>169959</v>
      </c>
      <c r="K22">
        <v>30538</v>
      </c>
      <c r="L22">
        <v>15286020</v>
      </c>
      <c r="M22" s="42">
        <f t="shared" si="5"/>
        <v>3.3398283992664397</v>
      </c>
      <c r="O22">
        <v>30536</v>
      </c>
      <c r="P22">
        <v>101985</v>
      </c>
      <c r="S22" s="12"/>
    </row>
    <row r="23" spans="2:27" x14ac:dyDescent="0.25">
      <c r="B23">
        <f>K25+K26</f>
        <v>42373</v>
      </c>
      <c r="C23">
        <f>L25+L26</f>
        <v>30156495</v>
      </c>
      <c r="D23" s="42">
        <f t="shared" si="4"/>
        <v>3.6238137953826541</v>
      </c>
      <c r="F23">
        <f>O25+O26</f>
        <v>42362</v>
      </c>
      <c r="G23">
        <f>P25+P26</f>
        <v>153512</v>
      </c>
      <c r="K23">
        <v>26434</v>
      </c>
      <c r="L23">
        <v>14409829</v>
      </c>
      <c r="M23" s="42">
        <f t="shared" si="5"/>
        <v>3.4476053567375349</v>
      </c>
      <c r="O23">
        <v>26434</v>
      </c>
      <c r="P23">
        <v>91134</v>
      </c>
      <c r="S23" s="12"/>
    </row>
    <row r="24" spans="2:27" x14ac:dyDescent="0.25">
      <c r="B24">
        <f>K27+K28</f>
        <v>67686</v>
      </c>
      <c r="C24">
        <f>L27+L28</f>
        <v>53058610</v>
      </c>
      <c r="D24" s="42">
        <f t="shared" si="4"/>
        <v>3.650710844441817</v>
      </c>
      <c r="F24">
        <f>O27+O28</f>
        <v>67666</v>
      </c>
      <c r="G24">
        <f>P27+P28</f>
        <v>247029</v>
      </c>
      <c r="K24">
        <v>22697</v>
      </c>
      <c r="L24">
        <v>12881297</v>
      </c>
      <c r="M24" s="42">
        <f t="shared" si="5"/>
        <v>3.4732319894249835</v>
      </c>
      <c r="O24">
        <v>22695</v>
      </c>
      <c r="P24">
        <v>78825</v>
      </c>
      <c r="S24" s="12"/>
    </row>
    <row r="25" spans="2:27" x14ac:dyDescent="0.25">
      <c r="D25" s="42"/>
      <c r="K25">
        <v>17749</v>
      </c>
      <c r="L25">
        <v>12006121</v>
      </c>
      <c r="M25" s="42">
        <f t="shared" si="5"/>
        <v>3.5924840836103442</v>
      </c>
      <c r="O25">
        <v>17749</v>
      </c>
      <c r="P25">
        <v>63763</v>
      </c>
      <c r="S25" s="12"/>
    </row>
    <row r="26" spans="2:27" x14ac:dyDescent="0.25">
      <c r="D26" s="42"/>
      <c r="K26">
        <v>24624</v>
      </c>
      <c r="L26">
        <v>18150374</v>
      </c>
      <c r="M26" s="42">
        <f t="shared" si="5"/>
        <v>3.6464063706171537</v>
      </c>
      <c r="O26">
        <v>24613</v>
      </c>
      <c r="P26">
        <v>89749</v>
      </c>
      <c r="S26" s="12"/>
    </row>
    <row r="27" spans="2:27" x14ac:dyDescent="0.25">
      <c r="D27" s="42"/>
      <c r="K27">
        <v>26370</v>
      </c>
      <c r="L27">
        <v>20718280</v>
      </c>
      <c r="M27" s="42">
        <f t="shared" si="5"/>
        <v>3.6508231545406264</v>
      </c>
      <c r="O27">
        <v>26362</v>
      </c>
      <c r="P27">
        <v>96243</v>
      </c>
      <c r="S27" s="12"/>
    </row>
    <row r="28" spans="2:27" x14ac:dyDescent="0.25">
      <c r="D28" s="42"/>
      <c r="K28">
        <v>41316</v>
      </c>
      <c r="L28">
        <v>32340330</v>
      </c>
      <c r="M28" s="42">
        <f t="shared" si="5"/>
        <v>3.6506391632771646</v>
      </c>
      <c r="O28">
        <v>41304</v>
      </c>
      <c r="P28">
        <v>150786</v>
      </c>
      <c r="S28" s="12"/>
    </row>
    <row r="32" spans="2:27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>
        <f>SUM(K2:K28)</f>
        <v>1713564</v>
      </c>
      <c r="L32" s="12">
        <f t="shared" ref="L32" si="8">SUM(L2:L28)</f>
        <v>456268788</v>
      </c>
      <c r="M32" s="12" t="e">
        <f>SUM(#REF!)</f>
        <v>#REF!</v>
      </c>
      <c r="N32" s="12"/>
      <c r="O32" s="12"/>
      <c r="P32" s="12"/>
      <c r="Q32" s="12"/>
      <c r="R32" s="12"/>
      <c r="S32" s="12"/>
      <c r="T32" s="12"/>
      <c r="U32" s="12"/>
      <c r="V32" s="12"/>
      <c r="W32" s="41"/>
      <c r="X32" s="41"/>
      <c r="Y32" s="12"/>
      <c r="Z32" s="12"/>
      <c r="AA32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4487-7B55-41A7-A3B9-2217A068C59A}">
  <dimension ref="A1:U19"/>
  <sheetViews>
    <sheetView workbookViewId="0">
      <selection activeCell="D15" sqref="D15"/>
    </sheetView>
  </sheetViews>
  <sheetFormatPr baseColWidth="10" defaultRowHeight="15" x14ac:dyDescent="0.25"/>
  <cols>
    <col min="1" max="1" width="23" bestFit="1" customWidth="1"/>
    <col min="4" max="4" width="18.7109375" bestFit="1" customWidth="1"/>
    <col min="5" max="5" width="13.85546875" bestFit="1" customWidth="1"/>
    <col min="7" max="7" width="14.85546875" bestFit="1" customWidth="1"/>
  </cols>
  <sheetData>
    <row r="1" spans="1:21" s="28" customFormat="1" x14ac:dyDescent="0.25">
      <c r="A1" s="26"/>
      <c r="B1" s="25" t="s">
        <v>67</v>
      </c>
      <c r="D1" s="30" t="s">
        <v>81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5">
      <c r="A2" s="13"/>
      <c r="B2" s="14" t="s">
        <v>68</v>
      </c>
    </row>
    <row r="3" spans="1:21" x14ac:dyDescent="0.25">
      <c r="A3" s="15"/>
      <c r="B3" s="16"/>
    </row>
    <row r="4" spans="1:21" x14ac:dyDescent="0.25">
      <c r="A4" s="18" t="s">
        <v>69</v>
      </c>
      <c r="B4" s="22">
        <v>99</v>
      </c>
    </row>
    <row r="5" spans="1:21" x14ac:dyDescent="0.25">
      <c r="A5" s="19" t="s">
        <v>70</v>
      </c>
      <c r="B5" s="23">
        <v>96.4</v>
      </c>
      <c r="D5" s="27">
        <v>68029782</v>
      </c>
      <c r="E5" s="12">
        <v>17022960</v>
      </c>
      <c r="G5" s="12">
        <v>144744993</v>
      </c>
      <c r="I5" s="40"/>
    </row>
    <row r="6" spans="1:21" x14ac:dyDescent="0.25">
      <c r="A6" s="19" t="s">
        <v>71</v>
      </c>
      <c r="B6" s="23">
        <v>92.2</v>
      </c>
      <c r="D6" s="27">
        <v>38665330</v>
      </c>
      <c r="E6" s="12">
        <v>14184713</v>
      </c>
      <c r="G6" s="12">
        <v>69017903</v>
      </c>
      <c r="I6" s="40"/>
    </row>
    <row r="7" spans="1:21" x14ac:dyDescent="0.25">
      <c r="A7" s="19" t="s">
        <v>72</v>
      </c>
      <c r="B7" s="23">
        <v>83.8</v>
      </c>
      <c r="D7" s="27">
        <v>42610001</v>
      </c>
      <c r="E7" s="12">
        <v>13230001</v>
      </c>
      <c r="G7" s="12">
        <v>69239190</v>
      </c>
      <c r="I7" s="40"/>
    </row>
    <row r="8" spans="1:21" x14ac:dyDescent="0.25">
      <c r="A8" s="19" t="s">
        <v>73</v>
      </c>
      <c r="B8" s="23">
        <v>83</v>
      </c>
      <c r="D8" s="27">
        <v>51224008</v>
      </c>
      <c r="E8" s="12">
        <v>12098422</v>
      </c>
      <c r="G8" s="12">
        <v>81494695</v>
      </c>
      <c r="I8" s="40"/>
    </row>
    <row r="9" spans="1:21" x14ac:dyDescent="0.25">
      <c r="A9" s="19" t="s">
        <v>74</v>
      </c>
      <c r="B9" s="23">
        <v>93.1</v>
      </c>
      <c r="D9" s="27">
        <v>54180230</v>
      </c>
      <c r="E9" s="12">
        <v>12148115</v>
      </c>
      <c r="G9" s="12">
        <v>87307582</v>
      </c>
      <c r="I9" s="40"/>
    </row>
    <row r="10" spans="1:21" x14ac:dyDescent="0.25">
      <c r="A10" s="19" t="s">
        <v>75</v>
      </c>
      <c r="B10" s="23">
        <v>106.8</v>
      </c>
      <c r="D10" s="27">
        <v>50753045</v>
      </c>
      <c r="E10" s="12">
        <v>5033097</v>
      </c>
      <c r="G10" s="12">
        <v>37266170</v>
      </c>
      <c r="I10" s="40"/>
    </row>
    <row r="11" spans="1:21" x14ac:dyDescent="0.25">
      <c r="A11" s="17" t="s">
        <v>76</v>
      </c>
      <c r="B11" s="23">
        <v>112.1</v>
      </c>
      <c r="D11" s="27">
        <v>48048674</v>
      </c>
      <c r="E11" s="12">
        <v>4339920</v>
      </c>
      <c r="G11" s="12">
        <v>45059571</v>
      </c>
      <c r="I11" s="40"/>
    </row>
    <row r="12" spans="1:21" x14ac:dyDescent="0.25">
      <c r="A12" s="17" t="s">
        <v>77</v>
      </c>
      <c r="B12" s="23">
        <v>131.1</v>
      </c>
      <c r="D12" s="27">
        <v>22691692</v>
      </c>
      <c r="E12" s="29">
        <v>3548111</v>
      </c>
      <c r="G12" s="12">
        <v>36625618</v>
      </c>
      <c r="I12" s="40"/>
    </row>
    <row r="13" spans="1:21" x14ac:dyDescent="0.25">
      <c r="A13" s="20" t="s">
        <v>78</v>
      </c>
      <c r="B13" s="23">
        <v>124.7</v>
      </c>
      <c r="D13" s="27">
        <v>28511876</v>
      </c>
      <c r="E13" s="29">
        <v>3214272</v>
      </c>
      <c r="G13" s="12">
        <v>37946517</v>
      </c>
      <c r="I13" s="40"/>
    </row>
    <row r="14" spans="1:21" x14ac:dyDescent="0.25">
      <c r="A14" s="20" t="s">
        <v>79</v>
      </c>
      <c r="B14" s="23">
        <v>115</v>
      </c>
      <c r="D14" s="27">
        <v>28701346</v>
      </c>
      <c r="E14" s="29">
        <v>3161902</v>
      </c>
      <c r="G14" s="12">
        <v>34099702</v>
      </c>
      <c r="I14" s="40"/>
    </row>
    <row r="15" spans="1:21" x14ac:dyDescent="0.25">
      <c r="A15" s="21" t="s">
        <v>80</v>
      </c>
      <c r="B15" s="24">
        <v>101.9</v>
      </c>
      <c r="D15" s="27">
        <v>36069516</v>
      </c>
      <c r="E15" s="29">
        <v>3870566</v>
      </c>
      <c r="G15" s="12">
        <v>43649449</v>
      </c>
      <c r="I15" s="40"/>
    </row>
    <row r="16" spans="1:21" x14ac:dyDescent="0.25">
      <c r="E16">
        <v>4454527</v>
      </c>
      <c r="G16" s="12">
        <v>44486757</v>
      </c>
      <c r="I16" s="40"/>
    </row>
    <row r="17" spans="4:7" x14ac:dyDescent="0.25">
      <c r="D17" s="36">
        <f>SUM(D5:D15)</f>
        <v>469485500</v>
      </c>
      <c r="E17">
        <v>16064096</v>
      </c>
      <c r="G17" s="12">
        <v>61427880</v>
      </c>
    </row>
    <row r="19" spans="4:7" x14ac:dyDescent="0.25">
      <c r="D19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BD06-A2B8-405B-98E4-AAA98D61C550}">
  <dimension ref="A1:Y46"/>
  <sheetViews>
    <sheetView topLeftCell="A25" workbookViewId="0">
      <selection activeCell="J50" sqref="J50"/>
    </sheetView>
  </sheetViews>
  <sheetFormatPr baseColWidth="10" defaultRowHeight="15" x14ac:dyDescent="0.25"/>
  <cols>
    <col min="1" max="1" width="21.7109375" bestFit="1" customWidth="1"/>
  </cols>
  <sheetData>
    <row r="1" spans="1:15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60</v>
      </c>
    </row>
    <row r="2" spans="1:15" x14ac:dyDescent="0.25">
      <c r="A2" t="s">
        <v>46</v>
      </c>
      <c r="B2" s="4">
        <v>0.22216666666666665</v>
      </c>
      <c r="C2" s="4">
        <v>0.37635539568345328</v>
      </c>
      <c r="D2" s="4">
        <v>0.22946672661870507</v>
      </c>
      <c r="E2" s="4">
        <v>5.7307142857142855E-2</v>
      </c>
      <c r="F2" s="4">
        <v>4.2731707317073174E-2</v>
      </c>
      <c r="G2" s="4">
        <v>5.922316990665244E-2</v>
      </c>
      <c r="J2" s="4">
        <v>0.22216666666666701</v>
      </c>
      <c r="K2" s="4">
        <v>0.37635539568345328</v>
      </c>
      <c r="L2" s="4">
        <v>0.22946672661870507</v>
      </c>
      <c r="M2" s="4">
        <v>5.7307142857142855E-2</v>
      </c>
      <c r="N2" s="4">
        <v>4.2731707317073174E-2</v>
      </c>
      <c r="O2" s="4">
        <v>5.922316990665244E-2</v>
      </c>
    </row>
    <row r="3" spans="1:15" x14ac:dyDescent="0.25">
      <c r="A3" t="s">
        <v>47</v>
      </c>
      <c r="B3" s="4">
        <v>0.29136082474226804</v>
      </c>
      <c r="C3" s="4">
        <v>0.43132135076252714</v>
      </c>
      <c r="D3" s="4">
        <v>9.945126630851879E-2</v>
      </c>
      <c r="E3" s="4">
        <v>5.6496598639455789E-2</v>
      </c>
      <c r="F3" s="4">
        <v>3.5631578947368424E-2</v>
      </c>
      <c r="G3" s="4">
        <v>5.5353406287756743E-2</v>
      </c>
      <c r="J3" s="4">
        <v>0.22216666666666665</v>
      </c>
      <c r="K3" s="4">
        <v>0.37635539568345328</v>
      </c>
      <c r="L3" s="4">
        <v>0.22946672661870507</v>
      </c>
      <c r="M3" s="4">
        <v>5.7307142857142855E-2</v>
      </c>
      <c r="N3" s="4">
        <v>4.2731707317073174E-2</v>
      </c>
      <c r="O3" s="4">
        <v>5.922316990665244E-2</v>
      </c>
    </row>
    <row r="4" spans="1:15" x14ac:dyDescent="0.25">
      <c r="A4" t="s">
        <v>48</v>
      </c>
      <c r="B4" s="4">
        <v>0.18484577114427858</v>
      </c>
      <c r="C4" s="4">
        <v>0.55911935483870967</v>
      </c>
      <c r="D4" s="4">
        <v>6.0937648456057023E-2</v>
      </c>
      <c r="E4" s="4">
        <v>4.9208791208791215E-2</v>
      </c>
      <c r="F4" s="4">
        <v>4.2213114754098363E-2</v>
      </c>
      <c r="G4" s="4">
        <v>4.6179137752984663E-2</v>
      </c>
      <c r="J4" s="4">
        <v>0.29136082474226804</v>
      </c>
      <c r="K4" s="4">
        <v>0.43132135076252714</v>
      </c>
      <c r="L4" s="4">
        <v>9.945126630851879E-2</v>
      </c>
      <c r="M4" s="4">
        <v>5.6496598639455789E-2</v>
      </c>
      <c r="N4" s="4">
        <v>3.5631578947368424E-2</v>
      </c>
      <c r="O4" s="4">
        <v>5.5353406287756743E-2</v>
      </c>
    </row>
    <row r="5" spans="1:15" x14ac:dyDescent="0.25">
      <c r="A5" t="s">
        <v>51</v>
      </c>
      <c r="B5" s="4">
        <v>0.14312582781456953</v>
      </c>
      <c r="C5" s="4">
        <v>0.63860245901639356</v>
      </c>
      <c r="D5" s="4">
        <v>4.3590087764584416E-2</v>
      </c>
      <c r="E5" s="4">
        <v>3.0410852713178293E-2</v>
      </c>
      <c r="F5" s="4">
        <v>5.0972602739726022E-2</v>
      </c>
      <c r="G5" s="4">
        <v>3.7039764607967846E-2</v>
      </c>
      <c r="J5" s="4">
        <v>0.29136082474226804</v>
      </c>
      <c r="K5" s="4">
        <v>0.43132135076252714</v>
      </c>
      <c r="L5" s="4">
        <v>9.945126630851879E-2</v>
      </c>
      <c r="M5" s="4">
        <v>5.6496598639455789E-2</v>
      </c>
      <c r="N5" s="4">
        <v>3.5631578947368424E-2</v>
      </c>
      <c r="O5" s="4">
        <v>5.5353406287756743E-2</v>
      </c>
    </row>
    <row r="6" spans="1:15" x14ac:dyDescent="0.25">
      <c r="A6" t="s">
        <v>49</v>
      </c>
      <c r="B6" s="4">
        <v>0.12648309178743963</v>
      </c>
      <c r="C6" s="4">
        <v>0.60543601895734578</v>
      </c>
      <c r="D6" s="4">
        <v>4.1061292103810043E-2</v>
      </c>
      <c r="E6" s="4">
        <v>8.6008000000000001E-2</v>
      </c>
      <c r="F6" s="4">
        <v>5.1702830188679237E-2</v>
      </c>
      <c r="G6" s="4">
        <v>5.6161819700786049E-2</v>
      </c>
      <c r="J6" s="4">
        <v>0.18484577114427858</v>
      </c>
      <c r="K6" s="4">
        <v>0.55911935483870967</v>
      </c>
      <c r="L6" s="4">
        <v>6.0937648456057023E-2</v>
      </c>
      <c r="M6" s="4">
        <v>4.9208791208791215E-2</v>
      </c>
      <c r="N6" s="4">
        <v>4.2213114754098363E-2</v>
      </c>
      <c r="O6" s="4">
        <v>4.6179137752984663E-2</v>
      </c>
    </row>
    <row r="7" spans="1:15" x14ac:dyDescent="0.25">
      <c r="A7" t="s">
        <v>50</v>
      </c>
      <c r="B7" s="4">
        <v>0.20514698162729658</v>
      </c>
      <c r="C7" s="4">
        <v>0.42578939617083944</v>
      </c>
      <c r="D7" s="4">
        <v>5.9148648648648647E-2</v>
      </c>
      <c r="E7" s="4">
        <v>0.12883516483516483</v>
      </c>
      <c r="F7" s="4">
        <v>3.5294294294294301E-2</v>
      </c>
      <c r="G7" s="4">
        <v>0.11139454884830007</v>
      </c>
      <c r="J7" s="4">
        <v>0.18484577114427858</v>
      </c>
      <c r="K7" s="4">
        <v>0.55911935483870967</v>
      </c>
      <c r="L7" s="4">
        <v>6.0937648456057023E-2</v>
      </c>
      <c r="M7" s="4">
        <v>4.9208791208791215E-2</v>
      </c>
      <c r="N7" s="4">
        <v>4.2213114754098363E-2</v>
      </c>
      <c r="O7" s="4">
        <v>4.6179137752984663E-2</v>
      </c>
    </row>
    <row r="8" spans="1:15" x14ac:dyDescent="0.25">
      <c r="A8" t="s">
        <v>52</v>
      </c>
      <c r="B8" s="4">
        <v>0.3029954648526077</v>
      </c>
      <c r="C8" s="4">
        <v>0.3852813487881982</v>
      </c>
      <c r="D8" s="4">
        <v>5.3297063903281532E-2</v>
      </c>
      <c r="E8" s="4">
        <v>2.6446540880503144E-2</v>
      </c>
      <c r="F8" s="4">
        <v>4.882352941176471E-2</v>
      </c>
      <c r="G8" s="4">
        <v>0.13913137083614063</v>
      </c>
      <c r="J8" s="4">
        <v>0.14312582781456953</v>
      </c>
      <c r="K8" s="4">
        <v>0.63860245901639356</v>
      </c>
      <c r="L8" s="4">
        <v>4.3590087764584416E-2</v>
      </c>
      <c r="M8" s="4">
        <v>3.0410852713178293E-2</v>
      </c>
      <c r="N8" s="4">
        <v>5.0972602739726022E-2</v>
      </c>
      <c r="O8" s="4">
        <v>3.7039764607967846E-2</v>
      </c>
    </row>
    <row r="9" spans="1:15" x14ac:dyDescent="0.25">
      <c r="A9" t="s">
        <v>53</v>
      </c>
      <c r="B9" s="4">
        <v>0.33140295358649791</v>
      </c>
      <c r="C9" s="4">
        <v>0.16574878286270692</v>
      </c>
      <c r="D9" s="4">
        <v>5.9561886051080558E-2</v>
      </c>
      <c r="E9" s="4">
        <v>1.5820224719101123E-2</v>
      </c>
      <c r="F9" s="4">
        <v>6.9829787234042567E-2</v>
      </c>
      <c r="G9" s="4">
        <v>0.31147417117663151</v>
      </c>
      <c r="J9" s="4">
        <v>0.14312582781456953</v>
      </c>
      <c r="K9" s="4">
        <v>0.63860245901639356</v>
      </c>
      <c r="L9" s="4">
        <v>4.3590087764584416E-2</v>
      </c>
      <c r="M9" s="4">
        <v>3.0410852713178293E-2</v>
      </c>
      <c r="N9" s="4">
        <v>5.0972602739726022E-2</v>
      </c>
      <c r="O9" s="4">
        <v>3.7039764607967846E-2</v>
      </c>
    </row>
    <row r="10" spans="1:15" x14ac:dyDescent="0.25">
      <c r="A10" t="s">
        <v>66</v>
      </c>
      <c r="B10" s="4">
        <v>0.14659247311827955</v>
      </c>
      <c r="C10" s="4">
        <v>1.2114864864864865E-2</v>
      </c>
      <c r="D10" s="4">
        <v>5.9416666666666666E-2</v>
      </c>
      <c r="E10" s="4">
        <v>5.5000000000000005E-3</v>
      </c>
      <c r="F10" s="4">
        <v>0.12612499999999999</v>
      </c>
      <c r="G10" s="4">
        <v>0.59591520338768833</v>
      </c>
      <c r="J10" s="4">
        <v>0.12648309178743963</v>
      </c>
      <c r="K10" s="4">
        <v>0.60543601895734578</v>
      </c>
      <c r="L10" s="4">
        <v>4.1061292103810043E-2</v>
      </c>
      <c r="M10" s="4">
        <v>8.6008000000000001E-2</v>
      </c>
      <c r="N10" s="4">
        <v>5.1702830188679237E-2</v>
      </c>
      <c r="O10" s="4">
        <v>5.6161819700786049E-2</v>
      </c>
    </row>
    <row r="11" spans="1:15" x14ac:dyDescent="0.25">
      <c r="J11" s="4">
        <v>0.12648309178743963</v>
      </c>
      <c r="K11" s="4">
        <v>0.60543601895734578</v>
      </c>
      <c r="L11" s="4">
        <v>4.1061292103810043E-2</v>
      </c>
      <c r="M11" s="4">
        <v>8.6008000000000001E-2</v>
      </c>
      <c r="N11" s="4">
        <v>5.1702830188679237E-2</v>
      </c>
      <c r="O11" s="4">
        <v>5.6161819700786049E-2</v>
      </c>
    </row>
    <row r="12" spans="1:15" x14ac:dyDescent="0.25">
      <c r="J12" s="4">
        <v>0.20514698162729658</v>
      </c>
      <c r="K12" s="4">
        <v>0.42578939617083944</v>
      </c>
      <c r="L12" s="4">
        <v>5.9148648648648647E-2</v>
      </c>
      <c r="M12" s="4">
        <v>0.12883516483516483</v>
      </c>
      <c r="N12" s="4">
        <v>3.5294294294294301E-2</v>
      </c>
      <c r="O12" s="4">
        <v>0.11139454884830007</v>
      </c>
    </row>
    <row r="13" spans="1:15" x14ac:dyDescent="0.25">
      <c r="B13" s="4">
        <v>0.37</v>
      </c>
      <c r="C13" s="4">
        <v>0.4</v>
      </c>
      <c r="D13" s="4">
        <v>0.05</v>
      </c>
      <c r="E13" s="4">
        <v>0.05</v>
      </c>
      <c r="F13" s="4">
        <v>7.0000000000000007E-2</v>
      </c>
      <c r="G13" s="4">
        <v>0.06</v>
      </c>
      <c r="J13" s="4">
        <v>0.20514698162729658</v>
      </c>
      <c r="K13" s="4">
        <v>0.42578939617083944</v>
      </c>
      <c r="L13" s="4">
        <v>5.9148648648648647E-2</v>
      </c>
      <c r="M13" s="4">
        <v>0.12883516483516483</v>
      </c>
      <c r="N13" s="4">
        <v>3.5294294294294301E-2</v>
      </c>
      <c r="O13" s="4">
        <v>0.11139454884830007</v>
      </c>
    </row>
    <row r="14" spans="1:15" x14ac:dyDescent="0.25">
      <c r="B14" s="4">
        <v>0.38</v>
      </c>
      <c r="C14" s="4">
        <v>0.44</v>
      </c>
      <c r="D14" s="4">
        <v>0.03</v>
      </c>
      <c r="E14" s="4">
        <v>0.03</v>
      </c>
      <c r="F14" s="4">
        <v>0.06</v>
      </c>
      <c r="G14" s="4">
        <v>0.06</v>
      </c>
      <c r="J14" s="4">
        <v>0.3029954648526077</v>
      </c>
      <c r="K14" s="4">
        <v>0.3852813487881982</v>
      </c>
      <c r="L14" s="4">
        <v>5.3297063903281532E-2</v>
      </c>
      <c r="M14" s="4">
        <v>2.6446540880503144E-2</v>
      </c>
      <c r="N14" s="4">
        <v>4.882352941176471E-2</v>
      </c>
      <c r="O14" s="4">
        <v>0.13913137083614063</v>
      </c>
    </row>
    <row r="15" spans="1:15" x14ac:dyDescent="0.25">
      <c r="B15" s="4">
        <v>0.27</v>
      </c>
      <c r="C15" s="4">
        <v>0.54</v>
      </c>
      <c r="D15" s="4">
        <v>0.02</v>
      </c>
      <c r="E15" s="4">
        <v>0.02</v>
      </c>
      <c r="F15" s="4">
        <v>0.11</v>
      </c>
      <c r="G15" s="4">
        <v>0.04</v>
      </c>
      <c r="J15" s="4">
        <v>0.3029954648526077</v>
      </c>
      <c r="K15" s="4">
        <v>0.3852813487881982</v>
      </c>
      <c r="L15" s="4">
        <v>5.3297063903281532E-2</v>
      </c>
      <c r="M15" s="4">
        <v>2.6446540880503144E-2</v>
      </c>
      <c r="N15" s="4">
        <v>4.882352941176471E-2</v>
      </c>
      <c r="O15" s="4">
        <v>0.13913137083614063</v>
      </c>
    </row>
    <row r="16" spans="1:15" x14ac:dyDescent="0.25">
      <c r="B16" s="4">
        <v>0.27</v>
      </c>
      <c r="C16" s="4">
        <v>0.59</v>
      </c>
      <c r="D16" s="4">
        <v>0.01</v>
      </c>
      <c r="E16" s="4">
        <v>0.01</v>
      </c>
      <c r="F16" s="4">
        <v>0.09</v>
      </c>
      <c r="G16" s="4">
        <v>0.03</v>
      </c>
      <c r="J16" s="4">
        <v>0.33140295358649791</v>
      </c>
      <c r="K16" s="4">
        <v>0.16574878286270692</v>
      </c>
      <c r="L16" s="4">
        <v>5.9561886051080558E-2</v>
      </c>
      <c r="M16" s="4">
        <v>1.5820224719101123E-2</v>
      </c>
      <c r="N16" s="4">
        <v>6.9829787234042567E-2</v>
      </c>
      <c r="O16" s="4">
        <v>0.31147417117663151</v>
      </c>
    </row>
    <row r="17" spans="1:25" x14ac:dyDescent="0.25">
      <c r="B17" s="4">
        <v>0.2</v>
      </c>
      <c r="C17" s="4">
        <v>0.66</v>
      </c>
      <c r="D17" s="4">
        <v>0.01</v>
      </c>
      <c r="E17" s="4">
        <v>0.03</v>
      </c>
      <c r="F17" s="4">
        <v>0.08</v>
      </c>
      <c r="G17" s="4">
        <v>0.02</v>
      </c>
      <c r="J17" s="4">
        <v>0.33140295358649791</v>
      </c>
      <c r="K17" s="4">
        <v>0.16574878286270692</v>
      </c>
      <c r="L17" s="4">
        <v>5.9561886051080558E-2</v>
      </c>
      <c r="M17" s="4">
        <v>1.5820224719101123E-2</v>
      </c>
      <c r="N17" s="4">
        <v>6.9829787234042567E-2</v>
      </c>
      <c r="O17" s="4">
        <v>0.31147417117663151</v>
      </c>
    </row>
    <row r="18" spans="1:25" x14ac:dyDescent="0.25">
      <c r="B18" s="4">
        <v>0.43</v>
      </c>
      <c r="C18" s="4">
        <v>0.36</v>
      </c>
      <c r="D18" s="4">
        <v>0.01</v>
      </c>
      <c r="E18" s="4">
        <v>0.11</v>
      </c>
      <c r="F18" s="4">
        <v>0.05</v>
      </c>
      <c r="G18" s="4">
        <v>0.04</v>
      </c>
      <c r="J18" s="4">
        <v>0.14659247311827955</v>
      </c>
      <c r="K18" s="4">
        <v>1.2114864864864865E-2</v>
      </c>
      <c r="L18" s="4">
        <v>5.9416666666666666E-2</v>
      </c>
      <c r="M18" s="4">
        <v>5.5000000000000005E-3</v>
      </c>
      <c r="N18" s="4">
        <v>0.12612499999999999</v>
      </c>
      <c r="O18" s="4">
        <v>0.59591520338768833</v>
      </c>
    </row>
    <row r="19" spans="1:25" x14ac:dyDescent="0.25">
      <c r="B19" s="4">
        <v>0.5</v>
      </c>
      <c r="C19" s="4">
        <v>0.37</v>
      </c>
      <c r="D19" s="4">
        <v>0.02</v>
      </c>
      <c r="E19" s="4">
        <v>0.03</v>
      </c>
      <c r="F19" s="4">
        <v>0.04</v>
      </c>
      <c r="G19" s="4">
        <v>0.04</v>
      </c>
      <c r="J19" s="4">
        <v>0.14659247311827955</v>
      </c>
      <c r="K19" s="4">
        <v>1.2114864864864865E-2</v>
      </c>
      <c r="L19" s="4">
        <v>5.9416666666666666E-2</v>
      </c>
      <c r="M19" s="4">
        <v>5.5000000000000005E-3</v>
      </c>
      <c r="N19" s="4">
        <v>0.12612499999999999</v>
      </c>
      <c r="O19" s="4">
        <v>0.59591520338768833</v>
      </c>
    </row>
    <row r="20" spans="1:25" x14ac:dyDescent="0.25">
      <c r="B20" s="4">
        <v>0.65</v>
      </c>
      <c r="C20" s="4">
        <v>0.16</v>
      </c>
      <c r="D20" s="4">
        <v>0.04</v>
      </c>
      <c r="E20" s="4">
        <v>0</v>
      </c>
      <c r="F20" s="4">
        <v>0.06</v>
      </c>
      <c r="G20" s="4">
        <v>0.09</v>
      </c>
    </row>
    <row r="21" spans="1:25" x14ac:dyDescent="0.25">
      <c r="B21" s="4">
        <v>0.27</v>
      </c>
      <c r="C21" s="4">
        <v>0.01</v>
      </c>
      <c r="D21" s="4">
        <v>0.1</v>
      </c>
      <c r="E21" s="4">
        <v>0</v>
      </c>
      <c r="F21" s="4">
        <v>0.14000000000000001</v>
      </c>
      <c r="G21" s="4">
        <v>0.47</v>
      </c>
    </row>
    <row r="27" spans="1:25" ht="45" x14ac:dyDescent="0.25">
      <c r="B27" s="32" t="s">
        <v>61</v>
      </c>
      <c r="C27" s="32" t="s">
        <v>62</v>
      </c>
      <c r="D27" s="32" t="s">
        <v>63</v>
      </c>
      <c r="E27" s="32" t="s">
        <v>64</v>
      </c>
      <c r="F27" s="32" t="s">
        <v>65</v>
      </c>
      <c r="G27" s="32" t="s">
        <v>83</v>
      </c>
      <c r="H27" s="32" t="s">
        <v>84</v>
      </c>
    </row>
    <row r="28" spans="1:25" x14ac:dyDescent="0.25">
      <c r="B28" s="33" t="s">
        <v>85</v>
      </c>
      <c r="C28" s="33" t="s">
        <v>85</v>
      </c>
      <c r="D28" s="33" t="s">
        <v>85</v>
      </c>
      <c r="E28" s="33" t="s">
        <v>85</v>
      </c>
      <c r="F28" s="33" t="s">
        <v>85</v>
      </c>
      <c r="G28" s="33" t="s">
        <v>85</v>
      </c>
      <c r="H28" s="33" t="s">
        <v>85</v>
      </c>
    </row>
    <row r="29" spans="1:25" x14ac:dyDescent="0.25">
      <c r="A29" s="35" t="s">
        <v>70</v>
      </c>
      <c r="B29" s="34">
        <v>15</v>
      </c>
      <c r="C29" s="34">
        <v>23.7</v>
      </c>
      <c r="D29" s="34">
        <v>10.7</v>
      </c>
      <c r="E29" s="34">
        <v>38.700000000000003</v>
      </c>
      <c r="F29" s="34">
        <v>2.6</v>
      </c>
      <c r="G29" s="34">
        <v>5</v>
      </c>
      <c r="H29" s="34">
        <v>2</v>
      </c>
      <c r="J29" s="31">
        <f>B29</f>
        <v>15</v>
      </c>
      <c r="K29" s="31">
        <f t="shared" ref="K29:P29" si="0">C29</f>
        <v>23.7</v>
      </c>
      <c r="L29" s="31">
        <f t="shared" si="0"/>
        <v>10.7</v>
      </c>
      <c r="M29" s="31">
        <f t="shared" si="0"/>
        <v>38.700000000000003</v>
      </c>
      <c r="N29" s="31">
        <f t="shared" si="0"/>
        <v>2.6</v>
      </c>
      <c r="O29" s="31">
        <f t="shared" si="0"/>
        <v>5</v>
      </c>
      <c r="P29" s="31">
        <f t="shared" si="0"/>
        <v>2</v>
      </c>
      <c r="Q29" s="31"/>
      <c r="R29" s="4">
        <f>J29/100</f>
        <v>0.15</v>
      </c>
      <c r="S29" s="4">
        <f t="shared" ref="S29:V44" si="1">K29/100</f>
        <v>0.23699999999999999</v>
      </c>
      <c r="T29" s="4">
        <f t="shared" si="1"/>
        <v>0.107</v>
      </c>
      <c r="U29" s="4">
        <f t="shared" si="1"/>
        <v>0.38700000000000001</v>
      </c>
      <c r="V29" s="4">
        <f t="shared" si="1"/>
        <v>2.6000000000000002E-2</v>
      </c>
      <c r="W29" s="4">
        <f>O29/100</f>
        <v>0.05</v>
      </c>
      <c r="X29" s="4">
        <f t="shared" ref="X29:X46" si="2">P29/100</f>
        <v>0.02</v>
      </c>
      <c r="Y29" s="4"/>
    </row>
    <row r="30" spans="1:25" x14ac:dyDescent="0.25">
      <c r="A30" s="35" t="s">
        <v>71</v>
      </c>
      <c r="B30" s="34">
        <v>20.100000000000001</v>
      </c>
      <c r="C30" s="34">
        <v>29.3</v>
      </c>
      <c r="D30" s="34">
        <v>5</v>
      </c>
      <c r="E30" s="34">
        <v>32.299999999999997</v>
      </c>
      <c r="F30" s="34">
        <v>2.6</v>
      </c>
      <c r="G30" s="34">
        <v>5.8</v>
      </c>
      <c r="H30" s="34">
        <v>2.4</v>
      </c>
      <c r="J30" s="31">
        <f>B29</f>
        <v>15</v>
      </c>
      <c r="K30" s="31">
        <f t="shared" ref="K30:P31" si="3">C29</f>
        <v>23.7</v>
      </c>
      <c r="L30" s="31">
        <f t="shared" si="3"/>
        <v>10.7</v>
      </c>
      <c r="M30" s="31">
        <f t="shared" si="3"/>
        <v>38.700000000000003</v>
      </c>
      <c r="N30" s="31">
        <f t="shared" si="3"/>
        <v>2.6</v>
      </c>
      <c r="O30" s="31">
        <f t="shared" si="3"/>
        <v>5</v>
      </c>
      <c r="P30" s="31">
        <f t="shared" si="3"/>
        <v>2</v>
      </c>
      <c r="Q30" s="31"/>
      <c r="R30" s="4">
        <f t="shared" ref="R30:R46" si="4">J30/100</f>
        <v>0.15</v>
      </c>
      <c r="S30" s="4">
        <f t="shared" si="1"/>
        <v>0.23699999999999999</v>
      </c>
      <c r="T30" s="4">
        <f t="shared" si="1"/>
        <v>0.107</v>
      </c>
      <c r="U30" s="4">
        <f t="shared" si="1"/>
        <v>0.38700000000000001</v>
      </c>
      <c r="V30" s="4">
        <f t="shared" si="1"/>
        <v>2.6000000000000002E-2</v>
      </c>
      <c r="W30" s="4">
        <f t="shared" ref="W30:W46" si="5">O30/100</f>
        <v>0.05</v>
      </c>
      <c r="X30" s="4">
        <f t="shared" si="2"/>
        <v>0.02</v>
      </c>
      <c r="Y30" s="4"/>
    </row>
    <row r="31" spans="1:25" x14ac:dyDescent="0.25">
      <c r="A31" s="35" t="s">
        <v>72</v>
      </c>
      <c r="B31" s="34">
        <v>13.2</v>
      </c>
      <c r="C31" s="34">
        <v>38.200000000000003</v>
      </c>
      <c r="D31" s="34">
        <v>3.1</v>
      </c>
      <c r="E31" s="34">
        <v>32.299999999999997</v>
      </c>
      <c r="F31" s="34">
        <v>3.4</v>
      </c>
      <c r="G31" s="34">
        <v>6.5</v>
      </c>
      <c r="H31" s="34">
        <v>1.8</v>
      </c>
      <c r="J31" s="31">
        <f>B30</f>
        <v>20.100000000000001</v>
      </c>
      <c r="K31" s="31">
        <f t="shared" si="3"/>
        <v>29.3</v>
      </c>
      <c r="L31" s="31">
        <f t="shared" si="3"/>
        <v>5</v>
      </c>
      <c r="M31" s="31">
        <f t="shared" si="3"/>
        <v>32.299999999999997</v>
      </c>
      <c r="N31" s="31">
        <f t="shared" si="3"/>
        <v>2.6</v>
      </c>
      <c r="O31" s="31">
        <f t="shared" si="3"/>
        <v>5.8</v>
      </c>
      <c r="P31" s="31">
        <f t="shared" si="3"/>
        <v>2.4</v>
      </c>
      <c r="Q31" s="31"/>
      <c r="R31" s="4">
        <f t="shared" si="4"/>
        <v>0.20100000000000001</v>
      </c>
      <c r="S31" s="4">
        <f t="shared" si="1"/>
        <v>0.29299999999999998</v>
      </c>
      <c r="T31" s="4">
        <f t="shared" si="1"/>
        <v>0.05</v>
      </c>
      <c r="U31" s="4">
        <f t="shared" si="1"/>
        <v>0.32299999999999995</v>
      </c>
      <c r="V31" s="4">
        <f t="shared" si="1"/>
        <v>2.6000000000000002E-2</v>
      </c>
      <c r="W31" s="4">
        <f t="shared" si="5"/>
        <v>5.7999999999999996E-2</v>
      </c>
      <c r="X31" s="4">
        <f t="shared" si="2"/>
        <v>2.4E-2</v>
      </c>
      <c r="Y31" s="4"/>
    </row>
    <row r="32" spans="1:25" x14ac:dyDescent="0.25">
      <c r="A32" s="35" t="s">
        <v>73</v>
      </c>
      <c r="B32" s="34">
        <v>9.6</v>
      </c>
      <c r="C32" s="34">
        <v>54.1</v>
      </c>
      <c r="D32" s="34">
        <v>3</v>
      </c>
      <c r="E32" s="34">
        <v>21.3</v>
      </c>
      <c r="F32" s="34">
        <v>3</v>
      </c>
      <c r="G32" s="34">
        <v>6</v>
      </c>
      <c r="H32" s="34">
        <v>1.6</v>
      </c>
      <c r="J32" s="31">
        <f>B30</f>
        <v>20.100000000000001</v>
      </c>
      <c r="K32" s="31">
        <f t="shared" ref="K32:P32" si="6">C30</f>
        <v>29.3</v>
      </c>
      <c r="L32" s="31">
        <f t="shared" si="6"/>
        <v>5</v>
      </c>
      <c r="M32" s="31">
        <f t="shared" si="6"/>
        <v>32.299999999999997</v>
      </c>
      <c r="N32" s="31">
        <f t="shared" si="6"/>
        <v>2.6</v>
      </c>
      <c r="O32" s="31">
        <f t="shared" si="6"/>
        <v>5.8</v>
      </c>
      <c r="P32" s="31">
        <f t="shared" si="6"/>
        <v>2.4</v>
      </c>
      <c r="Q32" s="31"/>
      <c r="R32" s="4">
        <f t="shared" si="4"/>
        <v>0.20100000000000001</v>
      </c>
      <c r="S32" s="4">
        <f t="shared" si="1"/>
        <v>0.29299999999999998</v>
      </c>
      <c r="T32" s="4">
        <f t="shared" si="1"/>
        <v>0.05</v>
      </c>
      <c r="U32" s="4">
        <f t="shared" si="1"/>
        <v>0.32299999999999995</v>
      </c>
      <c r="V32" s="4">
        <f t="shared" si="1"/>
        <v>2.6000000000000002E-2</v>
      </c>
      <c r="W32" s="4">
        <f t="shared" si="5"/>
        <v>5.7999999999999996E-2</v>
      </c>
      <c r="X32" s="4">
        <f t="shared" si="2"/>
        <v>2.4E-2</v>
      </c>
      <c r="Y32" s="4"/>
    </row>
    <row r="33" spans="1:25" x14ac:dyDescent="0.25">
      <c r="A33" s="35" t="s">
        <v>74</v>
      </c>
      <c r="B33" s="34">
        <v>8.3000000000000007</v>
      </c>
      <c r="C33" s="34">
        <v>51.2</v>
      </c>
      <c r="D33" s="34">
        <v>2.7</v>
      </c>
      <c r="E33" s="34">
        <v>24.7</v>
      </c>
      <c r="F33" s="34">
        <v>2.7</v>
      </c>
      <c r="G33" s="34">
        <v>7.7</v>
      </c>
      <c r="H33" s="34">
        <v>1.8</v>
      </c>
      <c r="J33" s="31">
        <f>B31</f>
        <v>13.2</v>
      </c>
      <c r="K33" s="31">
        <f t="shared" ref="K33:P33" si="7">C31</f>
        <v>38.200000000000003</v>
      </c>
      <c r="L33" s="31">
        <f t="shared" si="7"/>
        <v>3.1</v>
      </c>
      <c r="M33" s="31">
        <f t="shared" si="7"/>
        <v>32.299999999999997</v>
      </c>
      <c r="N33" s="31">
        <f t="shared" si="7"/>
        <v>3.4</v>
      </c>
      <c r="O33" s="31">
        <f t="shared" si="7"/>
        <v>6.5</v>
      </c>
      <c r="P33" s="31">
        <f t="shared" si="7"/>
        <v>1.8</v>
      </c>
      <c r="Q33" s="31"/>
      <c r="R33" s="4">
        <f t="shared" si="4"/>
        <v>0.13200000000000001</v>
      </c>
      <c r="S33" s="4">
        <f t="shared" si="1"/>
        <v>0.38200000000000001</v>
      </c>
      <c r="T33" s="4">
        <f t="shared" si="1"/>
        <v>3.1E-2</v>
      </c>
      <c r="U33" s="4">
        <f t="shared" si="1"/>
        <v>0.32299999999999995</v>
      </c>
      <c r="V33" s="4">
        <f t="shared" si="1"/>
        <v>3.4000000000000002E-2</v>
      </c>
      <c r="W33" s="4">
        <f t="shared" si="5"/>
        <v>6.5000000000000002E-2</v>
      </c>
      <c r="X33" s="4">
        <f t="shared" si="2"/>
        <v>1.8000000000000002E-2</v>
      </c>
      <c r="Y33" s="4"/>
    </row>
    <row r="34" spans="1:25" x14ac:dyDescent="0.25">
      <c r="A34" s="35" t="s">
        <v>75</v>
      </c>
      <c r="B34" s="34">
        <v>13.8</v>
      </c>
      <c r="C34" s="34">
        <v>25.2</v>
      </c>
      <c r="D34" s="34">
        <v>3</v>
      </c>
      <c r="E34" s="34">
        <v>42.6</v>
      </c>
      <c r="F34" s="34">
        <v>1.9</v>
      </c>
      <c r="G34" s="34">
        <v>11</v>
      </c>
      <c r="H34" s="34">
        <v>1.7</v>
      </c>
      <c r="J34" s="31">
        <f>B31</f>
        <v>13.2</v>
      </c>
      <c r="K34" s="31">
        <f t="shared" ref="K34:P34" si="8">C31</f>
        <v>38.200000000000003</v>
      </c>
      <c r="L34" s="31">
        <f t="shared" si="8"/>
        <v>3.1</v>
      </c>
      <c r="M34" s="31">
        <f t="shared" si="8"/>
        <v>32.299999999999997</v>
      </c>
      <c r="N34" s="31">
        <f t="shared" si="8"/>
        <v>3.4</v>
      </c>
      <c r="O34" s="31">
        <f t="shared" si="8"/>
        <v>6.5</v>
      </c>
      <c r="P34" s="31">
        <f t="shared" si="8"/>
        <v>1.8</v>
      </c>
      <c r="Q34" s="31"/>
      <c r="R34" s="4">
        <f t="shared" si="4"/>
        <v>0.13200000000000001</v>
      </c>
      <c r="S34" s="4">
        <f t="shared" si="1"/>
        <v>0.38200000000000001</v>
      </c>
      <c r="T34" s="4">
        <f t="shared" si="1"/>
        <v>3.1E-2</v>
      </c>
      <c r="U34" s="4">
        <f t="shared" si="1"/>
        <v>0.32299999999999995</v>
      </c>
      <c r="V34" s="4">
        <f t="shared" si="1"/>
        <v>3.4000000000000002E-2</v>
      </c>
      <c r="W34" s="4">
        <f t="shared" si="5"/>
        <v>6.5000000000000002E-2</v>
      </c>
      <c r="X34" s="4">
        <f t="shared" si="2"/>
        <v>1.8000000000000002E-2</v>
      </c>
      <c r="Y34" s="4"/>
    </row>
    <row r="35" spans="1:25" x14ac:dyDescent="0.25">
      <c r="A35" s="35" t="s">
        <v>76</v>
      </c>
      <c r="B35" s="34">
        <v>21</v>
      </c>
      <c r="C35" s="34">
        <v>25.7</v>
      </c>
      <c r="D35" s="34">
        <v>3.3</v>
      </c>
      <c r="E35" s="34">
        <v>32.1</v>
      </c>
      <c r="F35" s="34">
        <v>2.8</v>
      </c>
      <c r="G35" s="34">
        <v>11.8</v>
      </c>
      <c r="H35" s="34">
        <v>1.8</v>
      </c>
      <c r="J35" s="31">
        <f>B32</f>
        <v>9.6</v>
      </c>
      <c r="K35" s="31">
        <f t="shared" ref="K35:P35" si="9">C32</f>
        <v>54.1</v>
      </c>
      <c r="L35" s="31">
        <f t="shared" si="9"/>
        <v>3</v>
      </c>
      <c r="M35" s="31">
        <f t="shared" si="9"/>
        <v>21.3</v>
      </c>
      <c r="N35" s="31">
        <f t="shared" si="9"/>
        <v>3</v>
      </c>
      <c r="O35" s="31">
        <f t="shared" si="9"/>
        <v>6</v>
      </c>
      <c r="P35" s="31">
        <f t="shared" si="9"/>
        <v>1.6</v>
      </c>
      <c r="Q35" s="31"/>
      <c r="R35" s="4">
        <f t="shared" si="4"/>
        <v>9.6000000000000002E-2</v>
      </c>
      <c r="S35" s="4">
        <f t="shared" si="1"/>
        <v>0.54100000000000004</v>
      </c>
      <c r="T35" s="4">
        <f t="shared" si="1"/>
        <v>0.03</v>
      </c>
      <c r="U35" s="4">
        <f t="shared" si="1"/>
        <v>0.21299999999999999</v>
      </c>
      <c r="V35" s="4">
        <f t="shared" si="1"/>
        <v>0.03</v>
      </c>
      <c r="W35" s="4">
        <f t="shared" si="5"/>
        <v>0.06</v>
      </c>
      <c r="X35" s="4">
        <f t="shared" si="2"/>
        <v>1.6E-2</v>
      </c>
      <c r="Y35" s="4"/>
    </row>
    <row r="36" spans="1:25" x14ac:dyDescent="0.25">
      <c r="A36" s="35" t="s">
        <v>77</v>
      </c>
      <c r="B36" s="34">
        <v>26.5</v>
      </c>
      <c r="C36" s="34">
        <v>20.3</v>
      </c>
      <c r="D36" s="34">
        <v>2.1</v>
      </c>
      <c r="E36" s="34">
        <v>26.5</v>
      </c>
      <c r="F36" s="34">
        <v>2.8</v>
      </c>
      <c r="G36" s="34">
        <v>17.8</v>
      </c>
      <c r="H36" s="34">
        <v>2.5</v>
      </c>
      <c r="J36" s="31">
        <f>B32</f>
        <v>9.6</v>
      </c>
      <c r="K36" s="31">
        <f t="shared" ref="K36:P36" si="10">C32</f>
        <v>54.1</v>
      </c>
      <c r="L36" s="31">
        <f t="shared" si="10"/>
        <v>3</v>
      </c>
      <c r="M36" s="31">
        <f t="shared" si="10"/>
        <v>21.3</v>
      </c>
      <c r="N36" s="31">
        <f t="shared" si="10"/>
        <v>3</v>
      </c>
      <c r="O36" s="31">
        <f t="shared" si="10"/>
        <v>6</v>
      </c>
      <c r="P36" s="31">
        <f t="shared" si="10"/>
        <v>1.6</v>
      </c>
      <c r="Q36" s="31"/>
      <c r="R36" s="4">
        <f t="shared" si="4"/>
        <v>9.6000000000000002E-2</v>
      </c>
      <c r="S36" s="4">
        <f t="shared" si="1"/>
        <v>0.54100000000000004</v>
      </c>
      <c r="T36" s="4">
        <f t="shared" si="1"/>
        <v>0.03</v>
      </c>
      <c r="U36" s="4">
        <f t="shared" si="1"/>
        <v>0.21299999999999999</v>
      </c>
      <c r="V36" s="4">
        <f t="shared" si="1"/>
        <v>0.03</v>
      </c>
      <c r="W36" s="4">
        <f t="shared" si="5"/>
        <v>0.06</v>
      </c>
      <c r="X36" s="4">
        <f t="shared" si="2"/>
        <v>1.6E-2</v>
      </c>
      <c r="Y36" s="4"/>
    </row>
    <row r="37" spans="1:25" x14ac:dyDescent="0.25">
      <c r="A37" s="35" t="s">
        <v>78</v>
      </c>
      <c r="B37" s="34">
        <v>19.7</v>
      </c>
      <c r="C37" s="34">
        <v>6.3</v>
      </c>
      <c r="D37" s="34">
        <v>3.8</v>
      </c>
      <c r="E37" s="34">
        <v>25.8</v>
      </c>
      <c r="F37" s="34">
        <v>3.6</v>
      </c>
      <c r="G37" s="34">
        <v>33.299999999999997</v>
      </c>
      <c r="H37" s="34">
        <v>6</v>
      </c>
      <c r="J37" s="31">
        <f>B33</f>
        <v>8.3000000000000007</v>
      </c>
      <c r="K37" s="31">
        <f t="shared" ref="K37:P37" si="11">C33</f>
        <v>51.2</v>
      </c>
      <c r="L37" s="31">
        <f t="shared" si="11"/>
        <v>2.7</v>
      </c>
      <c r="M37" s="31">
        <f t="shared" si="11"/>
        <v>24.7</v>
      </c>
      <c r="N37" s="31">
        <f t="shared" si="11"/>
        <v>2.7</v>
      </c>
      <c r="O37" s="31">
        <f t="shared" si="11"/>
        <v>7.7</v>
      </c>
      <c r="P37" s="31">
        <f t="shared" si="11"/>
        <v>1.8</v>
      </c>
      <c r="Q37" s="31"/>
      <c r="R37" s="4">
        <f t="shared" si="4"/>
        <v>8.3000000000000004E-2</v>
      </c>
      <c r="S37" s="4">
        <f t="shared" si="1"/>
        <v>0.51200000000000001</v>
      </c>
      <c r="T37" s="4">
        <f t="shared" si="1"/>
        <v>2.7000000000000003E-2</v>
      </c>
      <c r="U37" s="4">
        <f t="shared" si="1"/>
        <v>0.247</v>
      </c>
      <c r="V37" s="4">
        <f t="shared" si="1"/>
        <v>2.7000000000000003E-2</v>
      </c>
      <c r="W37" s="4">
        <f t="shared" si="5"/>
        <v>7.6999999999999999E-2</v>
      </c>
      <c r="X37" s="4">
        <f t="shared" si="2"/>
        <v>1.8000000000000002E-2</v>
      </c>
      <c r="Y37" s="4"/>
    </row>
    <row r="38" spans="1:25" x14ac:dyDescent="0.25">
      <c r="A38" s="35" t="s">
        <v>79</v>
      </c>
      <c r="B38" s="34">
        <v>9.1</v>
      </c>
      <c r="C38" s="34">
        <v>1.6</v>
      </c>
      <c r="D38" s="34">
        <v>4.4000000000000004</v>
      </c>
      <c r="E38" s="34">
        <v>12</v>
      </c>
      <c r="F38" s="34">
        <v>5.2</v>
      </c>
      <c r="G38" s="34">
        <v>54.9</v>
      </c>
      <c r="H38" s="34">
        <v>11.6</v>
      </c>
      <c r="J38" s="31">
        <f>B33</f>
        <v>8.3000000000000007</v>
      </c>
      <c r="K38" s="31">
        <f t="shared" ref="K38:P38" si="12">C33</f>
        <v>51.2</v>
      </c>
      <c r="L38" s="31">
        <f t="shared" si="12"/>
        <v>2.7</v>
      </c>
      <c r="M38" s="31">
        <f t="shared" si="12"/>
        <v>24.7</v>
      </c>
      <c r="N38" s="31">
        <f t="shared" si="12"/>
        <v>2.7</v>
      </c>
      <c r="O38" s="31">
        <f t="shared" si="12"/>
        <v>7.7</v>
      </c>
      <c r="P38" s="31">
        <f t="shared" si="12"/>
        <v>1.8</v>
      </c>
      <c r="Q38" s="31"/>
      <c r="R38" s="4">
        <f t="shared" si="4"/>
        <v>8.3000000000000004E-2</v>
      </c>
      <c r="S38" s="4">
        <f t="shared" si="1"/>
        <v>0.51200000000000001</v>
      </c>
      <c r="T38" s="4">
        <f t="shared" si="1"/>
        <v>2.7000000000000003E-2</v>
      </c>
      <c r="U38" s="4">
        <f t="shared" si="1"/>
        <v>0.247</v>
      </c>
      <c r="V38" s="4">
        <f t="shared" si="1"/>
        <v>2.7000000000000003E-2</v>
      </c>
      <c r="W38" s="4">
        <f t="shared" si="5"/>
        <v>7.6999999999999999E-2</v>
      </c>
      <c r="X38" s="4">
        <f t="shared" si="2"/>
        <v>1.8000000000000002E-2</v>
      </c>
      <c r="Y38" s="4"/>
    </row>
    <row r="39" spans="1:25" x14ac:dyDescent="0.25">
      <c r="A39" s="35" t="s">
        <v>80</v>
      </c>
      <c r="B39" s="34">
        <v>6.2</v>
      </c>
      <c r="C39" s="34">
        <v>0.8</v>
      </c>
      <c r="D39" s="34">
        <v>3.9</v>
      </c>
      <c r="E39" s="34">
        <v>5.8</v>
      </c>
      <c r="F39" s="34">
        <v>6.9</v>
      </c>
      <c r="G39" s="34">
        <v>64.099999999999994</v>
      </c>
      <c r="H39" s="34">
        <v>10.3</v>
      </c>
      <c r="J39" s="31">
        <f>B34</f>
        <v>13.8</v>
      </c>
      <c r="K39" s="31">
        <f t="shared" ref="K39:P39" si="13">C34</f>
        <v>25.2</v>
      </c>
      <c r="L39" s="31">
        <f t="shared" si="13"/>
        <v>3</v>
      </c>
      <c r="M39" s="31">
        <f t="shared" si="13"/>
        <v>42.6</v>
      </c>
      <c r="N39" s="31">
        <f t="shared" si="13"/>
        <v>1.9</v>
      </c>
      <c r="O39" s="31">
        <f t="shared" si="13"/>
        <v>11</v>
      </c>
      <c r="P39" s="31">
        <f t="shared" si="13"/>
        <v>1.7</v>
      </c>
      <c r="Q39" s="31"/>
      <c r="R39" s="4">
        <f t="shared" si="4"/>
        <v>0.13800000000000001</v>
      </c>
      <c r="S39" s="4">
        <f t="shared" si="1"/>
        <v>0.252</v>
      </c>
      <c r="T39" s="4">
        <f t="shared" si="1"/>
        <v>0.03</v>
      </c>
      <c r="U39" s="4">
        <f t="shared" si="1"/>
        <v>0.42599999999999999</v>
      </c>
      <c r="V39" s="4">
        <f t="shared" si="1"/>
        <v>1.9E-2</v>
      </c>
      <c r="W39" s="4">
        <f t="shared" si="5"/>
        <v>0.11</v>
      </c>
      <c r="X39" s="4">
        <f t="shared" si="2"/>
        <v>1.7000000000000001E-2</v>
      </c>
      <c r="Y39" s="4"/>
    </row>
    <row r="40" spans="1:25" x14ac:dyDescent="0.25">
      <c r="J40" s="31">
        <f>B34</f>
        <v>13.8</v>
      </c>
      <c r="K40" s="31">
        <f t="shared" ref="K40:P40" si="14">C34</f>
        <v>25.2</v>
      </c>
      <c r="L40" s="31">
        <f t="shared" si="14"/>
        <v>3</v>
      </c>
      <c r="M40" s="31">
        <f t="shared" si="14"/>
        <v>42.6</v>
      </c>
      <c r="N40" s="31">
        <f t="shared" si="14"/>
        <v>1.9</v>
      </c>
      <c r="O40" s="31">
        <f t="shared" si="14"/>
        <v>11</v>
      </c>
      <c r="P40" s="31">
        <f t="shared" si="14"/>
        <v>1.7</v>
      </c>
      <c r="Q40" s="31"/>
      <c r="R40" s="4">
        <f t="shared" si="4"/>
        <v>0.13800000000000001</v>
      </c>
      <c r="S40" s="4">
        <f t="shared" si="1"/>
        <v>0.252</v>
      </c>
      <c r="T40" s="4">
        <f t="shared" si="1"/>
        <v>0.03</v>
      </c>
      <c r="U40" s="4">
        <f t="shared" si="1"/>
        <v>0.42599999999999999</v>
      </c>
      <c r="V40" s="4">
        <f t="shared" si="1"/>
        <v>1.9E-2</v>
      </c>
      <c r="W40" s="4">
        <f t="shared" si="5"/>
        <v>0.11</v>
      </c>
      <c r="X40" s="4">
        <f t="shared" si="2"/>
        <v>1.7000000000000001E-2</v>
      </c>
      <c r="Y40" s="4"/>
    </row>
    <row r="41" spans="1:25" x14ac:dyDescent="0.25">
      <c r="J41" s="31">
        <f>B35</f>
        <v>21</v>
      </c>
      <c r="K41" s="31">
        <f t="shared" ref="K41:P41" si="15">C35</f>
        <v>25.7</v>
      </c>
      <c r="L41" s="31">
        <f t="shared" si="15"/>
        <v>3.3</v>
      </c>
      <c r="M41" s="31">
        <f t="shared" si="15"/>
        <v>32.1</v>
      </c>
      <c r="N41" s="31">
        <f t="shared" si="15"/>
        <v>2.8</v>
      </c>
      <c r="O41" s="31">
        <f t="shared" si="15"/>
        <v>11.8</v>
      </c>
      <c r="P41" s="31">
        <f t="shared" si="15"/>
        <v>1.8</v>
      </c>
      <c r="Q41" s="31"/>
      <c r="R41" s="4">
        <f t="shared" si="4"/>
        <v>0.21</v>
      </c>
      <c r="S41" s="4">
        <f t="shared" si="1"/>
        <v>0.25700000000000001</v>
      </c>
      <c r="T41" s="4">
        <f t="shared" si="1"/>
        <v>3.3000000000000002E-2</v>
      </c>
      <c r="U41" s="4">
        <f t="shared" si="1"/>
        <v>0.32100000000000001</v>
      </c>
      <c r="V41" s="4">
        <f t="shared" si="1"/>
        <v>2.7999999999999997E-2</v>
      </c>
      <c r="W41" s="4">
        <f t="shared" si="5"/>
        <v>0.11800000000000001</v>
      </c>
      <c r="X41" s="4">
        <f t="shared" si="2"/>
        <v>1.8000000000000002E-2</v>
      </c>
      <c r="Y41" s="4"/>
    </row>
    <row r="42" spans="1:25" x14ac:dyDescent="0.25">
      <c r="J42" s="31">
        <f>B35</f>
        <v>21</v>
      </c>
      <c r="K42" s="31">
        <f t="shared" ref="K42:P42" si="16">C35</f>
        <v>25.7</v>
      </c>
      <c r="L42" s="31">
        <f t="shared" si="16"/>
        <v>3.3</v>
      </c>
      <c r="M42" s="31">
        <f t="shared" si="16"/>
        <v>32.1</v>
      </c>
      <c r="N42" s="31">
        <f t="shared" si="16"/>
        <v>2.8</v>
      </c>
      <c r="O42" s="31">
        <f t="shared" si="16"/>
        <v>11.8</v>
      </c>
      <c r="P42" s="31">
        <f t="shared" si="16"/>
        <v>1.8</v>
      </c>
      <c r="Q42" s="31"/>
      <c r="R42" s="4">
        <f t="shared" si="4"/>
        <v>0.21</v>
      </c>
      <c r="S42" s="4">
        <f t="shared" si="1"/>
        <v>0.25700000000000001</v>
      </c>
      <c r="T42" s="4">
        <f t="shared" si="1"/>
        <v>3.3000000000000002E-2</v>
      </c>
      <c r="U42" s="4">
        <f t="shared" si="1"/>
        <v>0.32100000000000001</v>
      </c>
      <c r="V42" s="4">
        <f t="shared" si="1"/>
        <v>2.7999999999999997E-2</v>
      </c>
      <c r="W42" s="4">
        <f t="shared" si="5"/>
        <v>0.11800000000000001</v>
      </c>
      <c r="X42" s="4">
        <f t="shared" si="2"/>
        <v>1.8000000000000002E-2</v>
      </c>
      <c r="Y42" s="4"/>
    </row>
    <row r="43" spans="1:25" x14ac:dyDescent="0.25">
      <c r="J43" s="31">
        <f>AVERAGE(B36,B37)</f>
        <v>23.1</v>
      </c>
      <c r="K43" s="31">
        <f t="shared" ref="K43:P43" si="17">AVERAGE(C36,C37)</f>
        <v>13.3</v>
      </c>
      <c r="L43" s="31">
        <f t="shared" si="17"/>
        <v>2.95</v>
      </c>
      <c r="M43" s="31">
        <f t="shared" si="17"/>
        <v>26.15</v>
      </c>
      <c r="N43" s="31">
        <f t="shared" si="17"/>
        <v>3.2</v>
      </c>
      <c r="O43" s="31">
        <f t="shared" si="17"/>
        <v>25.549999999999997</v>
      </c>
      <c r="P43" s="31">
        <f t="shared" si="17"/>
        <v>4.25</v>
      </c>
      <c r="Q43" s="31"/>
      <c r="R43" s="4">
        <f t="shared" si="4"/>
        <v>0.23100000000000001</v>
      </c>
      <c r="S43" s="4">
        <f t="shared" si="1"/>
        <v>0.13300000000000001</v>
      </c>
      <c r="T43" s="4">
        <f t="shared" si="1"/>
        <v>2.9500000000000002E-2</v>
      </c>
      <c r="U43" s="4">
        <f t="shared" si="1"/>
        <v>0.26150000000000001</v>
      </c>
      <c r="V43" s="4">
        <f t="shared" si="1"/>
        <v>3.2000000000000001E-2</v>
      </c>
      <c r="W43" s="4">
        <f t="shared" si="5"/>
        <v>0.25549999999999995</v>
      </c>
      <c r="X43" s="4">
        <f t="shared" si="2"/>
        <v>4.2500000000000003E-2</v>
      </c>
      <c r="Y43" s="4"/>
    </row>
    <row r="44" spans="1:25" x14ac:dyDescent="0.25">
      <c r="J44" s="31">
        <f>AVERAGE(B36,B37)</f>
        <v>23.1</v>
      </c>
      <c r="K44" s="31">
        <f t="shared" ref="K44:P44" si="18">AVERAGE(C36,C37)</f>
        <v>13.3</v>
      </c>
      <c r="L44" s="31">
        <f t="shared" si="18"/>
        <v>2.95</v>
      </c>
      <c r="M44" s="31">
        <f t="shared" si="18"/>
        <v>26.15</v>
      </c>
      <c r="N44" s="31">
        <f t="shared" si="18"/>
        <v>3.2</v>
      </c>
      <c r="O44" s="31">
        <f t="shared" si="18"/>
        <v>25.549999999999997</v>
      </c>
      <c r="P44" s="31">
        <f t="shared" si="18"/>
        <v>4.25</v>
      </c>
      <c r="Q44" s="31"/>
      <c r="R44" s="4">
        <f t="shared" si="4"/>
        <v>0.23100000000000001</v>
      </c>
      <c r="S44" s="4">
        <f t="shared" si="1"/>
        <v>0.13300000000000001</v>
      </c>
      <c r="T44" s="4">
        <f t="shared" si="1"/>
        <v>2.9500000000000002E-2</v>
      </c>
      <c r="U44" s="4">
        <f t="shared" si="1"/>
        <v>0.26150000000000001</v>
      </c>
      <c r="V44" s="4">
        <f t="shared" si="1"/>
        <v>3.2000000000000001E-2</v>
      </c>
      <c r="W44" s="4">
        <f t="shared" si="5"/>
        <v>0.25549999999999995</v>
      </c>
      <c r="X44" s="4">
        <f t="shared" si="2"/>
        <v>4.2500000000000003E-2</v>
      </c>
      <c r="Y44" s="4"/>
    </row>
    <row r="45" spans="1:25" x14ac:dyDescent="0.25">
      <c r="J45" s="31">
        <f>AVERAGE(B38,B39)</f>
        <v>7.65</v>
      </c>
      <c r="K45" s="31">
        <f t="shared" ref="K45:P45" si="19">AVERAGE(C38,C39)</f>
        <v>1.2000000000000002</v>
      </c>
      <c r="L45" s="31">
        <f t="shared" si="19"/>
        <v>4.1500000000000004</v>
      </c>
      <c r="M45" s="31">
        <f t="shared" si="19"/>
        <v>8.9</v>
      </c>
      <c r="N45" s="31">
        <f t="shared" si="19"/>
        <v>6.0500000000000007</v>
      </c>
      <c r="O45" s="31">
        <f t="shared" si="19"/>
        <v>59.5</v>
      </c>
      <c r="P45" s="31">
        <f t="shared" si="19"/>
        <v>10.95</v>
      </c>
      <c r="Q45" s="31"/>
      <c r="R45" s="4">
        <f t="shared" si="4"/>
        <v>7.6499999999999999E-2</v>
      </c>
      <c r="S45" s="4">
        <f t="shared" ref="S45:S46" si="20">K45/100</f>
        <v>1.2000000000000002E-2</v>
      </c>
      <c r="T45" s="4">
        <f t="shared" ref="T45:T46" si="21">L45/100</f>
        <v>4.1500000000000002E-2</v>
      </c>
      <c r="U45" s="4">
        <f t="shared" ref="U45:U46" si="22">M45/100</f>
        <v>8.900000000000001E-2</v>
      </c>
      <c r="V45" s="4">
        <f t="shared" ref="V45:V46" si="23">N45/100</f>
        <v>6.0500000000000005E-2</v>
      </c>
      <c r="W45" s="4">
        <f t="shared" si="5"/>
        <v>0.59499999999999997</v>
      </c>
      <c r="X45" s="4">
        <f t="shared" si="2"/>
        <v>0.10949999999999999</v>
      </c>
      <c r="Y45" s="4"/>
    </row>
    <row r="46" spans="1:25" x14ac:dyDescent="0.25">
      <c r="J46" s="31">
        <f>AVERAGE(B38,B39)</f>
        <v>7.65</v>
      </c>
      <c r="K46" s="31">
        <f t="shared" ref="K46:P46" si="24">AVERAGE(C38,C39)</f>
        <v>1.2000000000000002</v>
      </c>
      <c r="L46" s="31">
        <f t="shared" si="24"/>
        <v>4.1500000000000004</v>
      </c>
      <c r="M46" s="31">
        <f t="shared" si="24"/>
        <v>8.9</v>
      </c>
      <c r="N46" s="31">
        <f t="shared" si="24"/>
        <v>6.0500000000000007</v>
      </c>
      <c r="O46" s="31">
        <f t="shared" si="24"/>
        <v>59.5</v>
      </c>
      <c r="P46" s="31">
        <f t="shared" si="24"/>
        <v>10.95</v>
      </c>
      <c r="Q46" s="31"/>
      <c r="R46" s="4">
        <f t="shared" si="4"/>
        <v>7.6499999999999999E-2</v>
      </c>
      <c r="S46" s="4">
        <f t="shared" si="20"/>
        <v>1.2000000000000002E-2</v>
      </c>
      <c r="T46" s="4">
        <f t="shared" si="21"/>
        <v>4.1500000000000002E-2</v>
      </c>
      <c r="U46" s="4">
        <f t="shared" si="22"/>
        <v>8.900000000000001E-2</v>
      </c>
      <c r="V46" s="4">
        <f t="shared" si="23"/>
        <v>6.0500000000000005E-2</v>
      </c>
      <c r="W46" s="4">
        <f t="shared" si="5"/>
        <v>0.59499999999999997</v>
      </c>
      <c r="X46" s="4">
        <f t="shared" si="2"/>
        <v>0.10949999999999999</v>
      </c>
      <c r="Y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Regbl</vt:lpstr>
      <vt:lpstr>Feuil7</vt:lpstr>
      <vt:lpstr>Feuil9</vt:lpstr>
      <vt:lpstr>Feuil8</vt:lpstr>
      <vt:lpstr>Feuil6</vt:lpstr>
      <vt:lpstr>Feuil1</vt:lpstr>
      <vt:lpstr>Feuil3</vt:lpstr>
      <vt:lpstr>Feuil5</vt:lpstr>
      <vt:lpstr>Feuil4</vt:lpstr>
      <vt:lpstr>Feuil2</vt:lpstr>
      <vt:lpstr>Feuil1 (2)</vt:lpstr>
    </vt:vector>
  </TitlesOfParts>
  <Company>HESSO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Schulthess Lucile</dc:creator>
  <cp:lastModifiedBy>Schulthess Lucile</cp:lastModifiedBy>
  <dcterms:created xsi:type="dcterms:W3CDTF">2023-09-21T12:13:35Z</dcterms:created>
  <dcterms:modified xsi:type="dcterms:W3CDTF">2024-09-10T14:30:33Z</dcterms:modified>
</cp:coreProperties>
</file>