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50" activeTab="1"/>
  </bookViews>
  <sheets>
    <sheet name="总预算" sheetId="4" r:id="rId1"/>
    <sheet name="瓷砖" sheetId="5" r:id="rId2"/>
  </sheets>
  <calcPr calcId="144525"/>
</workbook>
</file>

<file path=xl/sharedStrings.xml><?xml version="1.0" encoding="utf-8"?>
<sst xmlns="http://schemas.openxmlformats.org/spreadsheetml/2006/main" count="122">
  <si>
    <t>装修清单</t>
  </si>
  <si>
    <t>开始日期</t>
  </si>
  <si>
    <t>结束日期</t>
  </si>
  <si>
    <t>装修准备</t>
  </si>
  <si>
    <t>物业费</t>
  </si>
  <si>
    <t>垃圾清运费</t>
  </si>
  <si>
    <t>装修押金</t>
  </si>
  <si>
    <t>家装帮</t>
  </si>
  <si>
    <t>258套餐</t>
  </si>
  <si>
    <t>砸墙</t>
  </si>
  <si>
    <t>800+50</t>
  </si>
  <si>
    <t>砌墙</t>
  </si>
  <si>
    <t>地暖回填</t>
  </si>
  <si>
    <t>干三天</t>
  </si>
  <si>
    <t>粉墙</t>
  </si>
  <si>
    <t>封阳台</t>
  </si>
  <si>
    <t>防盗网 100元一个 押金200已交</t>
  </si>
  <si>
    <t>水电改造</t>
  </si>
  <si>
    <t>增项</t>
  </si>
  <si>
    <t>工期两天</t>
  </si>
  <si>
    <t>地暖</t>
  </si>
  <si>
    <t>工期3周</t>
  </si>
  <si>
    <t>主材</t>
  </si>
  <si>
    <t>瓷砖</t>
  </si>
  <si>
    <t>500押金已交</t>
  </si>
  <si>
    <t>全屋定制</t>
  </si>
  <si>
    <t>实木颗粒</t>
  </si>
  <si>
    <t>9000押金已交</t>
  </si>
  <si>
    <t>实木</t>
  </si>
  <si>
    <t>客厅</t>
  </si>
  <si>
    <t>沙发</t>
  </si>
  <si>
    <t>茶几电视柜</t>
  </si>
  <si>
    <t>落地空调</t>
  </si>
  <si>
    <t>3匹</t>
  </si>
  <si>
    <t>电视机</t>
  </si>
  <si>
    <t>吊灯</t>
  </si>
  <si>
    <t>餐厅</t>
  </si>
  <si>
    <t>成套餐桌</t>
  </si>
  <si>
    <t>餐厅灯</t>
  </si>
  <si>
    <t>南阳台</t>
  </si>
  <si>
    <t>窗帘</t>
  </si>
  <si>
    <t>北阳台</t>
  </si>
  <si>
    <t>主卧</t>
  </si>
  <si>
    <t>吸顶灯</t>
  </si>
  <si>
    <t>1.8床</t>
  </si>
  <si>
    <t>床、床头柜</t>
  </si>
  <si>
    <t>空调</t>
  </si>
  <si>
    <t>1.5匹，按奥克斯估算</t>
  </si>
  <si>
    <t>次卧</t>
  </si>
  <si>
    <t>1.5床</t>
  </si>
  <si>
    <t>床头柜</t>
  </si>
  <si>
    <t>1.5匹</t>
  </si>
  <si>
    <t>书房</t>
  </si>
  <si>
    <t>1匹</t>
  </si>
  <si>
    <t>双人床</t>
  </si>
  <si>
    <t>电脑桌</t>
  </si>
  <si>
    <t>主卫</t>
  </si>
  <si>
    <t>浴室柜</t>
  </si>
  <si>
    <t>买便宜的</t>
  </si>
  <si>
    <t>马桶</t>
  </si>
  <si>
    <t>鹰卫浴、安华</t>
  </si>
  <si>
    <t>客卫</t>
  </si>
  <si>
    <t>背篓</t>
  </si>
  <si>
    <t>风暖</t>
  </si>
  <si>
    <t>花洒</t>
  </si>
  <si>
    <t>华艺、希恩</t>
  </si>
  <si>
    <t>厨房</t>
  </si>
  <si>
    <t>净水器</t>
  </si>
  <si>
    <t>小米</t>
  </si>
  <si>
    <t>墙柜</t>
  </si>
  <si>
    <t>热水器</t>
  </si>
  <si>
    <t xml:space="preserve">林内 </t>
  </si>
  <si>
    <t>抽烟机</t>
  </si>
  <si>
    <t>燃气灶</t>
  </si>
  <si>
    <t>消毒柜</t>
  </si>
  <si>
    <t>洗碗池</t>
  </si>
  <si>
    <t>悍高</t>
  </si>
  <si>
    <t>洗衣机</t>
  </si>
  <si>
    <t>冰箱</t>
  </si>
  <si>
    <t>地漏</t>
  </si>
  <si>
    <t>4个+三通</t>
  </si>
  <si>
    <t>瓷砖预算</t>
  </si>
  <si>
    <t>项目</t>
  </si>
  <si>
    <t>面积（贴砖）</t>
  </si>
  <si>
    <t>规格</t>
  </si>
  <si>
    <t>数量</t>
  </si>
  <si>
    <t>单价</t>
  </si>
  <si>
    <t>总价</t>
  </si>
  <si>
    <t>实际面积（墙或地）</t>
  </si>
  <si>
    <t>客厅走道阳台</t>
  </si>
  <si>
    <t>0.8*0.8</t>
  </si>
  <si>
    <t>主卫墙面</t>
  </si>
  <si>
    <t>0.3*0.3</t>
  </si>
  <si>
    <t>主卫地面</t>
  </si>
  <si>
    <t>次卫墙面</t>
  </si>
  <si>
    <t>次卫地面</t>
  </si>
  <si>
    <t>厨房地面</t>
  </si>
  <si>
    <t>阳台墙砖</t>
  </si>
  <si>
    <t>厨房墙面</t>
  </si>
  <si>
    <t>0.3*0.6</t>
  </si>
  <si>
    <t>过门石</t>
  </si>
  <si>
    <t>踢脚线</t>
  </si>
  <si>
    <t>0.8*0.08</t>
  </si>
  <si>
    <t>总造价</t>
  </si>
  <si>
    <t>入户走廊</t>
  </si>
  <si>
    <t>墙面积</t>
  </si>
  <si>
    <t>客厅走廊</t>
  </si>
  <si>
    <t>地面面积</t>
  </si>
  <si>
    <t>建筑面积</t>
  </si>
  <si>
    <t>得房率</t>
  </si>
  <si>
    <t>餐厅+北阳台</t>
  </si>
  <si>
    <t>厕所走廊</t>
  </si>
  <si>
    <t>总面积</t>
  </si>
  <si>
    <t>地暖面积</t>
  </si>
  <si>
    <t>家装帮数量</t>
  </si>
  <si>
    <t>个人测算数量</t>
  </si>
  <si>
    <t>误差</t>
  </si>
  <si>
    <t>厕所墙</t>
  </si>
  <si>
    <t>厕所地</t>
  </si>
  <si>
    <t>厨房墙</t>
  </si>
  <si>
    <t>大地砖</t>
  </si>
  <si>
    <t>阳台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</si>
</sst>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4" borderId="12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29" borderId="10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1" fillId="40" borderId="13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6" fontId="2" fillId="4" borderId="1" xfId="0" applyNumberFormat="1" applyFon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6" borderId="0" xfId="0" applyFill="1">
      <alignment vertical="center"/>
    </xf>
    <xf numFmtId="176" fontId="0" fillId="6" borderId="0" xfId="0" applyNumberFormat="1" applyFill="1">
      <alignment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Border="1">
      <alignment vertical="center"/>
    </xf>
    <xf numFmtId="176" fontId="0" fillId="0" borderId="0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76" fontId="0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1" fillId="5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176" fontId="1" fillId="7" borderId="1" xfId="0" applyNumberFormat="1" applyFont="1" applyFill="1" applyBorder="1">
      <alignment vertical="center"/>
    </xf>
    <xf numFmtId="176" fontId="0" fillId="7" borderId="1" xfId="0" applyNumberFormat="1" applyFill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3" xfId="0" applyBorder="1">
      <alignment vertical="center"/>
    </xf>
    <xf numFmtId="58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5" borderId="2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58" fontId="0" fillId="0" borderId="1" xfId="0" applyNumberFormat="1" applyBorder="1">
      <alignment vertical="center"/>
    </xf>
    <xf numFmtId="58" fontId="0" fillId="0" borderId="0" xfId="0" applyNumberFormat="1">
      <alignment vertical="center"/>
    </xf>
    <xf numFmtId="0" fontId="0" fillId="5" borderId="1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0" fontId="0" fillId="9" borderId="1" xfId="0" applyFill="1" applyBorder="1">
      <alignment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34</xdr:row>
      <xdr:rowOff>28575</xdr:rowOff>
    </xdr:from>
    <xdr:to>
      <xdr:col>3</xdr:col>
      <xdr:colOff>533400</xdr:colOff>
      <xdr:row>50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5857875"/>
          <a:ext cx="3266440" cy="2856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438150</xdr:colOff>
      <xdr:row>34</xdr:row>
      <xdr:rowOff>28575</xdr:rowOff>
    </xdr:from>
    <xdr:to>
      <xdr:col>7</xdr:col>
      <xdr:colOff>285750</xdr:colOff>
      <xdr:row>43</xdr:row>
      <xdr:rowOff>57150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9525" y="5857875"/>
          <a:ext cx="2219325" cy="1571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19050</xdr:colOff>
      <xdr:row>43</xdr:row>
      <xdr:rowOff>28575</xdr:rowOff>
    </xdr:from>
    <xdr:to>
      <xdr:col>7</xdr:col>
      <xdr:colOff>514985</xdr:colOff>
      <xdr:row>50</xdr:row>
      <xdr:rowOff>156845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00425" y="7400925"/>
          <a:ext cx="2867660" cy="1328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selection activeCell="J11" sqref="J11"/>
    </sheetView>
  </sheetViews>
  <sheetFormatPr defaultColWidth="9" defaultRowHeight="13.5" outlineLevelCol="6"/>
  <cols>
    <col min="2" max="2" width="10.875" customWidth="1"/>
    <col min="3" max="3" width="9.375"/>
    <col min="4" max="4" width="29.5" customWidth="1"/>
    <col min="7" max="7" width="7" customWidth="1"/>
  </cols>
  <sheetData>
    <row r="1" spans="1:6">
      <c r="A1" s="34" t="s">
        <v>0</v>
      </c>
      <c r="B1" s="34"/>
      <c r="C1" s="34"/>
      <c r="D1" s="34"/>
      <c r="E1" s="9" t="s">
        <v>1</v>
      </c>
      <c r="F1" s="9" t="s">
        <v>2</v>
      </c>
    </row>
    <row r="2" spans="1:6">
      <c r="A2" s="35" t="s">
        <v>3</v>
      </c>
      <c r="B2" s="36" t="s">
        <v>4</v>
      </c>
      <c r="C2" s="37">
        <f>1.88*12*124.8</f>
        <v>2815.488</v>
      </c>
      <c r="D2" s="38"/>
      <c r="E2" s="39">
        <v>43274</v>
      </c>
      <c r="F2" s="39">
        <v>43274</v>
      </c>
    </row>
    <row r="3" spans="1:6">
      <c r="A3" s="35"/>
      <c r="B3" s="36" t="s">
        <v>5</v>
      </c>
      <c r="C3" s="37">
        <f>8*124.8</f>
        <v>998.4</v>
      </c>
      <c r="D3" s="38"/>
      <c r="E3" s="40"/>
      <c r="F3" s="40"/>
    </row>
    <row r="4" spans="1:6">
      <c r="A4" s="41"/>
      <c r="B4" s="42" t="s">
        <v>6</v>
      </c>
      <c r="C4" s="43">
        <v>2000</v>
      </c>
      <c r="D4" s="38"/>
      <c r="E4" s="40"/>
      <c r="F4" s="40"/>
    </row>
    <row r="5" spans="1:6">
      <c r="A5" s="44"/>
      <c r="B5" s="44"/>
      <c r="C5" s="44"/>
      <c r="D5" s="38"/>
      <c r="E5" s="40"/>
      <c r="F5" s="40"/>
    </row>
    <row r="6" spans="1:6">
      <c r="A6" s="45" t="s">
        <v>7</v>
      </c>
      <c r="B6" s="46" t="s">
        <v>8</v>
      </c>
      <c r="C6" s="36">
        <f>258*124.8</f>
        <v>32198.4</v>
      </c>
      <c r="D6" s="38"/>
      <c r="E6" s="47"/>
      <c r="F6" s="47"/>
    </row>
    <row r="7" spans="1:6">
      <c r="A7" s="36" t="s">
        <v>9</v>
      </c>
      <c r="B7" s="36" t="s">
        <v>9</v>
      </c>
      <c r="C7" s="37">
        <v>850</v>
      </c>
      <c r="D7" s="38" t="s">
        <v>10</v>
      </c>
      <c r="E7" s="48">
        <v>43276</v>
      </c>
      <c r="F7" s="48">
        <v>43277</v>
      </c>
    </row>
    <row r="8" spans="1:6">
      <c r="A8" s="36" t="s">
        <v>11</v>
      </c>
      <c r="B8" s="36" t="s">
        <v>11</v>
      </c>
      <c r="C8" s="37">
        <v>700</v>
      </c>
      <c r="D8" s="38"/>
      <c r="E8" s="48">
        <v>43277</v>
      </c>
      <c r="F8" s="48">
        <v>43277</v>
      </c>
    </row>
    <row r="9" spans="1:7">
      <c r="A9" s="36" t="s">
        <v>12</v>
      </c>
      <c r="B9" s="36" t="s">
        <v>12</v>
      </c>
      <c r="C9" s="37">
        <v>500</v>
      </c>
      <c r="D9" s="38"/>
      <c r="E9" s="48">
        <v>43296</v>
      </c>
      <c r="F9" s="48">
        <v>43296</v>
      </c>
      <c r="G9" t="s">
        <v>13</v>
      </c>
    </row>
    <row r="10" spans="1:6">
      <c r="A10" s="36" t="s">
        <v>14</v>
      </c>
      <c r="B10" s="36" t="s">
        <v>14</v>
      </c>
      <c r="C10" s="37"/>
      <c r="D10" s="38"/>
      <c r="E10" s="9"/>
      <c r="F10" s="9"/>
    </row>
    <row r="11" spans="1:6">
      <c r="A11" s="36" t="s">
        <v>15</v>
      </c>
      <c r="B11" s="36" t="s">
        <v>15</v>
      </c>
      <c r="C11" s="36">
        <v>2400</v>
      </c>
      <c r="D11" s="38" t="s">
        <v>16</v>
      </c>
      <c r="E11" s="9"/>
      <c r="F11" s="9"/>
    </row>
    <row r="12" spans="1:6">
      <c r="A12" s="36" t="s">
        <v>17</v>
      </c>
      <c r="B12" s="36" t="s">
        <v>18</v>
      </c>
      <c r="C12" s="37">
        <v>2600</v>
      </c>
      <c r="D12" s="38" t="s">
        <v>19</v>
      </c>
      <c r="E12" s="48">
        <v>43278</v>
      </c>
      <c r="F12" s="49">
        <v>43279</v>
      </c>
    </row>
    <row r="13" spans="1:6">
      <c r="A13" s="36" t="s">
        <v>20</v>
      </c>
      <c r="B13" s="36" t="s">
        <v>20</v>
      </c>
      <c r="C13" s="37">
        <v>5035</v>
      </c>
      <c r="D13" s="38" t="s">
        <v>21</v>
      </c>
      <c r="E13" s="48">
        <v>43282</v>
      </c>
      <c r="F13" s="48">
        <v>43295</v>
      </c>
    </row>
    <row r="14" spans="1:6">
      <c r="A14" s="36" t="s">
        <v>22</v>
      </c>
      <c r="B14" s="36" t="s">
        <v>23</v>
      </c>
      <c r="C14" s="36">
        <v>11000</v>
      </c>
      <c r="D14" s="38" t="s">
        <v>24</v>
      </c>
      <c r="E14" s="9"/>
      <c r="F14" s="9"/>
    </row>
    <row r="15" spans="1:6">
      <c r="A15" s="35" t="s">
        <v>25</v>
      </c>
      <c r="B15" s="36" t="s">
        <v>26</v>
      </c>
      <c r="C15" s="36">
        <v>17500</v>
      </c>
      <c r="D15" s="38" t="s">
        <v>27</v>
      </c>
      <c r="E15" s="9"/>
      <c r="F15" s="9"/>
    </row>
    <row r="16" spans="1:6">
      <c r="A16" s="35"/>
      <c r="B16" s="36" t="s">
        <v>28</v>
      </c>
      <c r="C16" s="36"/>
      <c r="D16" s="38"/>
      <c r="E16" s="9"/>
      <c r="F16" s="9"/>
    </row>
    <row r="17" spans="1:6">
      <c r="A17" s="50"/>
      <c r="B17" s="50"/>
      <c r="C17" s="50"/>
      <c r="D17" s="51"/>
      <c r="E17" s="52"/>
      <c r="F17" s="52"/>
    </row>
    <row r="18" spans="1:6">
      <c r="A18" s="35" t="s">
        <v>29</v>
      </c>
      <c r="B18" s="36" t="s">
        <v>30</v>
      </c>
      <c r="C18" s="36">
        <v>4000</v>
      </c>
      <c r="D18" s="38"/>
      <c r="E18" s="9"/>
      <c r="F18" s="9"/>
    </row>
    <row r="19" spans="1:6">
      <c r="A19" s="35"/>
      <c r="B19" s="36" t="s">
        <v>31</v>
      </c>
      <c r="C19" s="36">
        <v>2000</v>
      </c>
      <c r="D19" s="38"/>
      <c r="E19" s="9"/>
      <c r="F19" s="9"/>
    </row>
    <row r="20" spans="1:6">
      <c r="A20" s="35"/>
      <c r="B20" s="36" t="s">
        <v>32</v>
      </c>
      <c r="C20" s="36">
        <v>8000</v>
      </c>
      <c r="D20" s="38" t="s">
        <v>33</v>
      </c>
      <c r="E20" s="9"/>
      <c r="F20" s="9"/>
    </row>
    <row r="21" spans="1:6">
      <c r="A21" s="35"/>
      <c r="B21" s="36" t="s">
        <v>34</v>
      </c>
      <c r="C21" s="36">
        <v>3000</v>
      </c>
      <c r="D21" s="38"/>
      <c r="E21" s="9"/>
      <c r="F21" s="9"/>
    </row>
    <row r="22" spans="1:6">
      <c r="A22" s="36"/>
      <c r="B22" s="36" t="s">
        <v>35</v>
      </c>
      <c r="C22" s="36">
        <v>3000</v>
      </c>
      <c r="D22" s="38"/>
      <c r="E22" s="9"/>
      <c r="F22" s="9"/>
    </row>
    <row r="23" spans="1:6">
      <c r="A23" s="35" t="s">
        <v>36</v>
      </c>
      <c r="B23" s="36" t="s">
        <v>37</v>
      </c>
      <c r="C23" s="36">
        <v>2500</v>
      </c>
      <c r="D23" s="38"/>
      <c r="E23" s="9"/>
      <c r="F23" s="9"/>
    </row>
    <row r="24" spans="1:6">
      <c r="A24" s="35"/>
      <c r="B24" s="36" t="s">
        <v>38</v>
      </c>
      <c r="C24" s="36"/>
      <c r="D24" s="38"/>
      <c r="E24" s="9"/>
      <c r="F24" s="9"/>
    </row>
    <row r="25" spans="1:6">
      <c r="A25" s="35"/>
      <c r="B25" s="36"/>
      <c r="C25" s="36"/>
      <c r="D25" s="38"/>
      <c r="E25" s="9"/>
      <c r="F25" s="9"/>
    </row>
    <row r="26" spans="1:6">
      <c r="A26" s="35"/>
      <c r="B26" s="36"/>
      <c r="C26" s="36"/>
      <c r="D26" s="38"/>
      <c r="E26" s="9"/>
      <c r="F26" s="9"/>
    </row>
    <row r="27" spans="1:6">
      <c r="A27" s="36"/>
      <c r="B27" s="36"/>
      <c r="C27" s="36"/>
      <c r="D27" s="38"/>
      <c r="E27" s="9"/>
      <c r="F27" s="9"/>
    </row>
    <row r="28" spans="1:6">
      <c r="A28" s="36" t="s">
        <v>39</v>
      </c>
      <c r="B28" s="36" t="s">
        <v>40</v>
      </c>
      <c r="C28" s="36"/>
      <c r="D28" s="38"/>
      <c r="E28" s="9"/>
      <c r="F28" s="9"/>
    </row>
    <row r="29" spans="1:6">
      <c r="A29" s="36" t="s">
        <v>41</v>
      </c>
      <c r="B29" s="36" t="s">
        <v>40</v>
      </c>
      <c r="C29" s="36"/>
      <c r="D29" s="38"/>
      <c r="E29" s="9"/>
      <c r="F29" s="9"/>
    </row>
    <row r="30" spans="1:6">
      <c r="A30" s="35" t="s">
        <v>42</v>
      </c>
      <c r="B30" s="36" t="s">
        <v>43</v>
      </c>
      <c r="C30" s="36"/>
      <c r="D30" s="38"/>
      <c r="E30" s="9"/>
      <c r="F30" s="9"/>
    </row>
    <row r="31" spans="1:6">
      <c r="A31" s="35"/>
      <c r="B31" s="36" t="s">
        <v>44</v>
      </c>
      <c r="C31" s="36"/>
      <c r="D31" s="38"/>
      <c r="E31" s="9"/>
      <c r="F31" s="9"/>
    </row>
    <row r="32" spans="1:6">
      <c r="A32" s="35"/>
      <c r="B32" s="36" t="s">
        <v>45</v>
      </c>
      <c r="C32" s="36">
        <v>8000</v>
      </c>
      <c r="D32" s="38"/>
      <c r="E32" s="9"/>
      <c r="F32" s="9"/>
    </row>
    <row r="33" spans="1:6">
      <c r="A33" s="35"/>
      <c r="B33" t="s">
        <v>46</v>
      </c>
      <c r="C33" s="36">
        <v>2000</v>
      </c>
      <c r="D33" s="38" t="s">
        <v>47</v>
      </c>
      <c r="E33" s="9"/>
      <c r="F33" s="9"/>
    </row>
    <row r="34" spans="1:6">
      <c r="A34" s="50"/>
      <c r="B34" s="50"/>
      <c r="C34" s="50"/>
      <c r="D34" s="51"/>
      <c r="E34" s="52"/>
      <c r="F34" s="52"/>
    </row>
    <row r="35" spans="1:6">
      <c r="A35" s="35" t="s">
        <v>48</v>
      </c>
      <c r="B35" s="36" t="s">
        <v>43</v>
      </c>
      <c r="C35" s="36"/>
      <c r="D35" s="38"/>
      <c r="E35" s="9"/>
      <c r="F35" s="9"/>
    </row>
    <row r="36" spans="1:6">
      <c r="A36" s="35"/>
      <c r="B36" s="36" t="s">
        <v>49</v>
      </c>
      <c r="C36" s="36"/>
      <c r="D36" s="38"/>
      <c r="E36" s="9"/>
      <c r="F36" s="9"/>
    </row>
    <row r="37" spans="1:6">
      <c r="A37" s="35"/>
      <c r="B37" s="36" t="s">
        <v>50</v>
      </c>
      <c r="C37" s="36"/>
      <c r="D37" s="38"/>
      <c r="E37" s="9"/>
      <c r="F37" s="9"/>
    </row>
    <row r="38" spans="1:6">
      <c r="A38" s="35"/>
      <c r="B38" s="36" t="s">
        <v>43</v>
      </c>
      <c r="C38" s="36"/>
      <c r="D38" s="38"/>
      <c r="E38" s="9"/>
      <c r="F38" s="9"/>
    </row>
    <row r="39" spans="1:6">
      <c r="A39" s="35"/>
      <c r="B39" t="s">
        <v>46</v>
      </c>
      <c r="C39" s="36">
        <v>2000</v>
      </c>
      <c r="D39" s="38" t="s">
        <v>51</v>
      </c>
      <c r="E39" s="9"/>
      <c r="F39" s="9"/>
    </row>
    <row r="40" spans="1:6">
      <c r="A40" s="50"/>
      <c r="B40" s="50"/>
      <c r="C40" s="50"/>
      <c r="D40" s="51"/>
      <c r="E40" s="52"/>
      <c r="F40" s="52"/>
    </row>
    <row r="41" spans="1:6">
      <c r="A41" s="53" t="s">
        <v>52</v>
      </c>
      <c r="B41" s="54" t="s">
        <v>46</v>
      </c>
      <c r="C41" s="55">
        <v>1700</v>
      </c>
      <c r="D41" s="38" t="s">
        <v>53</v>
      </c>
      <c r="E41" s="9"/>
      <c r="F41" s="9"/>
    </row>
    <row r="42" spans="1:6">
      <c r="A42" s="56"/>
      <c r="B42" s="54" t="s">
        <v>54</v>
      </c>
      <c r="C42" s="55"/>
      <c r="D42" s="38"/>
      <c r="E42" s="9"/>
      <c r="F42" s="9"/>
    </row>
    <row r="43" spans="1:6">
      <c r="A43" s="57"/>
      <c r="B43" t="s">
        <v>55</v>
      </c>
      <c r="C43" s="55"/>
      <c r="D43" s="38"/>
      <c r="E43" s="9"/>
      <c r="F43" s="9"/>
    </row>
    <row r="44" spans="1:6">
      <c r="A44" s="35" t="s">
        <v>56</v>
      </c>
      <c r="B44" s="36" t="s">
        <v>57</v>
      </c>
      <c r="C44" s="36">
        <v>1000</v>
      </c>
      <c r="D44" s="38" t="s">
        <v>58</v>
      </c>
      <c r="E44" s="9"/>
      <c r="F44" s="9"/>
    </row>
    <row r="45" spans="1:6">
      <c r="A45" s="35"/>
      <c r="B45" s="36" t="s">
        <v>59</v>
      </c>
      <c r="C45" s="36">
        <v>900</v>
      </c>
      <c r="D45" s="38" t="s">
        <v>60</v>
      </c>
      <c r="E45" s="9"/>
      <c r="F45" s="9"/>
    </row>
    <row r="46" spans="1:6">
      <c r="A46" s="41" t="s">
        <v>61</v>
      </c>
      <c r="B46" s="36" t="s">
        <v>62</v>
      </c>
      <c r="C46" s="36"/>
      <c r="D46" s="38"/>
      <c r="E46" s="9"/>
      <c r="F46" s="9"/>
    </row>
    <row r="47" spans="1:6">
      <c r="A47" s="58"/>
      <c r="B47" s="36" t="s">
        <v>63</v>
      </c>
      <c r="C47" s="36">
        <v>600</v>
      </c>
      <c r="D47" s="38"/>
      <c r="E47" s="9"/>
      <c r="F47" s="9"/>
    </row>
    <row r="48" spans="1:6">
      <c r="A48" s="58"/>
      <c r="B48" s="36" t="s">
        <v>59</v>
      </c>
      <c r="C48" s="36">
        <v>900</v>
      </c>
      <c r="D48" s="38" t="s">
        <v>60</v>
      </c>
      <c r="E48" s="9"/>
      <c r="F48" s="9"/>
    </row>
    <row r="49" spans="1:6">
      <c r="A49" s="58"/>
      <c r="B49" s="36" t="s">
        <v>57</v>
      </c>
      <c r="C49" s="36">
        <v>1000</v>
      </c>
      <c r="D49" s="38"/>
      <c r="E49" s="9"/>
      <c r="F49" s="9"/>
    </row>
    <row r="50" spans="1:6">
      <c r="A50" s="59"/>
      <c r="B50" s="36" t="s">
        <v>64</v>
      </c>
      <c r="C50" s="36">
        <v>1000</v>
      </c>
      <c r="D50" s="38" t="s">
        <v>65</v>
      </c>
      <c r="E50" s="9"/>
      <c r="F50" s="9"/>
    </row>
    <row r="51" spans="1:6">
      <c r="A51" s="60" t="s">
        <v>66</v>
      </c>
      <c r="B51" s="61" t="s">
        <v>67</v>
      </c>
      <c r="C51">
        <v>2000</v>
      </c>
      <c r="D51" s="38" t="s">
        <v>68</v>
      </c>
      <c r="E51" s="9"/>
      <c r="F51" s="9"/>
    </row>
    <row r="52" spans="1:6">
      <c r="A52" s="60"/>
      <c r="B52" s="36" t="s">
        <v>69</v>
      </c>
      <c r="C52" s="36"/>
      <c r="D52" s="38"/>
      <c r="E52" s="9"/>
      <c r="F52" s="9"/>
    </row>
    <row r="53" spans="1:6">
      <c r="A53" s="60"/>
      <c r="B53" s="36" t="s">
        <v>70</v>
      </c>
      <c r="C53" s="36">
        <v>4000</v>
      </c>
      <c r="D53" s="38" t="s">
        <v>71</v>
      </c>
      <c r="E53" s="9"/>
      <c r="F53" s="9"/>
    </row>
    <row r="54" spans="1:6">
      <c r="A54" s="60"/>
      <c r="B54" s="36" t="s">
        <v>72</v>
      </c>
      <c r="C54" s="36">
        <v>5000</v>
      </c>
      <c r="D54" s="38"/>
      <c r="E54" s="9"/>
      <c r="F54" s="9"/>
    </row>
    <row r="55" spans="1:6">
      <c r="A55" s="60"/>
      <c r="B55" s="36" t="s">
        <v>73</v>
      </c>
      <c r="C55" s="36"/>
      <c r="D55" s="38"/>
      <c r="E55" s="9"/>
      <c r="F55" s="9"/>
    </row>
    <row r="56" spans="1:6">
      <c r="A56" s="60"/>
      <c r="B56" s="36" t="s">
        <v>74</v>
      </c>
      <c r="C56" s="36"/>
      <c r="D56" s="38"/>
      <c r="E56" s="9"/>
      <c r="F56" s="9"/>
    </row>
    <row r="57" spans="1:6">
      <c r="A57" s="60"/>
      <c r="B57" s="36" t="s">
        <v>75</v>
      </c>
      <c r="C57" s="36">
        <v>800</v>
      </c>
      <c r="D57" s="38" t="s">
        <v>76</v>
      </c>
      <c r="E57" s="9"/>
      <c r="F57" s="9"/>
    </row>
    <row r="58" spans="1:6">
      <c r="A58" s="60"/>
      <c r="B58" s="36"/>
      <c r="C58" s="36"/>
      <c r="D58" s="38"/>
      <c r="E58" s="9"/>
      <c r="F58" s="9"/>
    </row>
    <row r="59" spans="1:6">
      <c r="A59" s="36" t="s">
        <v>77</v>
      </c>
      <c r="B59" s="36" t="s">
        <v>77</v>
      </c>
      <c r="C59" s="36"/>
      <c r="D59" s="38"/>
      <c r="E59" s="9"/>
      <c r="F59" s="9"/>
    </row>
    <row r="60" spans="1:6">
      <c r="A60" s="36" t="s">
        <v>78</v>
      </c>
      <c r="B60" s="36" t="s">
        <v>78</v>
      </c>
      <c r="C60" s="36"/>
      <c r="D60" s="38"/>
      <c r="E60" s="9"/>
      <c r="F60" s="9"/>
    </row>
    <row r="61" spans="1:6">
      <c r="A61" s="9" t="s">
        <v>79</v>
      </c>
      <c r="B61" s="9" t="s">
        <v>79</v>
      </c>
      <c r="C61" s="9"/>
      <c r="D61" s="9" t="s">
        <v>80</v>
      </c>
      <c r="E61" s="9"/>
      <c r="F61" s="9"/>
    </row>
  </sheetData>
  <mergeCells count="17">
    <mergeCell ref="A1:D1"/>
    <mergeCell ref="A5:C5"/>
    <mergeCell ref="A17:C17"/>
    <mergeCell ref="A34:C34"/>
    <mergeCell ref="A40:C40"/>
    <mergeCell ref="A2:A4"/>
    <mergeCell ref="A15:A16"/>
    <mergeCell ref="A18:A22"/>
    <mergeCell ref="A23:A27"/>
    <mergeCell ref="A30:A33"/>
    <mergeCell ref="A35:A39"/>
    <mergeCell ref="A41:A43"/>
    <mergeCell ref="A44:A45"/>
    <mergeCell ref="A46:A50"/>
    <mergeCell ref="A51:A58"/>
    <mergeCell ref="E2:E6"/>
    <mergeCell ref="F2:F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topLeftCell="A19" workbookViewId="0">
      <selection activeCell="K35" sqref="K35"/>
    </sheetView>
  </sheetViews>
  <sheetFormatPr defaultColWidth="9" defaultRowHeight="13.5"/>
  <cols>
    <col min="1" max="1" width="12.5" customWidth="1"/>
    <col min="2" max="2" width="11.75" customWidth="1"/>
    <col min="3" max="3" width="11.625"/>
    <col min="4" max="5" width="8.5" style="1" customWidth="1"/>
    <col min="6" max="6" width="10.375" style="1" customWidth="1"/>
    <col min="7" max="7" width="12.25" style="1" customWidth="1"/>
    <col min="8" max="8" width="10.375" style="1"/>
  </cols>
  <sheetData>
    <row r="1" spans="1:8">
      <c r="A1" s="2" t="s">
        <v>81</v>
      </c>
      <c r="B1" s="3"/>
      <c r="C1" s="3"/>
      <c r="D1" s="4"/>
      <c r="E1" s="4"/>
      <c r="F1" s="4"/>
      <c r="G1" s="5"/>
      <c r="H1" s="5"/>
    </row>
    <row r="2" spans="1:8">
      <c r="A2" s="6" t="s">
        <v>82</v>
      </c>
      <c r="B2" s="6" t="s">
        <v>83</v>
      </c>
      <c r="C2" s="6" t="s">
        <v>84</v>
      </c>
      <c r="D2" s="7" t="s">
        <v>85</v>
      </c>
      <c r="E2" s="7" t="s">
        <v>86</v>
      </c>
      <c r="F2" s="7" t="s">
        <v>87</v>
      </c>
      <c r="G2" s="7" t="s">
        <v>88</v>
      </c>
      <c r="H2" s="8"/>
    </row>
    <row r="3" spans="1:8">
      <c r="A3" s="6" t="s">
        <v>89</v>
      </c>
      <c r="B3" s="9">
        <f>D3*H5</f>
        <v>51.2</v>
      </c>
      <c r="C3" s="9" t="s">
        <v>90</v>
      </c>
      <c r="D3" s="5">
        <v>80</v>
      </c>
      <c r="E3" s="5">
        <v>41.25</v>
      </c>
      <c r="F3" s="5">
        <f>D3*E3</f>
        <v>3300</v>
      </c>
      <c r="G3" s="5">
        <f>B24</f>
        <v>42.5336</v>
      </c>
      <c r="H3" s="5"/>
    </row>
    <row r="4" spans="1:8">
      <c r="A4" s="6" t="s">
        <v>42</v>
      </c>
      <c r="B4" s="9">
        <f>D4*H5</f>
        <v>16.64</v>
      </c>
      <c r="C4" s="9" t="s">
        <v>90</v>
      </c>
      <c r="D4" s="5">
        <v>26</v>
      </c>
      <c r="E4" s="5">
        <v>41.25</v>
      </c>
      <c r="F4" s="5">
        <f t="shared" ref="F4:F15" si="0">D4*E4</f>
        <v>1072.5</v>
      </c>
      <c r="G4" s="5">
        <f>3.275*3.26</f>
        <v>10.6765</v>
      </c>
      <c r="H4" s="5"/>
    </row>
    <row r="5" spans="1:8">
      <c r="A5" s="6" t="s">
        <v>48</v>
      </c>
      <c r="B5" s="9">
        <f>D5*H5</f>
        <v>10.24</v>
      </c>
      <c r="C5" s="9" t="s">
        <v>90</v>
      </c>
      <c r="D5" s="5">
        <v>16</v>
      </c>
      <c r="E5" s="5">
        <v>41.25</v>
      </c>
      <c r="F5" s="5">
        <f t="shared" si="0"/>
        <v>660</v>
      </c>
      <c r="G5" s="5">
        <f>2.88*3.275</f>
        <v>9.432</v>
      </c>
      <c r="H5" s="5">
        <v>0.64</v>
      </c>
    </row>
    <row r="6" spans="1:8">
      <c r="A6" s="6" t="s">
        <v>52</v>
      </c>
      <c r="B6" s="9">
        <f>H5*D6</f>
        <v>10.24</v>
      </c>
      <c r="C6" s="9" t="s">
        <v>90</v>
      </c>
      <c r="D6" s="5">
        <v>16</v>
      </c>
      <c r="E6" s="5">
        <v>41.25</v>
      </c>
      <c r="F6" s="5">
        <f t="shared" si="0"/>
        <v>660</v>
      </c>
      <c r="G6" s="5">
        <f>3.07*2.86</f>
        <v>8.7802</v>
      </c>
      <c r="H6" s="5">
        <v>0.36</v>
      </c>
    </row>
    <row r="7" spans="1:8">
      <c r="A7" s="10" t="s">
        <v>91</v>
      </c>
      <c r="B7" s="11">
        <v>17.2</v>
      </c>
      <c r="C7" s="12" t="s">
        <v>92</v>
      </c>
      <c r="D7" s="13">
        <f>B7/H8</f>
        <v>191.111111111111</v>
      </c>
      <c r="E7" s="13">
        <v>6.5</v>
      </c>
      <c r="F7" s="5">
        <f t="shared" si="0"/>
        <v>1242.22222222222</v>
      </c>
      <c r="G7" s="14">
        <f>B7</f>
        <v>17.2</v>
      </c>
      <c r="H7" s="5">
        <v>0.18</v>
      </c>
    </row>
    <row r="8" spans="1:8">
      <c r="A8" s="10" t="s">
        <v>93</v>
      </c>
      <c r="B8" s="12">
        <v>3.3</v>
      </c>
      <c r="C8" s="12" t="s">
        <v>92</v>
      </c>
      <c r="D8" s="13">
        <f>B8/H8</f>
        <v>36.6666666666667</v>
      </c>
      <c r="E8" s="13">
        <v>6.5</v>
      </c>
      <c r="F8" s="5">
        <f t="shared" si="0"/>
        <v>238.333333333333</v>
      </c>
      <c r="G8" s="5">
        <f>2.12*1.55</f>
        <v>3.286</v>
      </c>
      <c r="H8" s="5">
        <v>0.09</v>
      </c>
    </row>
    <row r="9" spans="1:8">
      <c r="A9" s="10" t="s">
        <v>94</v>
      </c>
      <c r="B9" s="11">
        <v>18</v>
      </c>
      <c r="C9" s="12" t="s">
        <v>92</v>
      </c>
      <c r="D9" s="13">
        <f>B9/H8</f>
        <v>200</v>
      </c>
      <c r="E9" s="13">
        <v>6.5</v>
      </c>
      <c r="F9" s="5">
        <f t="shared" si="0"/>
        <v>1300</v>
      </c>
      <c r="G9" s="15">
        <f>B9</f>
        <v>18</v>
      </c>
      <c r="H9" s="5"/>
    </row>
    <row r="10" spans="1:8">
      <c r="A10" s="10" t="s">
        <v>95</v>
      </c>
      <c r="B10" s="12">
        <v>3.6</v>
      </c>
      <c r="C10" s="12" t="s">
        <v>92</v>
      </c>
      <c r="D10" s="13">
        <f>B10/H8</f>
        <v>40</v>
      </c>
      <c r="E10" s="13">
        <v>6.5</v>
      </c>
      <c r="F10" s="5">
        <f t="shared" si="0"/>
        <v>260</v>
      </c>
      <c r="G10" s="5">
        <f>2.12*1.69</f>
        <v>3.5828</v>
      </c>
      <c r="H10" s="5"/>
    </row>
    <row r="11" spans="1:8">
      <c r="A11" s="6" t="s">
        <v>96</v>
      </c>
      <c r="B11" s="9">
        <v>5.9</v>
      </c>
      <c r="C11" s="9" t="s">
        <v>90</v>
      </c>
      <c r="D11" s="5">
        <f>B11/H5</f>
        <v>9.21875</v>
      </c>
      <c r="E11" s="5">
        <v>41.25</v>
      </c>
      <c r="F11" s="5">
        <f t="shared" si="0"/>
        <v>380.2734375</v>
      </c>
      <c r="G11" s="5">
        <f>1.735*3.28</f>
        <v>5.6908</v>
      </c>
      <c r="H11" s="5"/>
    </row>
    <row r="12" spans="1:9">
      <c r="A12" s="6" t="s">
        <v>97</v>
      </c>
      <c r="B12" s="5">
        <f>I16</f>
        <v>10.4868</v>
      </c>
      <c r="C12" s="9" t="s">
        <v>92</v>
      </c>
      <c r="D12" s="5">
        <f>B12/H8</f>
        <v>116.52</v>
      </c>
      <c r="E12" s="5">
        <v>6.5</v>
      </c>
      <c r="F12" s="5">
        <f t="shared" si="0"/>
        <v>757.38</v>
      </c>
      <c r="G12" s="15">
        <f>B12</f>
        <v>10.4868</v>
      </c>
      <c r="H12" s="5"/>
      <c r="I12">
        <f>0.442*2*2.7</f>
        <v>2.3868</v>
      </c>
    </row>
    <row r="13" spans="1:9">
      <c r="A13" s="6" t="s">
        <v>98</v>
      </c>
      <c r="B13" s="9">
        <v>22</v>
      </c>
      <c r="C13" s="9" t="s">
        <v>99</v>
      </c>
      <c r="D13" s="5">
        <f>B13/H7</f>
        <v>122.222222222222</v>
      </c>
      <c r="E13" s="5">
        <v>7.8</v>
      </c>
      <c r="F13" s="5">
        <f t="shared" si="0"/>
        <v>953.333333333333</v>
      </c>
      <c r="G13" s="15">
        <f>B13</f>
        <v>22</v>
      </c>
      <c r="I13">
        <f>2.7*1.5*2</f>
        <v>8.1</v>
      </c>
    </row>
    <row r="14" spans="1:8">
      <c r="A14" s="6" t="s">
        <v>100</v>
      </c>
      <c r="B14" s="9"/>
      <c r="C14" s="9" t="s">
        <v>90</v>
      </c>
      <c r="D14" s="5">
        <v>4</v>
      </c>
      <c r="E14" s="5">
        <v>63</v>
      </c>
      <c r="F14" s="16">
        <f>D14*E14</f>
        <v>252</v>
      </c>
      <c r="G14" s="15"/>
      <c r="H14" s="5"/>
    </row>
    <row r="15" spans="1:7">
      <c r="A15" s="6" t="s">
        <v>101</v>
      </c>
      <c r="B15" s="9"/>
      <c r="C15" s="9" t="s">
        <v>102</v>
      </c>
      <c r="D15" s="5">
        <f>9*3+11*2</f>
        <v>49</v>
      </c>
      <c r="E15" s="5">
        <v>5</v>
      </c>
      <c r="F15" s="5">
        <f>D15*E15</f>
        <v>245</v>
      </c>
      <c r="G15" s="15"/>
    </row>
    <row r="16" spans="1:9">
      <c r="A16" s="17"/>
      <c r="B16" s="17"/>
      <c r="C16" s="17"/>
      <c r="D16" s="18"/>
      <c r="E16" s="18"/>
      <c r="F16" s="18"/>
      <c r="G16" s="18"/>
      <c r="H16" s="18"/>
      <c r="I16">
        <f>I12+I13</f>
        <v>10.4868</v>
      </c>
    </row>
    <row r="17" spans="1:8">
      <c r="A17" s="19"/>
      <c r="B17" s="19"/>
      <c r="C17" s="6"/>
      <c r="D17" s="7"/>
      <c r="E17" s="6" t="s">
        <v>103</v>
      </c>
      <c r="F17" s="8">
        <f>SUM(F3:F16)</f>
        <v>11321.0423263889</v>
      </c>
      <c r="G17" s="7">
        <f>SUM(G3:G16)</f>
        <v>151.6687</v>
      </c>
      <c r="H17" s="5"/>
    </row>
    <row r="18" spans="1:8">
      <c r="A18" s="6" t="s">
        <v>104</v>
      </c>
      <c r="B18" s="20">
        <f>1.25*3.6</f>
        <v>4.5</v>
      </c>
      <c r="C18" s="21"/>
      <c r="D18" s="22"/>
      <c r="E18" s="23" t="s">
        <v>105</v>
      </c>
      <c r="F18" s="24">
        <f>B7+B9+B12+B13</f>
        <v>67.6868</v>
      </c>
      <c r="G18" s="25"/>
      <c r="H18" s="26"/>
    </row>
    <row r="19" spans="1:8">
      <c r="A19" s="6" t="s">
        <v>106</v>
      </c>
      <c r="B19" s="20">
        <f>1.25*3.65</f>
        <v>4.5625</v>
      </c>
      <c r="C19" s="21"/>
      <c r="D19" s="22"/>
      <c r="E19" s="23" t="s">
        <v>107</v>
      </c>
      <c r="F19" s="24">
        <f>G17-F18</f>
        <v>83.9819</v>
      </c>
      <c r="G19" s="22"/>
      <c r="H19" s="26"/>
    </row>
    <row r="20" spans="1:8">
      <c r="A20" s="6" t="s">
        <v>29</v>
      </c>
      <c r="B20" s="20">
        <f>3.8*3.65</f>
        <v>13.87</v>
      </c>
      <c r="C20" s="27"/>
      <c r="D20" s="22"/>
      <c r="E20" s="23" t="s">
        <v>108</v>
      </c>
      <c r="F20" s="24">
        <v>124.8</v>
      </c>
      <c r="G20" s="22"/>
      <c r="H20" s="26"/>
    </row>
    <row r="21" spans="1:8">
      <c r="A21" s="6" t="s">
        <v>39</v>
      </c>
      <c r="B21" s="20">
        <f>2.81*1.5</f>
        <v>4.215</v>
      </c>
      <c r="C21" s="28"/>
      <c r="D21" s="29"/>
      <c r="E21" s="23" t="s">
        <v>109</v>
      </c>
      <c r="F21" s="24">
        <f>F19*100/F20</f>
        <v>67.2931891025641</v>
      </c>
      <c r="G21" s="22"/>
      <c r="H21" s="26"/>
    </row>
    <row r="22" spans="1:2">
      <c r="A22" s="6" t="s">
        <v>110</v>
      </c>
      <c r="B22" s="20">
        <f>3.93*3.07</f>
        <v>12.0651</v>
      </c>
    </row>
    <row r="23" spans="1:2">
      <c r="A23" s="6" t="s">
        <v>111</v>
      </c>
      <c r="B23" s="20">
        <f>1.025*3.24</f>
        <v>3.321</v>
      </c>
    </row>
    <row r="24" spans="1:6">
      <c r="A24" s="30" t="s">
        <v>112</v>
      </c>
      <c r="B24" s="31">
        <f>B18+B19+B20+B21+B22+B23</f>
        <v>42.5336</v>
      </c>
      <c r="E24" s="7" t="s">
        <v>113</v>
      </c>
      <c r="F24" s="8">
        <v>61</v>
      </c>
    </row>
    <row r="26" spans="1:8">
      <c r="A26" s="7" t="s">
        <v>82</v>
      </c>
      <c r="B26" s="7" t="s">
        <v>114</v>
      </c>
      <c r="C26" s="7" t="s">
        <v>115</v>
      </c>
      <c r="D26" s="7" t="s">
        <v>116</v>
      </c>
      <c r="E26" s="32" t="s">
        <v>82</v>
      </c>
      <c r="F26" s="32" t="s">
        <v>114</v>
      </c>
      <c r="G26" s="32" t="s">
        <v>115</v>
      </c>
      <c r="H26" s="32" t="s">
        <v>116</v>
      </c>
    </row>
    <row r="27" spans="1:8">
      <c r="A27" s="7" t="s">
        <v>117</v>
      </c>
      <c r="B27" s="5">
        <f>407</f>
        <v>407</v>
      </c>
      <c r="C27" s="5">
        <f>D7+D9</f>
        <v>391.111111111111</v>
      </c>
      <c r="D27" s="5">
        <f t="shared" ref="D27:D34" si="1">B27-C27</f>
        <v>15.8888888888889</v>
      </c>
      <c r="E27" s="32" t="s">
        <v>117</v>
      </c>
      <c r="F27" s="33">
        <f>407</f>
        <v>407</v>
      </c>
      <c r="G27" s="33">
        <f>D7+D9</f>
        <v>391.111111111111</v>
      </c>
      <c r="H27" s="33">
        <f t="shared" ref="H27:H33" si="2">F27-G27</f>
        <v>15.8888888888889</v>
      </c>
    </row>
    <row r="28" spans="1:8">
      <c r="A28" s="7" t="s">
        <v>118</v>
      </c>
      <c r="B28" s="5">
        <f>80</f>
        <v>80</v>
      </c>
      <c r="C28" s="5">
        <f>D8+D10</f>
        <v>76.6666666666667</v>
      </c>
      <c r="D28" s="5">
        <f t="shared" si="1"/>
        <v>3.33333333333334</v>
      </c>
      <c r="E28" s="32" t="s">
        <v>118</v>
      </c>
      <c r="F28" s="33">
        <f>80</f>
        <v>80</v>
      </c>
      <c r="G28" s="33">
        <f>D8+D10</f>
        <v>76.6666666666667</v>
      </c>
      <c r="H28" s="33">
        <f t="shared" si="2"/>
        <v>3.33333333333334</v>
      </c>
    </row>
    <row r="29" spans="1:8">
      <c r="A29" s="7" t="s">
        <v>119</v>
      </c>
      <c r="B29" s="5">
        <f>130</f>
        <v>130</v>
      </c>
      <c r="C29" s="5">
        <f>D13</f>
        <v>122.222222222222</v>
      </c>
      <c r="D29" s="5">
        <f t="shared" si="1"/>
        <v>7.77777777777777</v>
      </c>
      <c r="E29" s="32" t="s">
        <v>119</v>
      </c>
      <c r="F29" s="33">
        <f>130</f>
        <v>130</v>
      </c>
      <c r="G29" s="33">
        <f>D13</f>
        <v>122.222222222222</v>
      </c>
      <c r="H29" s="33">
        <f t="shared" si="2"/>
        <v>7.77777777777777</v>
      </c>
    </row>
    <row r="30" spans="1:8">
      <c r="A30" s="7" t="s">
        <v>120</v>
      </c>
      <c r="B30" s="5">
        <v>123</v>
      </c>
      <c r="C30" s="5">
        <f>D3+D4+D5+D6+D11</f>
        <v>147.21875</v>
      </c>
      <c r="D30" s="5">
        <f t="shared" si="1"/>
        <v>-24.21875</v>
      </c>
      <c r="E30" s="32" t="s">
        <v>120</v>
      </c>
      <c r="F30" s="33">
        <v>123</v>
      </c>
      <c r="G30" s="33">
        <f>D3+D4+D5+D6+D11</f>
        <v>147.21875</v>
      </c>
      <c r="H30" s="33">
        <f t="shared" si="2"/>
        <v>-24.21875</v>
      </c>
    </row>
    <row r="31" spans="1:8">
      <c r="A31" s="7" t="s">
        <v>101</v>
      </c>
      <c r="B31" s="5">
        <v>69</v>
      </c>
      <c r="C31" s="5">
        <v>49</v>
      </c>
      <c r="D31" s="5">
        <f t="shared" si="1"/>
        <v>20</v>
      </c>
      <c r="E31" s="32" t="s">
        <v>101</v>
      </c>
      <c r="F31" s="33">
        <v>69</v>
      </c>
      <c r="G31" s="33">
        <v>49</v>
      </c>
      <c r="H31" s="33">
        <f t="shared" si="2"/>
        <v>20</v>
      </c>
    </row>
    <row r="32" spans="1:8">
      <c r="A32" s="7" t="s">
        <v>100</v>
      </c>
      <c r="B32" s="5">
        <v>4</v>
      </c>
      <c r="C32" s="5">
        <v>4</v>
      </c>
      <c r="D32" s="5">
        <f t="shared" si="1"/>
        <v>0</v>
      </c>
      <c r="E32" s="32" t="s">
        <v>100</v>
      </c>
      <c r="F32" s="33">
        <v>4</v>
      </c>
      <c r="G32" s="33">
        <v>4</v>
      </c>
      <c r="H32" s="33">
        <f t="shared" si="2"/>
        <v>0</v>
      </c>
    </row>
    <row r="33" spans="1:8">
      <c r="A33" s="7" t="s">
        <v>121</v>
      </c>
      <c r="B33" s="5">
        <v>363</v>
      </c>
      <c r="C33" s="5">
        <f>D12*2</f>
        <v>233.04</v>
      </c>
      <c r="D33" s="5">
        <f t="shared" si="1"/>
        <v>129.96</v>
      </c>
      <c r="E33" s="32" t="s">
        <v>121</v>
      </c>
      <c r="F33" s="33">
        <v>363</v>
      </c>
      <c r="G33" s="33">
        <f>D12*2</f>
        <v>233.04</v>
      </c>
      <c r="H33" s="33">
        <f t="shared" si="2"/>
        <v>129.96</v>
      </c>
    </row>
    <row r="34" spans="1:8">
      <c r="A34" s="7" t="s">
        <v>87</v>
      </c>
      <c r="B34" s="8">
        <v>12209.75</v>
      </c>
      <c r="C34" s="8">
        <v>11321.04</v>
      </c>
      <c r="D34" s="8">
        <f t="shared" si="1"/>
        <v>888.709999999999</v>
      </c>
      <c r="E34" s="32" t="s">
        <v>87</v>
      </c>
      <c r="F34" s="33">
        <v>12209.75</v>
      </c>
      <c r="G34" s="33">
        <v>11321.04</v>
      </c>
      <c r="H34" s="33">
        <f>F34-G34</f>
        <v>888.709999999999</v>
      </c>
    </row>
  </sheetData>
  <mergeCells count="1">
    <mergeCell ref="A1:D1"/>
  </mergeCells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总预算</vt:lpstr>
      <vt:lpstr>瓷砖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DHUser</dc:creator>
  <cp:lastModifiedBy>陈远豹</cp:lastModifiedBy>
  <dcterms:created xsi:type="dcterms:W3CDTF">2018-04-20T01:16:00Z</dcterms:created>
  <dcterms:modified xsi:type="dcterms:W3CDTF">2018-07-17T06:03:51Z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