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/>
  <bookViews>
    <workbookView xWindow="-20" yWindow="0" windowWidth="16500" windowHeight="5840"/>
  </bookViews>
  <sheets>
    <sheet name="Автоматизированный расчет" sheetId="3" r:id="rId1"/>
    <sheet name="Соответствие" sheetId="4" r:id="rId2"/>
    <sheet name="SummaryReport" sheetId="5" r:id="rId3"/>
    <sheet name="Ступени нагрузки" sheetId="6" r:id="rId4"/>
  </sheets>
  <calcPr calcId="125725"/>
  <pivotCaches>
    <pivotCache cacheId="0" r:id="rId5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3"/>
  <c r="G35"/>
  <c r="G36"/>
  <c r="G37"/>
  <c r="G38"/>
  <c r="G39"/>
  <c r="G40"/>
  <c r="G41"/>
  <c r="G42"/>
  <c r="G43"/>
  <c r="H33"/>
  <c r="H34"/>
  <c r="H35"/>
  <c r="H36"/>
  <c r="H37"/>
  <c r="H38"/>
  <c r="H39"/>
  <c r="H40"/>
  <c r="H41"/>
  <c r="H42"/>
  <c r="H43"/>
  <c r="H107" i="6"/>
  <c r="H85"/>
  <c r="H63"/>
  <c r="H19"/>
  <c r="H41"/>
  <c r="L91"/>
  <c r="L3"/>
  <c r="L2"/>
  <c r="L78"/>
  <c r="L77"/>
  <c r="L76"/>
  <c r="L75"/>
  <c r="L74"/>
  <c r="L73"/>
  <c r="L72"/>
  <c r="L71"/>
  <c r="L70"/>
  <c r="L69"/>
  <c r="L68"/>
  <c r="L25"/>
  <c r="L24"/>
  <c r="L56"/>
  <c r="L55"/>
  <c r="L54"/>
  <c r="L53"/>
  <c r="L52"/>
  <c r="L51"/>
  <c r="L50"/>
  <c r="L49"/>
  <c r="L48"/>
  <c r="L47"/>
  <c r="L46"/>
  <c r="L90"/>
  <c r="L100"/>
  <c r="L92"/>
  <c r="L93"/>
  <c r="L94"/>
  <c r="L95"/>
  <c r="L96"/>
  <c r="L97"/>
  <c r="L98"/>
  <c r="L99"/>
  <c r="L26"/>
  <c r="L27"/>
  <c r="L28"/>
  <c r="L29"/>
  <c r="L30"/>
  <c r="L31"/>
  <c r="L32"/>
  <c r="L33"/>
  <c r="L34"/>
  <c r="L4"/>
  <c r="L12"/>
  <c r="L5"/>
  <c r="L6"/>
  <c r="L7"/>
  <c r="L8"/>
  <c r="L9"/>
  <c r="L10"/>
  <c r="L11"/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E3"/>
  <c r="F3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H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H28" s="1"/>
  <c r="E29"/>
  <c r="F29" s="1"/>
  <c r="H29" s="1"/>
  <c r="F33"/>
  <c r="W2"/>
  <c r="V6" s="1"/>
  <c r="C33"/>
  <c r="G33" l="1"/>
  <c r="H13"/>
  <c r="H18"/>
  <c r="H24"/>
  <c r="H25"/>
  <c r="H26"/>
  <c r="H27"/>
  <c r="H9"/>
  <c r="H11"/>
  <c r="H8"/>
  <c r="H10"/>
  <c r="H19"/>
  <c r="H3"/>
  <c r="H14"/>
  <c r="H20"/>
  <c r="H4"/>
  <c r="H15"/>
  <c r="H21"/>
  <c r="H5"/>
  <c r="H16"/>
  <c r="H22"/>
  <c r="H6"/>
  <c r="H17"/>
  <c r="H23"/>
  <c r="H7"/>
  <c r="V4"/>
  <c r="V5"/>
  <c r="V7"/>
  <c r="V3"/>
  <c r="S6"/>
  <c r="P6"/>
  <c r="P5"/>
  <c r="P2"/>
  <c r="P4"/>
  <c r="P7"/>
  <c r="P3"/>
  <c r="F34"/>
  <c r="F35"/>
  <c r="F36"/>
  <c r="F37"/>
  <c r="F38"/>
  <c r="F39"/>
  <c r="F40"/>
  <c r="F41"/>
  <c r="F42"/>
  <c r="F43"/>
  <c r="C35"/>
  <c r="C42"/>
  <c r="C34"/>
  <c r="I35" l="1"/>
  <c r="D35"/>
  <c r="D34"/>
  <c r="D42"/>
  <c r="S4"/>
  <c r="S5"/>
  <c r="S7"/>
  <c r="E2" l="1"/>
  <c r="F2" s="1"/>
  <c r="D2"/>
  <c r="C38"/>
  <c r="C39"/>
  <c r="C37"/>
  <c r="C40"/>
  <c r="C41"/>
  <c r="C43"/>
  <c r="C36"/>
  <c r="I36" l="1"/>
  <c r="I43"/>
  <c r="I41"/>
  <c r="I40"/>
  <c r="I37"/>
  <c r="I39"/>
  <c r="I38"/>
  <c r="I33"/>
  <c r="D33"/>
  <c r="D36"/>
  <c r="E39"/>
  <c r="I34"/>
  <c r="I42"/>
  <c r="H2"/>
  <c r="B44"/>
  <c r="D43" l="1"/>
  <c r="S3" l="1"/>
  <c r="U3" s="1"/>
  <c r="V2"/>
  <c r="S2"/>
  <c r="U2" s="1"/>
  <c r="U5" l="1"/>
  <c r="U4"/>
  <c r="U6" s="1"/>
  <c r="D37"/>
  <c r="C44" l="1"/>
  <c r="D40"/>
  <c r="D41"/>
  <c r="D38"/>
  <c r="D39"/>
  <c r="U7"/>
  <c r="D44" l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Q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<sst xmlns="http://schemas.openxmlformats.org/spreadsheetml/2006/main" count="519" uniqueCount="91">
  <si>
    <t>Вход в систему</t>
  </si>
  <si>
    <t>Оплата билета</t>
  </si>
  <si>
    <t>Просмотр квитанций</t>
  </si>
  <si>
    <t>Выход из системы</t>
  </si>
  <si>
    <t>Итого</t>
  </si>
  <si>
    <t>Покупка билета</t>
  </si>
  <si>
    <t xml:space="preserve">Удаление бронирования 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</si>
  <si>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</si>
  <si>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</si>
  <si>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</si>
  <si>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login</t>
  </si>
  <si>
    <t>logout</t>
  </si>
  <si>
    <t>Transaction Name</t>
  </si>
  <si>
    <t>Pass</t>
  </si>
  <si>
    <t>Fail</t>
  </si>
  <si>
    <t>Stop</t>
  </si>
  <si>
    <t>transaction rq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</si>
  <si>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</si>
  <si>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</si>
  <si>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</si>
  <si>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</si>
  <si>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</si>
  <si>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</si>
  <si>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</si>
  <si>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</si>
  <si>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</si>
  <si>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</si>
  <si>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</si>
  <si>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</si>
  <si>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</si>
  <si>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</si>
  <si>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</si>
  <si>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</si>
  <si>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</si>
  <si>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</si>
  <si>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</si>
  <si>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</si>
  <si>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</si>
  <si>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</si>
  <si>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Поиск билета без покупки</t>
  </si>
  <si>
    <t>Логин</t>
  </si>
  <si>
    <t>Название запроса</t>
  </si>
  <si>
    <t>Статистика с ПРОДа</t>
  </si>
  <si>
    <t>Имя в статистике</t>
  </si>
  <si>
    <t>Имя в скрипте</t>
  </si>
  <si>
    <t>choose_flight</t>
  </si>
  <si>
    <t>click_flights</t>
  </si>
  <si>
    <t>click_itinerary</t>
  </si>
  <si>
    <t>fill_payment_details</t>
  </si>
  <si>
    <t>ScriptName</t>
  </si>
  <si>
    <t xml:space="preserve">Script name </t>
  </si>
  <si>
    <t xml:space="preserve">count </t>
  </si>
  <si>
    <t>% Соответствия рассчитанной интенсивности статистики</t>
  </si>
  <si>
    <t>Переход на страницу полётов</t>
  </si>
  <si>
    <t>Переход на следующий экран после регистрации</t>
  </si>
  <si>
    <t>WebToursStart</t>
  </si>
  <si>
    <t>click_find_flights</t>
  </si>
  <si>
    <t>deleteFirst</t>
  </si>
  <si>
    <t>Customer_Profile</t>
  </si>
  <si>
    <t>Continue_after_registration</t>
  </si>
  <si>
    <t xml:space="preserve">Переход на страницу регистрации и заполнение полей </t>
  </si>
  <si>
    <t>Переход на страницу регистрации и заполнение полей</t>
  </si>
  <si>
    <t>Duration + Think_time</t>
  </si>
  <si>
    <t>Количество запросов одним пользователем в минуту</t>
  </si>
  <si>
    <t>Просмотр путевого листа</t>
  </si>
  <si>
    <t>SLA Status</t>
  </si>
  <si>
    <t>Minimum</t>
  </si>
  <si>
    <t>Average</t>
  </si>
  <si>
    <t>Maximum</t>
  </si>
  <si>
    <t>Std. Deviation</t>
  </si>
  <si>
    <t>90 Percent</t>
  </si>
  <si>
    <t>No Data</t>
  </si>
  <si>
    <t>Action_Transaction</t>
  </si>
  <si>
    <t>UC1_BuyTicket</t>
  </si>
  <si>
    <t>UC2_Registration</t>
  </si>
  <si>
    <t>UC3_Delete</t>
  </si>
  <si>
    <t>UC4_BookingTickets</t>
  </si>
  <si>
    <t>UC5_Authorization</t>
  </si>
  <si>
    <t>UC6_CheckItinerary</t>
  </si>
  <si>
    <t>2 ступень</t>
  </si>
  <si>
    <t>3 ступень</t>
  </si>
  <si>
    <t xml:space="preserve">5 ступень </t>
  </si>
  <si>
    <t>90 perc max &gt;2,5?</t>
  </si>
  <si>
    <t>+</t>
  </si>
  <si>
    <t>-</t>
  </si>
  <si>
    <t>90 perc time from Maximum &lt; Pacing?</t>
  </si>
  <si>
    <t>90 perc time from Maximum&lt; Pacing?</t>
  </si>
  <si>
    <t>4 ступень  - это ступень максимума</t>
  </si>
  <si>
    <t xml:space="preserve"> и судя по транзакциям - пиковой производительности</t>
  </si>
  <si>
    <t>Подтверждение максимальной производительности за 20 мин</t>
  </si>
  <si>
    <t>сумма операций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</si>
</sst>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"/>
    <numFmt numFmtId="166" formatCode="0.00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63377788628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7" fillId="0" borderId="7" applyNumberFormat="0" applyFill="0" applyAlignment="0" applyProtection="0"/>
    <xf numFmtId="0" fontId="18" fillId="8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9" fillId="0" borderId="10" applyNumberFormat="0" applyFill="0" applyAlignment="0" applyProtection="0"/>
    <xf numFmtId="0" fontId="2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9" applyNumberFormat="0" applyFont="0" applyAlignment="0" applyProtection="0"/>
    <xf numFmtId="9" fontId="22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23" fillId="0" borderId="0" xfId="0" applyFont="1"/>
    <xf numFmtId="1" fontId="23" fillId="0" borderId="0" xfId="0" applyNumberFormat="1" applyFont="1"/>
    <xf numFmtId="9" fontId="0" fillId="0" borderId="1" xfId="44" applyFont="1" applyBorder="1"/>
    <xf numFmtId="9" fontId="0" fillId="37" borderId="1" xfId="44" applyFont="1" applyFill="1" applyBorder="1"/>
    <xf numFmtId="1" fontId="0" fillId="0" borderId="12" xfId="0" applyNumberFormat="1" applyBorder="1"/>
    <xf numFmtId="0" fontId="0" fillId="39" borderId="1" xfId="0" applyFill="1" applyBorder="1"/>
    <xf numFmtId="0" fontId="0" fillId="0" borderId="0" xfId="0" applyFont="1"/>
    <xf numFmtId="9" fontId="0" fillId="0" borderId="0" xfId="0" applyNumberFormat="1" applyFont="1"/>
    <xf numFmtId="0" fontId="5" fillId="38" borderId="15" xfId="0" applyFont="1" applyFill="1" applyBorder="1" applyAlignment="1">
      <alignment vertical="center" wrapText="1"/>
    </xf>
    <xf numFmtId="0" fontId="5" fillId="38" borderId="16" xfId="0" applyFont="1" applyFill="1" applyBorder="1" applyAlignment="1">
      <alignment vertical="center" wrapText="1"/>
    </xf>
    <xf numFmtId="0" fontId="3" fillId="38" borderId="16" xfId="0" applyFont="1" applyFill="1" applyBorder="1" applyAlignment="1">
      <alignment horizontal="center" vertical="center" wrapText="1"/>
    </xf>
    <xf numFmtId="0" fontId="3" fillId="38" borderId="15" xfId="0" applyFont="1" applyFill="1" applyBorder="1" applyAlignment="1">
      <alignment horizontal="left" vertical="center" wrapText="1"/>
    </xf>
    <xf numFmtId="0" fontId="4" fillId="38" borderId="17" xfId="0" applyFont="1" applyFill="1" applyBorder="1" applyAlignment="1">
      <alignment horizontal="left" vertical="center" wrapText="1"/>
    </xf>
    <xf numFmtId="1" fontId="0" fillId="35" borderId="1" xfId="0" applyNumberFormat="1" applyFill="1" applyBorder="1"/>
    <xf numFmtId="0" fontId="0" fillId="38" borderId="1" xfId="0" applyFill="1" applyBorder="1"/>
    <xf numFmtId="1" fontId="0" fillId="36" borderId="1" xfId="0" applyNumberFormat="1" applyFill="1" applyBorder="1"/>
    <xf numFmtId="0" fontId="0" fillId="41" borderId="1" xfId="0" applyFill="1" applyBorder="1"/>
    <xf numFmtId="0" fontId="26" fillId="41" borderId="1" xfId="0" applyFont="1" applyFill="1" applyBorder="1"/>
    <xf numFmtId="0" fontId="27" fillId="41" borderId="1" xfId="0" applyFont="1" applyFill="1" applyBorder="1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165" fontId="0" fillId="0" borderId="1" xfId="0" applyNumberFormat="1" applyFill="1" applyBorder="1"/>
    <xf numFmtId="165" fontId="0" fillId="36" borderId="1" xfId="0" applyNumberFormat="1" applyFill="1" applyBorder="1"/>
    <xf numFmtId="0" fontId="3" fillId="38" borderId="1" xfId="0" applyFont="1" applyFill="1" applyBorder="1" applyAlignment="1">
      <alignment horizontal="center" vertical="center" wrapText="1"/>
    </xf>
    <xf numFmtId="0" fontId="28" fillId="38" borderId="15" xfId="0" applyFont="1" applyFill="1" applyBorder="1" applyAlignment="1">
      <alignment vertical="center"/>
    </xf>
    <xf numFmtId="0" fontId="4" fillId="38" borderId="1" xfId="0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9" fontId="9" fillId="0" borderId="18" xfId="44" applyFont="1" applyBorder="1"/>
    <xf numFmtId="0" fontId="19" fillId="0" borderId="0" xfId="0" applyFont="1"/>
    <xf numFmtId="0" fontId="29" fillId="0" borderId="0" xfId="0" applyFont="1"/>
    <xf numFmtId="0" fontId="0" fillId="34" borderId="1" xfId="0" applyNumberFormat="1" applyFill="1" applyBorder="1"/>
    <xf numFmtId="0" fontId="5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9" fontId="0" fillId="5" borderId="1" xfId="44" applyFont="1" applyFill="1" applyBorder="1"/>
    <xf numFmtId="2" fontId="0" fillId="5" borderId="1" xfId="44" applyNumberFormat="1" applyFont="1" applyFill="1" applyBorder="1"/>
    <xf numFmtId="0" fontId="9" fillId="0" borderId="0" xfId="0" applyFont="1"/>
    <xf numFmtId="0" fontId="30" fillId="0" borderId="0" xfId="0" applyFont="1"/>
    <xf numFmtId="0" fontId="0" fillId="0" borderId="0" xfId="0" applyAlignment="1">
      <alignment horizontal="center" vertical="center"/>
    </xf>
    <xf numFmtId="166" fontId="0" fillId="0" borderId="0" xfId="0" applyNumberFormat="1"/>
    <xf numFmtId="0" fontId="0" fillId="40" borderId="13" xfId="0" applyFill="1" applyBorder="1" applyAlignment="1">
      <alignment horizontal="center"/>
    </xf>
    <xf numFmtId="0" fontId="0" fillId="40" borderId="14" xfId="0" applyFill="1" applyBorder="1" applyAlignment="1">
      <alignment horizontal="center"/>
    </xf>
  </cellXfs>
  <cellStyles count="45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9">
    <dxf>
      <numFmt numFmtId="167" formatCode="0.000000"/>
    </dxf>
    <dxf>
      <numFmt numFmtId="168" formatCode="0.00000"/>
    </dxf>
    <dxf>
      <numFmt numFmtId="164" formatCode="0.0000"/>
    </dxf>
    <dxf>
      <numFmt numFmtId="166" formatCode="0.000"/>
    </dxf>
    <dxf>
      <numFmt numFmtId="2" formatCode="0.00"/>
    </dxf>
    <dxf>
      <numFmt numFmtId="165" formatCode="0.0"/>
    </dxf>
    <dxf>
      <numFmt numFmtId="1" formatCode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invalid="1" refreshOnLoad="1" refreshedBy="Тансылу Хатыпова" refreshedDate="44861.694618287038" createdVersion="6" refreshedVersion="3" minRefreshableVersion="3" recordCount="28">
  <cacheSource type="worksheet">
    <worksheetSource ref="A1:H29" sheet="Автоматизированный расчет"/>
  </cacheSource>
  <cacheFields count="8">
    <cacheField name="Script name " numFmtId="0">
      <sharedItems/>
    </cacheField>
    <cacheField name="transaction rq" numFmtId="0">
      <sharedItems count="14">
        <s v="Главная Welcome страница"/>
        <s v="Вход в систему"/>
        <s v="Переход на страницу полё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еход на страницу регистрации и заполнение полей "/>
        <s v="Переход на следующий экран после регистрации"/>
        <s v="Переход на следуюущий эран после регистарции" u="1"/>
        <s v="Заполнение полей регистарции" u="1"/>
        <s v="Перход на страницу регистрации" u="1"/>
      </sharedItems>
    </cacheField>
    <cacheField name="count 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6" maxValue="140"/>
    </cacheField>
    <cacheField name="одним пользователем в минуту" numFmtId="2">
      <sharedItems containsSemiMixedTypes="0" containsString="0" containsNumber="1" minValue="0.42857142857142855" maxValue="1.666666666666666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4.634146341463413" maxValue="55.3846153846153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3" minRefreshableVersion="3" useAutoFormatting="1" itemPrintTitles="1" createdVersion="6" indent="0" outline="1" outlineData="1" multipleFieldFilters="0">
  <location ref="J7:K19" firstHeaderRow="1" firstDataRow="1" firstDataCol="1"/>
  <pivotFields count="8">
    <pivotField showAll="0" defaultSubtotal="0"/>
    <pivotField axis="axisRow" showAll="0">
      <items count="15">
        <item x="1"/>
        <item x="4"/>
        <item x="7"/>
        <item x="3"/>
        <item x="5"/>
        <item x="8"/>
        <item x="6"/>
        <item x="0"/>
        <item m="1" x="13"/>
        <item m="1" x="12"/>
        <item m="1" x="11"/>
        <item x="2"/>
        <item n="Переход на страницу регистрации и заполнение полей" x="9"/>
        <item x="10"/>
        <item t="default"/>
      </items>
    </pivotField>
    <pivotField showAll="0" defaultSubtota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1"/>
    </i>
    <i>
      <x v="12"/>
    </i>
    <i>
      <x v="13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0">
      <pivotArea outline="0" collapsedLevelsAreSubtotals="1" fieldPosition="0"/>
    </format>
    <format dxfId="1">
      <pivotArea outline="0" collapsedLevelsAreSubtotals="1" fieldPosition="0"/>
    </format>
    <format dxfId="2">
      <pivotArea outline="0" collapsedLevelsAreSubtotals="1" fieldPosition="0"/>
    </format>
    <format dxfId="3">
      <pivotArea outline="0" collapsedLevelsAreSubtotals="1" fieldPosition="0"/>
    </format>
    <format dxfId="4">
      <pivotArea outline="0" collapsedLevelsAreSubtotals="1" fieldPosition="0"/>
    </format>
    <format dxfId="5">
      <pivotArea outline="0" collapsedLevelsAreSubtotals="1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4"/>
  <sheetViews>
    <sheetView tabSelected="1" topLeftCell="B31" zoomScale="80" zoomScaleNormal="80" workbookViewId="0">
      <selection activeCell="G33" sqref="G33"/>
    </sheetView>
  </sheetViews>
  <sheetFormatPr defaultColWidth="11.453125" defaultRowHeight="14.5"/>
  <cols>
    <col min="1" max="1" width="31.7265625" customWidth="1"/>
    <col min="2" max="2" width="35.1796875" customWidth="1"/>
    <col min="3" max="3" width="16.1796875" customWidth="1"/>
    <col min="4" max="4" width="17.81640625" customWidth="1"/>
    <col min="5" max="5" width="19.1796875" customWidth="1"/>
    <col min="6" max="6" width="29.7265625" customWidth="1"/>
    <col min="7" max="7" width="22.81640625" customWidth="1"/>
    <col min="8" max="8" width="17" customWidth="1"/>
    <col min="9" max="9" width="51" customWidth="1"/>
    <col min="10" max="10" width="50.54296875" customWidth="1"/>
    <col min="11" max="11" width="20.90625" customWidth="1"/>
    <col min="12" max="12" width="26.7265625" hidden="1" customWidth="1"/>
    <col min="13" max="13" width="35.1796875" bestFit="1" customWidth="1"/>
    <col min="14" max="14" width="10.54296875" customWidth="1"/>
    <col min="15" max="15" width="10.81640625" customWidth="1"/>
    <col min="16" max="16" width="16" customWidth="1"/>
    <col min="17" max="17" width="13.54296875" customWidth="1"/>
    <col min="18" max="18" width="10.54296875" customWidth="1"/>
    <col min="19" max="19" width="12.26953125" customWidth="1"/>
  </cols>
  <sheetData>
    <row r="1" spans="1:24">
      <c r="A1" t="s">
        <v>50</v>
      </c>
      <c r="B1" t="s">
        <v>16</v>
      </c>
      <c r="C1" t="s">
        <v>51</v>
      </c>
      <c r="D1" t="s">
        <v>20</v>
      </c>
      <c r="E1" t="s">
        <v>29</v>
      </c>
      <c r="F1" t="s">
        <v>30</v>
      </c>
      <c r="G1" t="s">
        <v>31</v>
      </c>
      <c r="H1" t="s">
        <v>4</v>
      </c>
      <c r="M1" t="s">
        <v>19</v>
      </c>
      <c r="N1" t="s">
        <v>21</v>
      </c>
      <c r="O1" t="s">
        <v>22</v>
      </c>
      <c r="P1" t="s">
        <v>62</v>
      </c>
      <c r="Q1" t="s">
        <v>23</v>
      </c>
      <c r="R1" t="s">
        <v>20</v>
      </c>
      <c r="S1" t="s">
        <v>63</v>
      </c>
      <c r="T1" s="6" t="s">
        <v>24</v>
      </c>
      <c r="U1" s="6" t="s">
        <v>25</v>
      </c>
      <c r="V1" s="12" t="s">
        <v>26</v>
      </c>
      <c r="X1" t="s">
        <v>27</v>
      </c>
    </row>
    <row r="2" spans="1:24">
      <c r="A2" s="11" t="s">
        <v>5</v>
      </c>
      <c r="B2" s="11" t="s">
        <v>38</v>
      </c>
      <c r="C2" s="11">
        <v>1</v>
      </c>
      <c r="D2" s="25">
        <f t="shared" ref="D2:D29" si="0">VLOOKUP(A2,$M$1:$W$8,6,FALSE)</f>
        <v>3</v>
      </c>
      <c r="E2" s="25">
        <f t="shared" ref="E2:E29" si="1">VLOOKUP(A2,$M$1:$W$8,5,FALSE)</f>
        <v>65</v>
      </c>
      <c r="F2" s="26">
        <f>60/E2*C2</f>
        <v>0.92307692307692313</v>
      </c>
      <c r="G2" s="25">
        <v>20</v>
      </c>
      <c r="H2" s="27">
        <f>D2*F2*G2</f>
        <v>55.384615384615387</v>
      </c>
      <c r="K2" s="1"/>
      <c r="L2" s="36"/>
      <c r="M2" s="20" t="s">
        <v>5</v>
      </c>
      <c r="N2" s="29">
        <v>1.3</v>
      </c>
      <c r="O2" s="21">
        <v>35</v>
      </c>
      <c r="P2" s="28">
        <f>N2+O2</f>
        <v>36.299999999999997</v>
      </c>
      <c r="Q2" s="37">
        <v>65</v>
      </c>
      <c r="R2" s="37">
        <v>3</v>
      </c>
      <c r="S2" s="4">
        <f>60/(Q2)</f>
        <v>0.92307692307692313</v>
      </c>
      <c r="T2" s="6">
        <v>20</v>
      </c>
      <c r="U2" s="7">
        <f>ROUND(R2*S2*T2,0)</f>
        <v>55</v>
      </c>
      <c r="V2" s="13">
        <f>R2/W$2</f>
        <v>0.3</v>
      </c>
      <c r="W2">
        <f>SUM(R2:R7)</f>
        <v>10</v>
      </c>
    </row>
    <row r="3" spans="1:24">
      <c r="A3" s="11" t="s">
        <v>5</v>
      </c>
      <c r="B3" s="11" t="s">
        <v>0</v>
      </c>
      <c r="C3" s="11">
        <v>1</v>
      </c>
      <c r="D3" s="25">
        <f t="shared" si="0"/>
        <v>3</v>
      </c>
      <c r="E3" s="25">
        <f t="shared" si="1"/>
        <v>65</v>
      </c>
      <c r="F3" s="26">
        <f t="shared" ref="F3:F29" si="2">60/E3*C3</f>
        <v>0.92307692307692313</v>
      </c>
      <c r="G3" s="25">
        <v>20</v>
      </c>
      <c r="H3" s="27">
        <f t="shared" ref="H3:H29" si="3">D3*F3*G3</f>
        <v>55.384615384615387</v>
      </c>
      <c r="K3" s="1"/>
      <c r="M3" s="20" t="s">
        <v>6</v>
      </c>
      <c r="N3" s="29">
        <v>0.8</v>
      </c>
      <c r="O3" s="21">
        <v>20.0014</v>
      </c>
      <c r="P3" s="28">
        <f>N3+O3</f>
        <v>20.801400000000001</v>
      </c>
      <c r="Q3" s="37">
        <v>51</v>
      </c>
      <c r="R3" s="37">
        <v>1</v>
      </c>
      <c r="S3" s="4">
        <f t="shared" ref="S3:S7" si="4">60/(Q3)</f>
        <v>1.1764705882352942</v>
      </c>
      <c r="T3" s="6">
        <v>20</v>
      </c>
      <c r="U3" s="7">
        <f t="shared" ref="U3:U5" si="5">ROUND(R3*S3*T3,0)</f>
        <v>24</v>
      </c>
      <c r="V3" s="13">
        <f t="shared" ref="V3:V7" si="6">R3/W$2</f>
        <v>0.1</v>
      </c>
    </row>
    <row r="4" spans="1:24">
      <c r="A4" s="11" t="s">
        <v>5</v>
      </c>
      <c r="B4" s="11" t="s">
        <v>53</v>
      </c>
      <c r="C4" s="11">
        <v>1</v>
      </c>
      <c r="D4" s="25">
        <f t="shared" si="0"/>
        <v>3</v>
      </c>
      <c r="E4" s="25">
        <f t="shared" si="1"/>
        <v>65</v>
      </c>
      <c r="F4" s="26">
        <f t="shared" si="2"/>
        <v>0.92307692307692313</v>
      </c>
      <c r="G4" s="25">
        <v>20</v>
      </c>
      <c r="H4" s="27">
        <f t="shared" si="3"/>
        <v>55.384615384615387</v>
      </c>
      <c r="K4" s="1"/>
      <c r="L4" s="35"/>
      <c r="M4" s="20" t="s">
        <v>37</v>
      </c>
      <c r="N4" s="29">
        <v>1</v>
      </c>
      <c r="O4" s="21">
        <v>15</v>
      </c>
      <c r="P4" s="28">
        <f t="shared" ref="P4:P7" si="7">N4+O4</f>
        <v>16</v>
      </c>
      <c r="Q4" s="37">
        <v>36</v>
      </c>
      <c r="R4" s="37">
        <v>1</v>
      </c>
      <c r="S4" s="4">
        <f t="shared" si="4"/>
        <v>1.6666666666666667</v>
      </c>
      <c r="T4" s="6">
        <v>20</v>
      </c>
      <c r="U4" s="7">
        <f t="shared" si="5"/>
        <v>33</v>
      </c>
      <c r="V4" s="13">
        <f t="shared" si="6"/>
        <v>0.1</v>
      </c>
    </row>
    <row r="5" spans="1:24">
      <c r="A5" s="11" t="s">
        <v>5</v>
      </c>
      <c r="B5" s="11" t="s">
        <v>7</v>
      </c>
      <c r="C5" s="11">
        <v>1</v>
      </c>
      <c r="D5" s="25">
        <f t="shared" si="0"/>
        <v>3</v>
      </c>
      <c r="E5" s="25">
        <f t="shared" si="1"/>
        <v>65</v>
      </c>
      <c r="F5" s="26">
        <f t="shared" si="2"/>
        <v>0.92307692307692313</v>
      </c>
      <c r="G5" s="25">
        <v>20</v>
      </c>
      <c r="H5" s="27">
        <f t="shared" si="3"/>
        <v>55.384615384615387</v>
      </c>
      <c r="K5" s="1"/>
      <c r="M5" s="20" t="s">
        <v>39</v>
      </c>
      <c r="N5" s="29">
        <v>1.1000000000000001</v>
      </c>
      <c r="O5" s="21">
        <v>25</v>
      </c>
      <c r="P5" s="28">
        <f>N5+O5</f>
        <v>26.1</v>
      </c>
      <c r="Q5" s="37">
        <v>71</v>
      </c>
      <c r="R5" s="37">
        <v>2</v>
      </c>
      <c r="S5" s="4">
        <f t="shared" si="4"/>
        <v>0.84507042253521125</v>
      </c>
      <c r="T5" s="6">
        <v>20</v>
      </c>
      <c r="U5" s="7">
        <f t="shared" si="5"/>
        <v>34</v>
      </c>
      <c r="V5" s="13">
        <f t="shared" si="6"/>
        <v>0.2</v>
      </c>
    </row>
    <row r="6" spans="1:24">
      <c r="A6" s="11" t="s">
        <v>5</v>
      </c>
      <c r="B6" s="11" t="s">
        <v>8</v>
      </c>
      <c r="C6" s="11">
        <v>1</v>
      </c>
      <c r="D6" s="25">
        <f t="shared" si="0"/>
        <v>3</v>
      </c>
      <c r="E6" s="25">
        <f t="shared" si="1"/>
        <v>65</v>
      </c>
      <c r="F6" s="26">
        <f t="shared" si="2"/>
        <v>0.92307692307692313</v>
      </c>
      <c r="G6" s="25">
        <v>20</v>
      </c>
      <c r="H6" s="27">
        <f t="shared" si="3"/>
        <v>55.384615384615387</v>
      </c>
      <c r="K6" s="1"/>
      <c r="M6" s="20" t="s">
        <v>64</v>
      </c>
      <c r="N6" s="29">
        <v>0.6</v>
      </c>
      <c r="O6" s="21">
        <v>15</v>
      </c>
      <c r="P6" s="28">
        <f t="shared" ref="P6" si="8">N6+O6</f>
        <v>15.6</v>
      </c>
      <c r="Q6" s="37">
        <v>82</v>
      </c>
      <c r="R6" s="37">
        <v>1</v>
      </c>
      <c r="S6" s="4">
        <f t="shared" ref="S6" si="9">60/(Q6)</f>
        <v>0.73170731707317072</v>
      </c>
      <c r="T6" s="6"/>
      <c r="U6" s="7">
        <f>SUM(U1:U4)</f>
        <v>112</v>
      </c>
      <c r="V6" s="13">
        <f t="shared" si="6"/>
        <v>0.1</v>
      </c>
    </row>
    <row r="7" spans="1:24">
      <c r="A7" s="11" t="s">
        <v>5</v>
      </c>
      <c r="B7" s="11" t="s">
        <v>1</v>
      </c>
      <c r="C7" s="11">
        <v>1</v>
      </c>
      <c r="D7" s="25">
        <f t="shared" si="0"/>
        <v>3</v>
      </c>
      <c r="E7" s="25">
        <f t="shared" si="1"/>
        <v>65</v>
      </c>
      <c r="F7" s="26">
        <f t="shared" si="2"/>
        <v>0.92307692307692313</v>
      </c>
      <c r="G7" s="25">
        <v>20</v>
      </c>
      <c r="H7" s="27">
        <f t="shared" si="3"/>
        <v>55.384615384615387</v>
      </c>
      <c r="J7" s="2" t="s">
        <v>17</v>
      </c>
      <c r="K7" t="s">
        <v>28</v>
      </c>
      <c r="M7" s="20" t="s">
        <v>40</v>
      </c>
      <c r="N7" s="29">
        <v>0.8</v>
      </c>
      <c r="O7" s="21">
        <v>10</v>
      </c>
      <c r="P7" s="28">
        <f t="shared" si="7"/>
        <v>10.8</v>
      </c>
      <c r="Q7" s="37">
        <v>140</v>
      </c>
      <c r="R7" s="37">
        <v>2</v>
      </c>
      <c r="S7" s="4">
        <f t="shared" si="4"/>
        <v>0.42857142857142855</v>
      </c>
      <c r="T7" s="6"/>
      <c r="U7" s="7">
        <f>SUM(U2:U5)</f>
        <v>146</v>
      </c>
      <c r="V7" s="13">
        <f t="shared" si="6"/>
        <v>0.2</v>
      </c>
    </row>
    <row r="8" spans="1:24">
      <c r="A8" s="11" t="s">
        <v>5</v>
      </c>
      <c r="B8" s="11" t="s">
        <v>2</v>
      </c>
      <c r="C8" s="11">
        <v>1</v>
      </c>
      <c r="D8" s="25">
        <f t="shared" si="0"/>
        <v>3</v>
      </c>
      <c r="E8" s="25">
        <f t="shared" si="1"/>
        <v>65</v>
      </c>
      <c r="F8" s="26">
        <f t="shared" si="2"/>
        <v>0.92307692307692313</v>
      </c>
      <c r="G8" s="25">
        <v>20</v>
      </c>
      <c r="H8" s="27">
        <f t="shared" si="3"/>
        <v>55.384615384615387</v>
      </c>
      <c r="J8" s="3" t="s">
        <v>0</v>
      </c>
      <c r="K8" s="5">
        <v>144.49384753505026</v>
      </c>
      <c r="V8" s="13"/>
    </row>
    <row r="9" spans="1:24">
      <c r="A9" s="11" t="s">
        <v>5</v>
      </c>
      <c r="B9" s="11" t="s">
        <v>3</v>
      </c>
      <c r="C9" s="11">
        <v>1</v>
      </c>
      <c r="D9" s="25">
        <f t="shared" si="0"/>
        <v>3</v>
      </c>
      <c r="E9" s="25">
        <f t="shared" si="1"/>
        <v>65</v>
      </c>
      <c r="F9" s="26">
        <f t="shared" si="2"/>
        <v>0.92307692307692313</v>
      </c>
      <c r="G9" s="25">
        <v>20</v>
      </c>
      <c r="H9" s="27">
        <f t="shared" si="3"/>
        <v>55.384615384615387</v>
      </c>
      <c r="J9" s="3" t="s">
        <v>8</v>
      </c>
      <c r="K9" s="5">
        <v>89.187432286023835</v>
      </c>
    </row>
    <row r="10" spans="1:24">
      <c r="A10" s="11" t="s">
        <v>6</v>
      </c>
      <c r="B10" s="11" t="s">
        <v>38</v>
      </c>
      <c r="C10" s="11">
        <v>1</v>
      </c>
      <c r="D10" s="25">
        <f t="shared" si="0"/>
        <v>1</v>
      </c>
      <c r="E10" s="25">
        <f t="shared" si="1"/>
        <v>51</v>
      </c>
      <c r="F10" s="26">
        <f t="shared" si="2"/>
        <v>1.1764705882352942</v>
      </c>
      <c r="G10" s="25">
        <v>20</v>
      </c>
      <c r="H10" s="27">
        <f t="shared" si="3"/>
        <v>23.529411764705884</v>
      </c>
      <c r="J10" s="3" t="s">
        <v>3</v>
      </c>
      <c r="K10" s="5">
        <v>103.35209505941214</v>
      </c>
    </row>
    <row r="11" spans="1:24">
      <c r="A11" s="11" t="s">
        <v>6</v>
      </c>
      <c r="B11" s="11" t="s">
        <v>0</v>
      </c>
      <c r="C11" s="11">
        <v>1</v>
      </c>
      <c r="D11" s="25">
        <f t="shared" si="0"/>
        <v>1</v>
      </c>
      <c r="E11" s="25">
        <f t="shared" si="1"/>
        <v>51</v>
      </c>
      <c r="F11" s="26">
        <f t="shared" si="2"/>
        <v>1.1764705882352942</v>
      </c>
      <c r="G11" s="25">
        <v>20</v>
      </c>
      <c r="H11" s="27">
        <f t="shared" si="3"/>
        <v>23.529411764705884</v>
      </c>
      <c r="J11" s="3" t="s">
        <v>7</v>
      </c>
      <c r="K11" s="5">
        <v>89.187432286023835</v>
      </c>
    </row>
    <row r="12" spans="1:24">
      <c r="A12" s="11" t="s">
        <v>6</v>
      </c>
      <c r="B12" s="11" t="s">
        <v>2</v>
      </c>
      <c r="C12" s="11">
        <v>1</v>
      </c>
      <c r="D12" s="25">
        <f t="shared" si="0"/>
        <v>1</v>
      </c>
      <c r="E12" s="25">
        <f t="shared" si="1"/>
        <v>51</v>
      </c>
      <c r="F12" s="26">
        <f t="shared" si="2"/>
        <v>1.1764705882352942</v>
      </c>
      <c r="G12" s="25">
        <v>20</v>
      </c>
      <c r="H12" s="27">
        <f t="shared" si="3"/>
        <v>23.529411764705884</v>
      </c>
      <c r="J12" s="3" t="s">
        <v>1</v>
      </c>
      <c r="K12" s="5">
        <v>55.384615384615387</v>
      </c>
    </row>
    <row r="13" spans="1:24">
      <c r="A13" s="11" t="s">
        <v>6</v>
      </c>
      <c r="B13" s="11" t="s">
        <v>9</v>
      </c>
      <c r="C13" s="11">
        <v>1</v>
      </c>
      <c r="D13" s="25">
        <f t="shared" si="0"/>
        <v>1</v>
      </c>
      <c r="E13" s="25">
        <f t="shared" si="1"/>
        <v>51</v>
      </c>
      <c r="F13" s="26">
        <f t="shared" si="2"/>
        <v>1.1764705882352942</v>
      </c>
      <c r="G13" s="25">
        <v>20</v>
      </c>
      <c r="H13" s="27">
        <f t="shared" si="3"/>
        <v>23.529411764705884</v>
      </c>
      <c r="J13" s="3" t="s">
        <v>9</v>
      </c>
      <c r="K13" s="5">
        <v>23.529411764705884</v>
      </c>
    </row>
    <row r="14" spans="1:24">
      <c r="A14" s="11" t="s">
        <v>37</v>
      </c>
      <c r="B14" s="11" t="s">
        <v>38</v>
      </c>
      <c r="C14" s="11">
        <v>1</v>
      </c>
      <c r="D14" s="25">
        <f t="shared" si="0"/>
        <v>1</v>
      </c>
      <c r="E14" s="25">
        <f t="shared" si="1"/>
        <v>36</v>
      </c>
      <c r="F14" s="26">
        <f t="shared" si="2"/>
        <v>1.6666666666666667</v>
      </c>
      <c r="G14" s="25">
        <v>20</v>
      </c>
      <c r="H14" s="27">
        <f t="shared" si="3"/>
        <v>33.333333333333336</v>
      </c>
      <c r="J14" s="3" t="s">
        <v>2</v>
      </c>
      <c r="K14" s="5">
        <v>93.548173490784677</v>
      </c>
    </row>
    <row r="15" spans="1:24">
      <c r="A15" s="11" t="s">
        <v>37</v>
      </c>
      <c r="B15" s="11" t="s">
        <v>60</v>
      </c>
      <c r="C15" s="11">
        <v>1</v>
      </c>
      <c r="D15" s="25">
        <f t="shared" si="0"/>
        <v>1</v>
      </c>
      <c r="E15" s="25">
        <f t="shared" si="1"/>
        <v>36</v>
      </c>
      <c r="F15" s="26">
        <f t="shared" si="2"/>
        <v>1.6666666666666667</v>
      </c>
      <c r="G15" s="25">
        <v>20</v>
      </c>
      <c r="H15" s="27">
        <f t="shared" si="3"/>
        <v>33.333333333333336</v>
      </c>
      <c r="J15" s="3" t="s">
        <v>38</v>
      </c>
      <c r="K15" s="5">
        <v>177.82718086838361</v>
      </c>
    </row>
    <row r="16" spans="1:24">
      <c r="A16" s="11" t="s">
        <v>37</v>
      </c>
      <c r="B16" s="11" t="s">
        <v>54</v>
      </c>
      <c r="C16" s="11">
        <v>1</v>
      </c>
      <c r="D16" s="25">
        <f t="shared" si="0"/>
        <v>1</v>
      </c>
      <c r="E16" s="25">
        <f t="shared" si="1"/>
        <v>36</v>
      </c>
      <c r="F16" s="26">
        <f t="shared" si="2"/>
        <v>1.6666666666666667</v>
      </c>
      <c r="G16" s="25">
        <v>20</v>
      </c>
      <c r="H16" s="27">
        <f t="shared" si="3"/>
        <v>33.333333333333336</v>
      </c>
      <c r="J16" s="3" t="s">
        <v>53</v>
      </c>
      <c r="K16" s="5">
        <v>106.33028942888097</v>
      </c>
    </row>
    <row r="17" spans="1:11">
      <c r="A17" s="11" t="s">
        <v>37</v>
      </c>
      <c r="B17" s="11" t="s">
        <v>3</v>
      </c>
      <c r="C17" s="11">
        <v>1</v>
      </c>
      <c r="D17" s="25">
        <f t="shared" si="0"/>
        <v>1</v>
      </c>
      <c r="E17" s="25">
        <f t="shared" si="1"/>
        <v>36</v>
      </c>
      <c r="F17" s="26">
        <f t="shared" si="2"/>
        <v>1.6666666666666667</v>
      </c>
      <c r="G17" s="25">
        <v>20</v>
      </c>
      <c r="H17" s="27">
        <f t="shared" si="3"/>
        <v>33.333333333333336</v>
      </c>
      <c r="J17" s="3" t="s">
        <v>61</v>
      </c>
      <c r="K17" s="5">
        <v>33.333333333333336</v>
      </c>
    </row>
    <row r="18" spans="1:11">
      <c r="A18" s="11" t="s">
        <v>40</v>
      </c>
      <c r="B18" s="11" t="s">
        <v>38</v>
      </c>
      <c r="C18" s="11">
        <v>1</v>
      </c>
      <c r="D18" s="25">
        <f t="shared" si="0"/>
        <v>2</v>
      </c>
      <c r="E18" s="25">
        <f t="shared" si="1"/>
        <v>140</v>
      </c>
      <c r="F18" s="26">
        <f t="shared" si="2"/>
        <v>0.42857142857142855</v>
      </c>
      <c r="G18" s="25">
        <v>20</v>
      </c>
      <c r="H18" s="27">
        <f t="shared" si="3"/>
        <v>17.142857142857142</v>
      </c>
      <c r="J18" s="3" t="s">
        <v>54</v>
      </c>
      <c r="K18" s="5">
        <v>33.333333333333336</v>
      </c>
    </row>
    <row r="19" spans="1:11">
      <c r="A19" s="11" t="s">
        <v>40</v>
      </c>
      <c r="B19" s="11" t="s">
        <v>0</v>
      </c>
      <c r="C19" s="11">
        <v>1</v>
      </c>
      <c r="D19" s="25">
        <f t="shared" si="0"/>
        <v>2</v>
      </c>
      <c r="E19" s="25">
        <f t="shared" si="1"/>
        <v>140</v>
      </c>
      <c r="F19" s="26">
        <f t="shared" si="2"/>
        <v>0.42857142857142855</v>
      </c>
      <c r="G19" s="25">
        <v>20</v>
      </c>
      <c r="H19" s="27">
        <f t="shared" si="3"/>
        <v>17.142857142857142</v>
      </c>
      <c r="J19" s="3" t="s">
        <v>18</v>
      </c>
      <c r="K19" s="5">
        <v>949.50714477054726</v>
      </c>
    </row>
    <row r="20" spans="1:11">
      <c r="A20" s="11" t="s">
        <v>40</v>
      </c>
      <c r="B20" s="11" t="s">
        <v>53</v>
      </c>
      <c r="C20" s="11">
        <v>1</v>
      </c>
      <c r="D20" s="25">
        <f t="shared" si="0"/>
        <v>2</v>
      </c>
      <c r="E20" s="25">
        <f t="shared" si="1"/>
        <v>140</v>
      </c>
      <c r="F20" s="26">
        <f t="shared" si="2"/>
        <v>0.42857142857142855</v>
      </c>
      <c r="G20" s="25">
        <v>20</v>
      </c>
      <c r="H20" s="27">
        <f t="shared" si="3"/>
        <v>17.142857142857142</v>
      </c>
    </row>
    <row r="21" spans="1:11">
      <c r="A21" s="11" t="s">
        <v>64</v>
      </c>
      <c r="B21" s="11" t="s">
        <v>38</v>
      </c>
      <c r="C21" s="11">
        <v>1</v>
      </c>
      <c r="D21" s="25">
        <f t="shared" si="0"/>
        <v>1</v>
      </c>
      <c r="E21" s="25">
        <f t="shared" si="1"/>
        <v>82</v>
      </c>
      <c r="F21" s="26">
        <f t="shared" si="2"/>
        <v>0.73170731707317072</v>
      </c>
      <c r="G21" s="25">
        <v>20</v>
      </c>
      <c r="H21" s="27">
        <f t="shared" si="3"/>
        <v>14.634146341463413</v>
      </c>
    </row>
    <row r="22" spans="1:11">
      <c r="A22" s="11" t="s">
        <v>64</v>
      </c>
      <c r="B22" s="11" t="s">
        <v>0</v>
      </c>
      <c r="C22" s="11">
        <v>1</v>
      </c>
      <c r="D22" s="25">
        <f t="shared" si="0"/>
        <v>1</v>
      </c>
      <c r="E22" s="25">
        <f t="shared" si="1"/>
        <v>82</v>
      </c>
      <c r="F22" s="26">
        <f t="shared" si="2"/>
        <v>0.73170731707317072</v>
      </c>
      <c r="G22" s="25">
        <v>20</v>
      </c>
      <c r="H22" s="27">
        <f t="shared" si="3"/>
        <v>14.634146341463413</v>
      </c>
    </row>
    <row r="23" spans="1:11">
      <c r="A23" s="11" t="s">
        <v>64</v>
      </c>
      <c r="B23" s="11" t="s">
        <v>2</v>
      </c>
      <c r="C23" s="11">
        <v>1</v>
      </c>
      <c r="D23" s="25">
        <f t="shared" si="0"/>
        <v>1</v>
      </c>
      <c r="E23" s="25">
        <f t="shared" si="1"/>
        <v>82</v>
      </c>
      <c r="F23" s="26">
        <f t="shared" si="2"/>
        <v>0.73170731707317072</v>
      </c>
      <c r="G23" s="25">
        <v>20</v>
      </c>
      <c r="H23" s="27">
        <f t="shared" si="3"/>
        <v>14.634146341463413</v>
      </c>
    </row>
    <row r="24" spans="1:11">
      <c r="A24" s="11" t="s">
        <v>64</v>
      </c>
      <c r="B24" s="11" t="s">
        <v>3</v>
      </c>
      <c r="C24" s="11">
        <v>1</v>
      </c>
      <c r="D24" s="25">
        <f t="shared" si="0"/>
        <v>1</v>
      </c>
      <c r="E24" s="25">
        <f t="shared" si="1"/>
        <v>82</v>
      </c>
      <c r="F24" s="26">
        <f t="shared" si="2"/>
        <v>0.73170731707317072</v>
      </c>
      <c r="G24" s="25">
        <v>20</v>
      </c>
      <c r="H24" s="27">
        <f t="shared" si="3"/>
        <v>14.634146341463413</v>
      </c>
    </row>
    <row r="25" spans="1:11">
      <c r="A25" s="11" t="s">
        <v>39</v>
      </c>
      <c r="B25" s="11" t="s">
        <v>38</v>
      </c>
      <c r="C25" s="11">
        <v>1</v>
      </c>
      <c r="D25" s="25">
        <f t="shared" si="0"/>
        <v>2</v>
      </c>
      <c r="E25" s="25">
        <f t="shared" si="1"/>
        <v>71</v>
      </c>
      <c r="F25" s="26">
        <f t="shared" si="2"/>
        <v>0.84507042253521125</v>
      </c>
      <c r="G25" s="25">
        <v>20</v>
      </c>
      <c r="H25" s="27">
        <f t="shared" si="3"/>
        <v>33.802816901408448</v>
      </c>
    </row>
    <row r="26" spans="1:11">
      <c r="A26" s="11" t="s">
        <v>39</v>
      </c>
      <c r="B26" s="11" t="s">
        <v>0</v>
      </c>
      <c r="C26" s="11">
        <v>1</v>
      </c>
      <c r="D26" s="25">
        <f t="shared" si="0"/>
        <v>2</v>
      </c>
      <c r="E26" s="25">
        <f t="shared" si="1"/>
        <v>71</v>
      </c>
      <c r="F26" s="26">
        <f t="shared" si="2"/>
        <v>0.84507042253521125</v>
      </c>
      <c r="G26" s="25">
        <v>20</v>
      </c>
      <c r="H26" s="27">
        <f t="shared" si="3"/>
        <v>33.802816901408448</v>
      </c>
    </row>
    <row r="27" spans="1:11">
      <c r="A27" s="11" t="s">
        <v>39</v>
      </c>
      <c r="B27" s="11" t="s">
        <v>53</v>
      </c>
      <c r="C27" s="11">
        <v>1</v>
      </c>
      <c r="D27" s="25">
        <f t="shared" si="0"/>
        <v>2</v>
      </c>
      <c r="E27" s="25">
        <f t="shared" si="1"/>
        <v>71</v>
      </c>
      <c r="F27" s="26">
        <f t="shared" si="2"/>
        <v>0.84507042253521125</v>
      </c>
      <c r="G27" s="25">
        <v>20</v>
      </c>
      <c r="H27" s="27">
        <f t="shared" si="3"/>
        <v>33.802816901408448</v>
      </c>
    </row>
    <row r="28" spans="1:11">
      <c r="A28" s="11" t="s">
        <v>39</v>
      </c>
      <c r="B28" s="11" t="s">
        <v>7</v>
      </c>
      <c r="C28" s="11">
        <v>1</v>
      </c>
      <c r="D28" s="25">
        <f t="shared" si="0"/>
        <v>2</v>
      </c>
      <c r="E28" s="25">
        <f t="shared" si="1"/>
        <v>71</v>
      </c>
      <c r="F28" s="26">
        <f t="shared" si="2"/>
        <v>0.84507042253521125</v>
      </c>
      <c r="G28" s="25">
        <v>20</v>
      </c>
      <c r="H28" s="27">
        <f t="shared" si="3"/>
        <v>33.802816901408448</v>
      </c>
    </row>
    <row r="29" spans="1:11">
      <c r="A29" s="11" t="s">
        <v>39</v>
      </c>
      <c r="B29" s="11" t="s">
        <v>8</v>
      </c>
      <c r="C29" s="11">
        <v>1</v>
      </c>
      <c r="D29" s="25">
        <f t="shared" si="0"/>
        <v>2</v>
      </c>
      <c r="E29" s="25">
        <f t="shared" si="1"/>
        <v>71</v>
      </c>
      <c r="F29" s="26">
        <f t="shared" si="2"/>
        <v>0.84507042253521125</v>
      </c>
      <c r="G29" s="25">
        <v>20</v>
      </c>
      <c r="H29" s="27">
        <f t="shared" si="3"/>
        <v>33.802816901408448</v>
      </c>
    </row>
    <row r="30" spans="1:11" ht="15" thickBot="1"/>
    <row r="31" spans="1:11">
      <c r="A31" s="46" t="s">
        <v>42</v>
      </c>
      <c r="B31" s="47"/>
    </row>
    <row r="32" spans="1:11" ht="92.5">
      <c r="A32" s="14" t="s">
        <v>41</v>
      </c>
      <c r="B32" s="15" t="s">
        <v>34</v>
      </c>
      <c r="C32" s="38" t="s">
        <v>33</v>
      </c>
      <c r="D32" s="39" t="s">
        <v>52</v>
      </c>
      <c r="E32" s="39"/>
      <c r="F32" s="39" t="s">
        <v>49</v>
      </c>
      <c r="G32" s="39" t="s">
        <v>32</v>
      </c>
      <c r="H32" s="39" t="s">
        <v>35</v>
      </c>
      <c r="I32" s="39" t="s">
        <v>36</v>
      </c>
    </row>
    <row r="33" spans="1:9" ht="18">
      <c r="A33" s="31" t="s">
        <v>38</v>
      </c>
      <c r="B33" s="16">
        <v>520</v>
      </c>
      <c r="C33" s="10">
        <f>GETPIVOTDATA("Итого",$J$7,"transaction rq",A33)*3</f>
        <v>533.48154260515082</v>
      </c>
      <c r="D33" s="8">
        <f>1-B33/C33</f>
        <v>2.527086980238602E-2</v>
      </c>
      <c r="E33" s="40"/>
      <c r="F33" s="25" t="str">
        <f>VLOOKUP(A33,Соответствие!A:B,2,FALSE)</f>
        <v>WebToursStart</v>
      </c>
      <c r="G33" s="19">
        <f t="shared" ref="G33:G43" si="10">C33/3</f>
        <v>177.82718086838361</v>
      </c>
      <c r="H33" s="11">
        <f>VLOOKUP(F33,SummaryReport!A:J,8,FALSE)</f>
        <v>177</v>
      </c>
      <c r="I33" s="9">
        <f>1-G33/H33</f>
        <v>-4.6733382394554823E-3</v>
      </c>
    </row>
    <row r="34" spans="1:9" ht="18">
      <c r="A34" s="17" t="s">
        <v>0</v>
      </c>
      <c r="B34" s="16">
        <v>422</v>
      </c>
      <c r="C34" s="10">
        <f t="shared" ref="C34:C35" si="11">GETPIVOTDATA("Итого",$J$7,"transaction rq",A34)*3</f>
        <v>433.48154260515082</v>
      </c>
      <c r="D34" s="8">
        <f t="shared" ref="D34:D36" si="12">1-B34/C34</f>
        <v>2.6486808495117642E-2</v>
      </c>
      <c r="E34" s="40"/>
      <c r="F34" s="25" t="str">
        <f>VLOOKUP(A34,Соответствие!A:B,2,FALSE)</f>
        <v>login</v>
      </c>
      <c r="G34" s="19">
        <f t="shared" si="10"/>
        <v>144.49384753505026</v>
      </c>
      <c r="H34" s="11">
        <f>VLOOKUP(F34,SummaryReport!A:J,8,FALSE)</f>
        <v>144</v>
      </c>
      <c r="I34" s="9">
        <f t="shared" ref="I34:I35" si="13">1-G34/H34</f>
        <v>-3.4294967711823166E-3</v>
      </c>
    </row>
    <row r="35" spans="1:9" ht="36">
      <c r="A35" s="17" t="s">
        <v>53</v>
      </c>
      <c r="B35" s="16">
        <v>305</v>
      </c>
      <c r="C35" s="10">
        <f t="shared" si="11"/>
        <v>318.99086828664292</v>
      </c>
      <c r="D35" s="8">
        <f t="shared" si="12"/>
        <v>4.3859776807375073E-2</v>
      </c>
      <c r="E35" s="40"/>
      <c r="F35" s="25" t="str">
        <f>VLOOKUP(A35,Соответствие!A:B,2,FALSE)</f>
        <v>click_flights</v>
      </c>
      <c r="G35" s="19">
        <f t="shared" si="10"/>
        <v>106.33028942888097</v>
      </c>
      <c r="H35" s="11">
        <f>VLOOKUP(F35,SummaryReport!A:J,8,FALSE)</f>
        <v>107</v>
      </c>
      <c r="I35" s="9">
        <f t="shared" si="13"/>
        <v>6.2589773001777704E-3</v>
      </c>
    </row>
    <row r="36" spans="1:9" ht="36">
      <c r="A36" s="17" t="s">
        <v>7</v>
      </c>
      <c r="B36" s="16">
        <v>282</v>
      </c>
      <c r="C36" s="10">
        <f t="shared" ref="C36:C43" si="14">GETPIVOTDATA("Итого",$J$7,"transaction rq",A36)*3</f>
        <v>267.56229685807148</v>
      </c>
      <c r="D36" s="8">
        <f t="shared" si="12"/>
        <v>-5.3960155490767825E-2</v>
      </c>
      <c r="E36" s="40"/>
      <c r="F36" s="25" t="str">
        <f>VLOOKUP(A36,Соответствие!A:B,2,FALSE)</f>
        <v>click_find_flights</v>
      </c>
      <c r="G36" s="19">
        <f t="shared" si="10"/>
        <v>89.187432286023821</v>
      </c>
      <c r="H36" s="11">
        <f>VLOOKUP(F36,SummaryReport!A:J,8,FALSE)</f>
        <v>90</v>
      </c>
      <c r="I36" s="9">
        <f t="shared" ref="I36:I43" si="15">1-G36/H36</f>
        <v>9.0285301552909258E-3</v>
      </c>
    </row>
    <row r="37" spans="1:9" ht="18">
      <c r="A37" s="17" t="s">
        <v>8</v>
      </c>
      <c r="B37" s="16">
        <v>270</v>
      </c>
      <c r="C37" s="10">
        <f t="shared" si="14"/>
        <v>267.56229685807148</v>
      </c>
      <c r="D37" s="8">
        <f t="shared" ref="D37:D44" si="16">1-B37/C37</f>
        <v>-9.1107871720117473E-3</v>
      </c>
      <c r="E37" s="40"/>
      <c r="F37" s="25" t="str">
        <f>VLOOKUP(A37,Соответствие!A:B,2,FALSE)</f>
        <v>choose_flight</v>
      </c>
      <c r="G37" s="19">
        <f t="shared" si="10"/>
        <v>89.187432286023821</v>
      </c>
      <c r="H37" s="11">
        <f>VLOOKUP(F37,SummaryReport!A:J,8,FALSE)</f>
        <v>89</v>
      </c>
      <c r="I37" s="9">
        <f t="shared" si="15"/>
        <v>-2.1059807418406518E-3</v>
      </c>
    </row>
    <row r="38" spans="1:9" ht="18">
      <c r="A38" s="17" t="s">
        <v>1</v>
      </c>
      <c r="B38" s="16">
        <v>175</v>
      </c>
      <c r="C38" s="10">
        <f t="shared" si="14"/>
        <v>166.15384615384616</v>
      </c>
      <c r="D38" s="8">
        <f t="shared" si="16"/>
        <v>-5.32407407407407E-2</v>
      </c>
      <c r="E38" s="40"/>
      <c r="F38" s="25" t="str">
        <f>VLOOKUP(A38,Соответствие!A:B,2,FALSE)</f>
        <v>fill_payment_details</v>
      </c>
      <c r="G38" s="19">
        <f t="shared" si="10"/>
        <v>55.384615384615387</v>
      </c>
      <c r="H38" s="11">
        <f>VLOOKUP(F38,SummaryReport!A:J,8,FALSE)</f>
        <v>55</v>
      </c>
      <c r="I38" s="9">
        <f t="shared" si="15"/>
        <v>-6.9930069930070893E-3</v>
      </c>
    </row>
    <row r="39" spans="1:9" ht="56.5" customHeight="1">
      <c r="A39" s="17" t="s">
        <v>2</v>
      </c>
      <c r="B39" s="16">
        <v>280</v>
      </c>
      <c r="C39" s="10">
        <f t="shared" si="14"/>
        <v>280.64452047235403</v>
      </c>
      <c r="D39" s="8">
        <f t="shared" si="16"/>
        <v>2.2965724442766122E-3</v>
      </c>
      <c r="E39" s="41">
        <f>(C39-B39)/3</f>
        <v>0.2148401574513438</v>
      </c>
      <c r="F39" s="25" t="str">
        <f>VLOOKUP(A39,Соответствие!A:B,2,FALSE)</f>
        <v>click_itinerary</v>
      </c>
      <c r="G39" s="19">
        <f t="shared" si="10"/>
        <v>93.548173490784677</v>
      </c>
      <c r="H39" s="11">
        <f>VLOOKUP(F39,SummaryReport!A:J,8,FALSE)</f>
        <v>93</v>
      </c>
      <c r="I39" s="9">
        <f t="shared" si="15"/>
        <v>-5.894338610587857E-3</v>
      </c>
    </row>
    <row r="40" spans="1:9" ht="18">
      <c r="A40" s="17" t="s">
        <v>9</v>
      </c>
      <c r="B40" s="16">
        <v>73</v>
      </c>
      <c r="C40" s="10">
        <f t="shared" si="14"/>
        <v>70.588235294117652</v>
      </c>
      <c r="D40" s="8">
        <f t="shared" si="16"/>
        <v>-3.4166666666666679E-2</v>
      </c>
      <c r="E40" s="40"/>
      <c r="F40" s="25" t="str">
        <f>VLOOKUP(A40,Соответствие!A:B,2,FALSE)</f>
        <v>deleteFirst</v>
      </c>
      <c r="G40" s="19">
        <f t="shared" si="10"/>
        <v>23.529411764705884</v>
      </c>
      <c r="H40" s="11">
        <f>VLOOKUP(F40,SummaryReport!A:J,8,FALSE)</f>
        <v>23</v>
      </c>
      <c r="I40" s="9">
        <f t="shared" si="15"/>
        <v>-2.3017902813299296E-2</v>
      </c>
    </row>
    <row r="41" spans="1:9" ht="18">
      <c r="A41" s="17" t="s">
        <v>3</v>
      </c>
      <c r="B41" s="30">
        <v>326</v>
      </c>
      <c r="C41" s="27">
        <f t="shared" si="14"/>
        <v>310.05628517823641</v>
      </c>
      <c r="D41" s="8">
        <f t="shared" si="16"/>
        <v>-5.142200169429989E-2</v>
      </c>
      <c r="E41" s="40"/>
      <c r="F41" s="25" t="str">
        <f>VLOOKUP(A41,Соответствие!A:B,2,FALSE)</f>
        <v>logout</v>
      </c>
      <c r="G41" s="19">
        <f t="shared" si="10"/>
        <v>103.35209505941214</v>
      </c>
      <c r="H41" s="11">
        <f>VLOOKUP(F41,SummaryReport!A:J,8,FALSE)</f>
        <v>103</v>
      </c>
      <c r="I41" s="9">
        <f t="shared" si="15"/>
        <v>-3.4183986350693196E-3</v>
      </c>
    </row>
    <row r="42" spans="1:9" ht="54">
      <c r="A42" s="17" t="s">
        <v>61</v>
      </c>
      <c r="B42" s="30">
        <v>97</v>
      </c>
      <c r="C42" s="27">
        <f t="shared" si="14"/>
        <v>100</v>
      </c>
      <c r="D42" s="8">
        <f t="shared" si="16"/>
        <v>3.0000000000000027E-2</v>
      </c>
      <c r="E42" s="40"/>
      <c r="F42" s="25" t="str">
        <f>VLOOKUP(A42,Соответствие!A:B,2,FALSE)</f>
        <v>Customer_Profile</v>
      </c>
      <c r="G42" s="19">
        <f t="shared" si="10"/>
        <v>33.333333333333336</v>
      </c>
      <c r="H42" s="11">
        <f>VLOOKUP(F42,SummaryReport!A:J,8,FALSE)</f>
        <v>34</v>
      </c>
      <c r="I42" s="9">
        <f t="shared" si="15"/>
        <v>1.9607843137254832E-2</v>
      </c>
    </row>
    <row r="43" spans="1:9" ht="36">
      <c r="A43" s="17" t="s">
        <v>54</v>
      </c>
      <c r="B43" s="30">
        <v>97</v>
      </c>
      <c r="C43" s="27">
        <f t="shared" si="14"/>
        <v>100</v>
      </c>
      <c r="D43" s="8">
        <f t="shared" si="16"/>
        <v>3.0000000000000027E-2</v>
      </c>
      <c r="E43" s="40"/>
      <c r="F43" s="25" t="str">
        <f>VLOOKUP(A43,Соответствие!A:B,2,FALSE)</f>
        <v>Continue_after_registration</v>
      </c>
      <c r="G43" s="19">
        <f t="shared" si="10"/>
        <v>33.333333333333336</v>
      </c>
      <c r="H43" s="11">
        <f>VLOOKUP(F43,SummaryReport!A:J,8,FALSE)</f>
        <v>33</v>
      </c>
      <c r="I43" s="9">
        <f t="shared" si="15"/>
        <v>-1.0101010101010166E-2</v>
      </c>
    </row>
    <row r="44" spans="1:9" ht="18" thickBot="1">
      <c r="A44" s="18" t="s">
        <v>4</v>
      </c>
      <c r="B44" s="32">
        <f>SUM(B33:B43)</f>
        <v>2847</v>
      </c>
      <c r="C44" s="33">
        <f>SUM(C33:C43)</f>
        <v>2848.5214343116418</v>
      </c>
      <c r="D44" s="34">
        <f t="shared" si="16"/>
        <v>5.3411369607947456E-4</v>
      </c>
    </row>
  </sheetData>
  <mergeCells count="1">
    <mergeCell ref="A31:B31"/>
  </mergeCells>
  <conditionalFormatting sqref="D33:D43">
    <cfRule type="cellIs" dxfId="8" priority="1" operator="lessThan">
      <formula>-0.055</formula>
    </cfRule>
    <cfRule type="cellIs" dxfId="7" priority="2" operator="greaterThan">
      <formula>0.055</formula>
    </cfRule>
  </conditionalFormatting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B10" sqref="B10"/>
    </sheetView>
  </sheetViews>
  <sheetFormatPr defaultRowHeight="14.5"/>
  <cols>
    <col min="1" max="1" width="47.453125" bestFit="1" customWidth="1"/>
    <col min="2" max="2" width="25.1796875" customWidth="1"/>
  </cols>
  <sheetData>
    <row r="1" spans="1:2">
      <c r="A1" t="s">
        <v>43</v>
      </c>
      <c r="B1" t="s">
        <v>44</v>
      </c>
    </row>
    <row r="2" spans="1:2">
      <c r="A2" s="22" t="s">
        <v>38</v>
      </c>
      <c r="B2" s="23" t="s">
        <v>55</v>
      </c>
    </row>
    <row r="3" spans="1:2">
      <c r="A3" s="22" t="s">
        <v>0</v>
      </c>
      <c r="B3" s="22" t="s">
        <v>10</v>
      </c>
    </row>
    <row r="4" spans="1:2">
      <c r="A4" s="22" t="s">
        <v>53</v>
      </c>
      <c r="B4" s="23" t="s">
        <v>46</v>
      </c>
    </row>
    <row r="5" spans="1:2">
      <c r="A5" s="22" t="s">
        <v>7</v>
      </c>
      <c r="B5" s="22" t="s">
        <v>56</v>
      </c>
    </row>
    <row r="6" spans="1:2">
      <c r="A6" s="22" t="s">
        <v>8</v>
      </c>
      <c r="B6" s="23" t="s">
        <v>45</v>
      </c>
    </row>
    <row r="7" spans="1:2">
      <c r="A7" s="22" t="s">
        <v>1</v>
      </c>
      <c r="B7" s="22" t="s">
        <v>48</v>
      </c>
    </row>
    <row r="8" spans="1:2">
      <c r="A8" s="22" t="s">
        <v>2</v>
      </c>
      <c r="B8" s="23" t="s">
        <v>47</v>
      </c>
    </row>
    <row r="9" spans="1:2">
      <c r="A9" s="22" t="s">
        <v>3</v>
      </c>
      <c r="B9" s="22" t="s">
        <v>11</v>
      </c>
    </row>
    <row r="10" spans="1:2">
      <c r="A10" s="22" t="s">
        <v>9</v>
      </c>
      <c r="B10" s="23" t="s">
        <v>57</v>
      </c>
    </row>
    <row r="11" spans="1:2">
      <c r="A11" s="22" t="s">
        <v>61</v>
      </c>
      <c r="B11" s="22" t="s">
        <v>58</v>
      </c>
    </row>
    <row r="12" spans="1:2">
      <c r="A12" s="22" t="s">
        <v>54</v>
      </c>
      <c r="B12" s="24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C24" sqref="C24"/>
    </sheetView>
  </sheetViews>
  <sheetFormatPr defaultRowHeight="14.5"/>
  <cols>
    <col min="1" max="1" width="36.453125" bestFit="1" customWidth="1"/>
  </cols>
  <sheetData>
    <row r="1" spans="1:10">
      <c r="A1" t="s">
        <v>12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13</v>
      </c>
      <c r="I1" t="s">
        <v>14</v>
      </c>
      <c r="J1" t="s">
        <v>15</v>
      </c>
    </row>
    <row r="2" spans="1:10">
      <c r="A2" t="s">
        <v>72</v>
      </c>
      <c r="B2" t="s">
        <v>71</v>
      </c>
      <c r="C2">
        <v>0.247</v>
      </c>
      <c r="D2">
        <v>0.4</v>
      </c>
      <c r="E2">
        <v>0.72799999999999998</v>
      </c>
      <c r="F2">
        <v>0.14299999999999999</v>
      </c>
      <c r="G2">
        <v>0.61</v>
      </c>
      <c r="H2">
        <v>177</v>
      </c>
      <c r="I2">
        <v>0</v>
      </c>
      <c r="J2">
        <v>0</v>
      </c>
    </row>
    <row r="3" spans="1:10">
      <c r="A3" t="s">
        <v>45</v>
      </c>
      <c r="B3" t="s">
        <v>71</v>
      </c>
      <c r="C3">
        <v>3.7999999999999999E-2</v>
      </c>
      <c r="D3">
        <v>4.2000000000000003E-2</v>
      </c>
      <c r="E3">
        <v>4.4999999999999998E-2</v>
      </c>
      <c r="F3">
        <v>1E-3</v>
      </c>
      <c r="G3">
        <v>4.3999999999999997E-2</v>
      </c>
      <c r="H3">
        <v>89</v>
      </c>
      <c r="I3">
        <v>0</v>
      </c>
      <c r="J3">
        <v>0</v>
      </c>
    </row>
    <row r="4" spans="1:10">
      <c r="A4" t="s">
        <v>56</v>
      </c>
      <c r="B4" t="s">
        <v>71</v>
      </c>
      <c r="C4">
        <v>3.5000000000000003E-2</v>
      </c>
      <c r="D4">
        <v>4.1000000000000002E-2</v>
      </c>
      <c r="E4">
        <v>4.3999999999999997E-2</v>
      </c>
      <c r="F4">
        <v>2E-3</v>
      </c>
      <c r="G4">
        <v>4.2999999999999997E-2</v>
      </c>
      <c r="H4">
        <v>90</v>
      </c>
      <c r="I4">
        <v>0</v>
      </c>
      <c r="J4">
        <v>0</v>
      </c>
    </row>
    <row r="5" spans="1:10">
      <c r="A5" t="s">
        <v>46</v>
      </c>
      <c r="B5" t="s">
        <v>71</v>
      </c>
      <c r="C5">
        <v>0.108</v>
      </c>
      <c r="D5">
        <v>0.124</v>
      </c>
      <c r="E5">
        <v>0.14599999999999999</v>
      </c>
      <c r="F5">
        <v>7.0000000000000001E-3</v>
      </c>
      <c r="G5">
        <v>0.13100000000000001</v>
      </c>
      <c r="H5">
        <v>107</v>
      </c>
      <c r="I5">
        <v>0</v>
      </c>
      <c r="J5">
        <v>0</v>
      </c>
    </row>
    <row r="6" spans="1:10">
      <c r="A6" t="s">
        <v>47</v>
      </c>
      <c r="B6" t="s">
        <v>71</v>
      </c>
      <c r="C6">
        <v>6.6000000000000003E-2</v>
      </c>
      <c r="D6">
        <v>0.113</v>
      </c>
      <c r="E6">
        <v>0.14000000000000001</v>
      </c>
      <c r="F6">
        <v>0.02</v>
      </c>
      <c r="G6">
        <v>0.127</v>
      </c>
      <c r="H6">
        <v>93</v>
      </c>
      <c r="I6">
        <v>0</v>
      </c>
      <c r="J6">
        <v>0</v>
      </c>
    </row>
    <row r="7" spans="1:10">
      <c r="A7" t="s">
        <v>59</v>
      </c>
      <c r="B7" t="s">
        <v>71</v>
      </c>
      <c r="C7">
        <v>8.2000000000000003E-2</v>
      </c>
      <c r="D7">
        <v>9.1999999999999998E-2</v>
      </c>
      <c r="E7">
        <v>0.128</v>
      </c>
      <c r="F7">
        <v>1.4E-2</v>
      </c>
      <c r="G7">
        <v>0.12</v>
      </c>
      <c r="H7">
        <v>33</v>
      </c>
      <c r="I7">
        <v>0</v>
      </c>
      <c r="J7">
        <v>0</v>
      </c>
    </row>
    <row r="8" spans="1:10">
      <c r="A8" t="s">
        <v>58</v>
      </c>
      <c r="B8" t="s">
        <v>71</v>
      </c>
      <c r="C8">
        <v>3.4000000000000002E-2</v>
      </c>
      <c r="D8">
        <v>3.7999999999999999E-2</v>
      </c>
      <c r="E8">
        <v>0.04</v>
      </c>
      <c r="F8">
        <v>1E-3</v>
      </c>
      <c r="G8">
        <v>3.9E-2</v>
      </c>
      <c r="H8">
        <v>34</v>
      </c>
      <c r="I8">
        <v>0</v>
      </c>
      <c r="J8">
        <v>0</v>
      </c>
    </row>
    <row r="9" spans="1:10">
      <c r="A9" t="s">
        <v>57</v>
      </c>
      <c r="B9" t="s">
        <v>71</v>
      </c>
      <c r="C9">
        <v>4.2000000000000003E-2</v>
      </c>
      <c r="D9">
        <v>4.7E-2</v>
      </c>
      <c r="E9">
        <v>5.7000000000000002E-2</v>
      </c>
      <c r="F9">
        <v>4.0000000000000001E-3</v>
      </c>
      <c r="G9">
        <v>5.0999999999999997E-2</v>
      </c>
      <c r="H9">
        <v>23</v>
      </c>
      <c r="I9">
        <v>0</v>
      </c>
      <c r="J9">
        <v>0</v>
      </c>
    </row>
    <row r="10" spans="1:10">
      <c r="A10" t="s">
        <v>48</v>
      </c>
      <c r="B10" t="s">
        <v>71</v>
      </c>
      <c r="C10">
        <v>3.9E-2</v>
      </c>
      <c r="D10">
        <v>4.3999999999999997E-2</v>
      </c>
      <c r="E10">
        <v>5.2999999999999999E-2</v>
      </c>
      <c r="F10">
        <v>2E-3</v>
      </c>
      <c r="G10">
        <v>4.5999999999999999E-2</v>
      </c>
      <c r="H10">
        <v>55</v>
      </c>
      <c r="I10">
        <v>0</v>
      </c>
      <c r="J10">
        <v>0</v>
      </c>
    </row>
    <row r="11" spans="1:10">
      <c r="A11" t="s">
        <v>10</v>
      </c>
      <c r="B11" t="s">
        <v>71</v>
      </c>
      <c r="C11">
        <v>6.7000000000000004E-2</v>
      </c>
      <c r="D11">
        <v>9.0999999999999998E-2</v>
      </c>
      <c r="E11">
        <v>0.13300000000000001</v>
      </c>
      <c r="F11">
        <v>1.2E-2</v>
      </c>
      <c r="G11">
        <v>0.10100000000000001</v>
      </c>
      <c r="H11">
        <v>144</v>
      </c>
      <c r="I11">
        <v>0</v>
      </c>
      <c r="J11">
        <v>0</v>
      </c>
    </row>
    <row r="12" spans="1:10">
      <c r="A12" t="s">
        <v>11</v>
      </c>
      <c r="B12" t="s">
        <v>71</v>
      </c>
      <c r="C12">
        <v>6.0999999999999999E-2</v>
      </c>
      <c r="D12">
        <v>6.6000000000000003E-2</v>
      </c>
      <c r="E12">
        <v>7.4999999999999997E-2</v>
      </c>
      <c r="F12">
        <v>2E-3</v>
      </c>
      <c r="G12">
        <v>6.8000000000000005E-2</v>
      </c>
      <c r="H12">
        <v>103</v>
      </c>
      <c r="I12">
        <v>0</v>
      </c>
      <c r="J12">
        <v>0</v>
      </c>
    </row>
    <row r="13" spans="1:10">
      <c r="A13" t="s">
        <v>55</v>
      </c>
      <c r="B13" t="s">
        <v>71</v>
      </c>
      <c r="C13">
        <v>6.2E-2</v>
      </c>
      <c r="D13">
        <v>6.7000000000000004E-2</v>
      </c>
      <c r="E13">
        <v>7.2999999999999995E-2</v>
      </c>
      <c r="F13">
        <v>2E-3</v>
      </c>
      <c r="G13">
        <v>6.9000000000000006E-2</v>
      </c>
      <c r="H13">
        <v>177</v>
      </c>
      <c r="I13">
        <v>0</v>
      </c>
      <c r="J13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29"/>
  <sheetViews>
    <sheetView topLeftCell="A127" workbookViewId="0">
      <selection activeCell="A131" sqref="A131"/>
    </sheetView>
  </sheetViews>
  <sheetFormatPr defaultRowHeight="14.5"/>
  <cols>
    <col min="1" max="1" width="21.36328125" customWidth="1"/>
    <col min="15" max="15" width="17.1796875" customWidth="1"/>
  </cols>
  <sheetData>
    <row r="1" spans="1:21">
      <c r="A1" t="s">
        <v>12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13</v>
      </c>
      <c r="I1" t="s">
        <v>14</v>
      </c>
      <c r="J1" t="s">
        <v>15</v>
      </c>
      <c r="L1" t="s">
        <v>82</v>
      </c>
      <c r="O1" t="s">
        <v>85</v>
      </c>
    </row>
    <row r="2" spans="1:21">
      <c r="A2" t="s">
        <v>45</v>
      </c>
      <c r="B2" t="s">
        <v>71</v>
      </c>
      <c r="C2">
        <v>6.4000000000000001E-2</v>
      </c>
      <c r="D2">
        <v>7.0000000000000007E-2</v>
      </c>
      <c r="E2">
        <v>8.5999999999999993E-2</v>
      </c>
      <c r="F2">
        <v>5.0000000000000001E-3</v>
      </c>
      <c r="G2">
        <v>7.8E-2</v>
      </c>
      <c r="H2">
        <v>88</v>
      </c>
      <c r="I2">
        <v>0</v>
      </c>
      <c r="J2">
        <v>0</v>
      </c>
      <c r="L2">
        <f t="shared" ref="L2:L12" si="0">IF(E2&gt;2.5,1,0)</f>
        <v>0</v>
      </c>
      <c r="O2" t="s">
        <v>73</v>
      </c>
      <c r="P2" s="44" t="s">
        <v>83</v>
      </c>
      <c r="Q2" s="44">
        <v>65</v>
      </c>
    </row>
    <row r="3" spans="1:21">
      <c r="A3" t="s">
        <v>56</v>
      </c>
      <c r="B3" t="s">
        <v>71</v>
      </c>
      <c r="C3">
        <v>6.2E-2</v>
      </c>
      <c r="D3">
        <v>6.8000000000000005E-2</v>
      </c>
      <c r="E3">
        <v>9.4E-2</v>
      </c>
      <c r="F3">
        <v>5.0000000000000001E-3</v>
      </c>
      <c r="G3">
        <v>7.4999999999999997E-2</v>
      </c>
      <c r="H3">
        <v>90</v>
      </c>
      <c r="I3">
        <v>0</v>
      </c>
      <c r="J3">
        <v>0</v>
      </c>
      <c r="L3">
        <f t="shared" si="0"/>
        <v>0</v>
      </c>
      <c r="O3" t="s">
        <v>74</v>
      </c>
      <c r="P3" s="44" t="s">
        <v>83</v>
      </c>
      <c r="Q3" s="44">
        <v>36</v>
      </c>
    </row>
    <row r="4" spans="1:21">
      <c r="A4" t="s">
        <v>46</v>
      </c>
      <c r="B4" t="s">
        <v>71</v>
      </c>
      <c r="C4">
        <v>0.11700000000000001</v>
      </c>
      <c r="D4">
        <v>0.13400000000000001</v>
      </c>
      <c r="E4">
        <v>0.17199999999999999</v>
      </c>
      <c r="F4">
        <v>1.2E-2</v>
      </c>
      <c r="G4">
        <v>0.153</v>
      </c>
      <c r="H4">
        <v>105</v>
      </c>
      <c r="I4">
        <v>0</v>
      </c>
      <c r="J4">
        <v>0</v>
      </c>
      <c r="L4">
        <f t="shared" si="0"/>
        <v>0</v>
      </c>
      <c r="O4" t="s">
        <v>75</v>
      </c>
      <c r="P4" s="44" t="s">
        <v>83</v>
      </c>
      <c r="Q4" s="44">
        <v>51</v>
      </c>
    </row>
    <row r="5" spans="1:21">
      <c r="A5" t="s">
        <v>47</v>
      </c>
      <c r="B5" t="s">
        <v>71</v>
      </c>
      <c r="C5">
        <v>0.124</v>
      </c>
      <c r="D5">
        <v>0.17699999999999999</v>
      </c>
      <c r="E5">
        <v>0.23599999999999999</v>
      </c>
      <c r="F5">
        <v>2.5000000000000001E-2</v>
      </c>
      <c r="G5">
        <v>0.20699999999999999</v>
      </c>
      <c r="H5">
        <v>92</v>
      </c>
      <c r="I5">
        <v>0</v>
      </c>
      <c r="J5">
        <v>0</v>
      </c>
      <c r="L5">
        <f t="shared" si="0"/>
        <v>0</v>
      </c>
      <c r="O5" t="s">
        <v>76</v>
      </c>
      <c r="P5" s="44" t="s">
        <v>83</v>
      </c>
      <c r="Q5" s="44">
        <v>71</v>
      </c>
    </row>
    <row r="6" spans="1:21">
      <c r="A6" t="s">
        <v>59</v>
      </c>
      <c r="B6" t="s">
        <v>71</v>
      </c>
      <c r="C6">
        <v>0.106</v>
      </c>
      <c r="D6">
        <v>0.13</v>
      </c>
      <c r="E6">
        <v>0.17499999999999999</v>
      </c>
      <c r="F6">
        <v>2.3E-2</v>
      </c>
      <c r="G6">
        <v>0.16700000000000001</v>
      </c>
      <c r="H6">
        <v>34</v>
      </c>
      <c r="I6">
        <v>0</v>
      </c>
      <c r="J6">
        <v>0</v>
      </c>
      <c r="L6">
        <f t="shared" si="0"/>
        <v>0</v>
      </c>
      <c r="O6" t="s">
        <v>77</v>
      </c>
      <c r="P6" s="44" t="s">
        <v>83</v>
      </c>
      <c r="Q6" s="44">
        <v>140</v>
      </c>
    </row>
    <row r="7" spans="1:21">
      <c r="A7" t="s">
        <v>58</v>
      </c>
      <c r="B7" t="s">
        <v>71</v>
      </c>
      <c r="C7">
        <v>5.7000000000000002E-2</v>
      </c>
      <c r="D7">
        <v>6.0999999999999999E-2</v>
      </c>
      <c r="E7">
        <v>7.1999999999999995E-2</v>
      </c>
      <c r="F7">
        <v>4.0000000000000001E-3</v>
      </c>
      <c r="G7">
        <v>6.8000000000000005E-2</v>
      </c>
      <c r="H7">
        <v>33</v>
      </c>
      <c r="I7">
        <v>0</v>
      </c>
      <c r="J7">
        <v>0</v>
      </c>
      <c r="L7">
        <f t="shared" si="0"/>
        <v>0</v>
      </c>
      <c r="O7" t="s">
        <v>78</v>
      </c>
      <c r="P7" s="44" t="s">
        <v>83</v>
      </c>
      <c r="Q7" s="44">
        <v>82</v>
      </c>
    </row>
    <row r="8" spans="1:21">
      <c r="A8" t="s">
        <v>57</v>
      </c>
      <c r="B8" t="s">
        <v>71</v>
      </c>
      <c r="C8">
        <v>8.4000000000000005E-2</v>
      </c>
      <c r="D8">
        <v>9.0999999999999998E-2</v>
      </c>
      <c r="E8">
        <v>9.7000000000000003E-2</v>
      </c>
      <c r="F8">
        <v>4.0000000000000001E-3</v>
      </c>
      <c r="G8">
        <v>9.7000000000000003E-2</v>
      </c>
      <c r="H8">
        <v>23</v>
      </c>
      <c r="I8">
        <v>0</v>
      </c>
      <c r="J8">
        <v>0</v>
      </c>
      <c r="L8">
        <f t="shared" si="0"/>
        <v>0</v>
      </c>
    </row>
    <row r="9" spans="1:21">
      <c r="A9" t="s">
        <v>48</v>
      </c>
      <c r="B9" t="s">
        <v>71</v>
      </c>
      <c r="C9">
        <v>6.6000000000000003E-2</v>
      </c>
      <c r="D9">
        <v>7.1999999999999995E-2</v>
      </c>
      <c r="E9">
        <v>8.5000000000000006E-2</v>
      </c>
      <c r="F9">
        <v>5.0000000000000001E-3</v>
      </c>
      <c r="G9">
        <v>0.08</v>
      </c>
      <c r="H9">
        <v>55</v>
      </c>
      <c r="I9">
        <v>0</v>
      </c>
      <c r="J9">
        <v>0</v>
      </c>
      <c r="L9">
        <f t="shared" si="0"/>
        <v>0</v>
      </c>
      <c r="N9" s="36"/>
      <c r="O9" s="36"/>
      <c r="P9" s="36"/>
      <c r="Q9" s="36"/>
      <c r="R9" s="36"/>
      <c r="S9" s="36"/>
      <c r="T9" s="36"/>
      <c r="U9" s="36"/>
    </row>
    <row r="10" spans="1:21">
      <c r="A10" t="s">
        <v>10</v>
      </c>
      <c r="B10" t="s">
        <v>71</v>
      </c>
      <c r="C10">
        <v>0.111</v>
      </c>
      <c r="D10">
        <v>0.13200000000000001</v>
      </c>
      <c r="E10">
        <v>0.192</v>
      </c>
      <c r="F10">
        <v>0.02</v>
      </c>
      <c r="G10">
        <v>0.17199999999999999</v>
      </c>
      <c r="H10">
        <v>142</v>
      </c>
      <c r="I10">
        <v>0</v>
      </c>
      <c r="J10">
        <v>0</v>
      </c>
      <c r="L10">
        <f t="shared" si="0"/>
        <v>0</v>
      </c>
      <c r="N10" s="36"/>
      <c r="O10" s="36"/>
      <c r="P10" s="36"/>
      <c r="Q10" s="36"/>
      <c r="R10" s="36"/>
      <c r="S10" s="36"/>
      <c r="T10" s="36"/>
      <c r="U10" s="36"/>
    </row>
    <row r="11" spans="1:21">
      <c r="A11" t="s">
        <v>11</v>
      </c>
      <c r="B11" t="s">
        <v>71</v>
      </c>
      <c r="C11">
        <v>0.1</v>
      </c>
      <c r="D11">
        <v>0.109</v>
      </c>
      <c r="E11">
        <v>0.13</v>
      </c>
      <c r="F11">
        <v>6.0000000000000001E-3</v>
      </c>
      <c r="G11">
        <v>0.11799999999999999</v>
      </c>
      <c r="H11">
        <v>104</v>
      </c>
      <c r="I11">
        <v>0</v>
      </c>
      <c r="J11">
        <v>0</v>
      </c>
      <c r="L11">
        <f t="shared" si="0"/>
        <v>0</v>
      </c>
      <c r="N11" s="36"/>
      <c r="O11" s="36"/>
      <c r="P11" s="36"/>
      <c r="Q11" s="36"/>
      <c r="R11" s="36"/>
      <c r="S11" s="36"/>
      <c r="T11" s="36"/>
      <c r="U11" s="36"/>
    </row>
    <row r="12" spans="1:21">
      <c r="A12" t="s">
        <v>55</v>
      </c>
      <c r="B12" t="s">
        <v>71</v>
      </c>
      <c r="C12">
        <v>0.10199999999999999</v>
      </c>
      <c r="D12">
        <v>0.111</v>
      </c>
      <c r="E12">
        <v>0.13800000000000001</v>
      </c>
      <c r="F12">
        <v>7.0000000000000001E-3</v>
      </c>
      <c r="G12">
        <v>0.121</v>
      </c>
      <c r="H12">
        <v>178</v>
      </c>
      <c r="I12">
        <v>0</v>
      </c>
      <c r="J12">
        <v>0</v>
      </c>
      <c r="L12">
        <f t="shared" si="0"/>
        <v>0</v>
      </c>
      <c r="N12" s="36"/>
      <c r="O12" s="36"/>
      <c r="P12" s="36"/>
      <c r="Q12" s="36"/>
      <c r="R12" s="36"/>
      <c r="S12" s="36"/>
      <c r="T12" s="36"/>
      <c r="U12" s="36"/>
    </row>
    <row r="13" spans="1:21">
      <c r="A13" t="s">
        <v>73</v>
      </c>
      <c r="B13" t="s">
        <v>71</v>
      </c>
      <c r="C13">
        <v>0.85199999999999998</v>
      </c>
      <c r="D13">
        <v>0.89800000000000002</v>
      </c>
      <c r="E13">
        <v>0.997</v>
      </c>
      <c r="F13">
        <v>3.1E-2</v>
      </c>
      <c r="G13">
        <v>0.93899999999999995</v>
      </c>
      <c r="H13">
        <v>56</v>
      </c>
      <c r="I13">
        <v>0</v>
      </c>
      <c r="J13">
        <v>0</v>
      </c>
    </row>
    <row r="14" spans="1:21">
      <c r="A14" t="s">
        <v>74</v>
      </c>
      <c r="B14" t="s">
        <v>71</v>
      </c>
      <c r="C14">
        <v>0.38</v>
      </c>
      <c r="D14">
        <v>0.41099999999999998</v>
      </c>
      <c r="E14">
        <v>0.47</v>
      </c>
      <c r="F14">
        <v>2.5000000000000001E-2</v>
      </c>
      <c r="G14">
        <v>0.44500000000000001</v>
      </c>
      <c r="H14">
        <v>34</v>
      </c>
      <c r="I14">
        <v>0</v>
      </c>
      <c r="J14">
        <v>0</v>
      </c>
      <c r="O14" s="36"/>
      <c r="P14" s="36"/>
      <c r="Q14" s="36"/>
    </row>
    <row r="15" spans="1:21">
      <c r="A15" t="s">
        <v>75</v>
      </c>
      <c r="B15" t="s">
        <v>71</v>
      </c>
      <c r="C15">
        <v>0.441</v>
      </c>
      <c r="D15">
        <v>0.501</v>
      </c>
      <c r="E15">
        <v>0.56200000000000006</v>
      </c>
      <c r="F15">
        <v>3.1E-2</v>
      </c>
      <c r="G15">
        <v>0.54400000000000004</v>
      </c>
      <c r="H15">
        <v>23</v>
      </c>
      <c r="I15">
        <v>0</v>
      </c>
      <c r="J15">
        <v>0</v>
      </c>
    </row>
    <row r="16" spans="1:21">
      <c r="A16" t="s">
        <v>76</v>
      </c>
      <c r="B16" t="s">
        <v>71</v>
      </c>
      <c r="C16">
        <v>0.47</v>
      </c>
      <c r="D16">
        <v>0.52100000000000002</v>
      </c>
      <c r="E16">
        <v>0.58699999999999997</v>
      </c>
      <c r="F16">
        <v>3.2000000000000001E-2</v>
      </c>
      <c r="G16">
        <v>0.57199999999999995</v>
      </c>
      <c r="H16">
        <v>34</v>
      </c>
      <c r="I16">
        <v>0</v>
      </c>
      <c r="J16">
        <v>0</v>
      </c>
    </row>
    <row r="17" spans="1:17">
      <c r="A17" t="s">
        <v>77</v>
      </c>
      <c r="B17" t="s">
        <v>71</v>
      </c>
      <c r="C17">
        <v>0.34799999999999998</v>
      </c>
      <c r="D17">
        <v>0.38</v>
      </c>
      <c r="E17">
        <v>0.41599999999999998</v>
      </c>
      <c r="F17">
        <v>2.1000000000000001E-2</v>
      </c>
      <c r="G17">
        <v>0.40799999999999997</v>
      </c>
      <c r="H17">
        <v>16</v>
      </c>
      <c r="I17">
        <v>0</v>
      </c>
      <c r="J17">
        <v>0</v>
      </c>
    </row>
    <row r="18" spans="1:17">
      <c r="A18" t="s">
        <v>78</v>
      </c>
      <c r="B18" t="s">
        <v>71</v>
      </c>
      <c r="C18">
        <v>0.45100000000000001</v>
      </c>
      <c r="D18">
        <v>0.47599999999999998</v>
      </c>
      <c r="E18">
        <v>0.52200000000000002</v>
      </c>
      <c r="F18">
        <v>1.9E-2</v>
      </c>
      <c r="G18">
        <v>0.504</v>
      </c>
      <c r="H18">
        <v>14</v>
      </c>
      <c r="I18">
        <v>0</v>
      </c>
      <c r="J18">
        <v>0</v>
      </c>
    </row>
    <row r="19" spans="1:17">
      <c r="A19" t="s">
        <v>90</v>
      </c>
      <c r="H19">
        <f>SUM(H2,H3,H4,H5,H6,H7,H8,H9,H10,H11,H12,H13,H14,H15,H16,H17,H18)</f>
        <v>1121</v>
      </c>
    </row>
    <row r="21" spans="1:17" ht="18.5">
      <c r="A21" s="43" t="s">
        <v>79</v>
      </c>
    </row>
    <row r="23" spans="1:17">
      <c r="A23" t="s">
        <v>12</v>
      </c>
      <c r="B23" t="s">
        <v>65</v>
      </c>
      <c r="C23" t="s">
        <v>66</v>
      </c>
      <c r="D23" t="s">
        <v>67</v>
      </c>
      <c r="E23" t="s">
        <v>68</v>
      </c>
      <c r="F23" t="s">
        <v>69</v>
      </c>
      <c r="G23" t="s">
        <v>70</v>
      </c>
      <c r="H23" t="s">
        <v>13</v>
      </c>
      <c r="I23" t="s">
        <v>14</v>
      </c>
      <c r="J23" t="s">
        <v>15</v>
      </c>
      <c r="L23" t="s">
        <v>82</v>
      </c>
      <c r="O23" t="s">
        <v>85</v>
      </c>
    </row>
    <row r="24" spans="1:17">
      <c r="A24" t="s">
        <v>45</v>
      </c>
      <c r="B24" t="s">
        <v>71</v>
      </c>
      <c r="C24">
        <v>6.4000000000000001E-2</v>
      </c>
      <c r="D24">
        <v>7.0000000000000007E-2</v>
      </c>
      <c r="E24">
        <v>9.4E-2</v>
      </c>
      <c r="F24">
        <v>5.0000000000000001E-3</v>
      </c>
      <c r="G24">
        <v>7.5999999999999998E-2</v>
      </c>
      <c r="H24">
        <v>174</v>
      </c>
      <c r="I24">
        <v>0</v>
      </c>
      <c r="J24">
        <v>0</v>
      </c>
      <c r="L24">
        <f t="shared" ref="L24:L34" si="1">IF(E24&gt;2.5,1,0)</f>
        <v>0</v>
      </c>
      <c r="O24" t="s">
        <v>73</v>
      </c>
      <c r="P24" s="44" t="s">
        <v>83</v>
      </c>
      <c r="Q24" s="44">
        <v>65</v>
      </c>
    </row>
    <row r="25" spans="1:17">
      <c r="A25" t="s">
        <v>56</v>
      </c>
      <c r="B25" t="s">
        <v>71</v>
      </c>
      <c r="C25">
        <v>6.2E-2</v>
      </c>
      <c r="D25">
        <v>7.0000000000000007E-2</v>
      </c>
      <c r="E25">
        <v>0.12</v>
      </c>
      <c r="F25">
        <v>8.0000000000000002E-3</v>
      </c>
      <c r="G25">
        <v>0.08</v>
      </c>
      <c r="H25">
        <v>175</v>
      </c>
      <c r="I25">
        <v>0</v>
      </c>
      <c r="J25">
        <v>0</v>
      </c>
      <c r="L25">
        <f t="shared" si="1"/>
        <v>0</v>
      </c>
      <c r="O25" t="s">
        <v>74</v>
      </c>
      <c r="P25" s="44" t="s">
        <v>83</v>
      </c>
      <c r="Q25" s="44">
        <v>36</v>
      </c>
    </row>
    <row r="26" spans="1:17">
      <c r="A26" t="s">
        <v>46</v>
      </c>
      <c r="B26" t="s">
        <v>71</v>
      </c>
      <c r="C26">
        <v>0.115</v>
      </c>
      <c r="D26">
        <v>0.13600000000000001</v>
      </c>
      <c r="E26">
        <v>0.26200000000000001</v>
      </c>
      <c r="F26">
        <v>1.7999999999999999E-2</v>
      </c>
      <c r="G26">
        <v>0.16</v>
      </c>
      <c r="H26">
        <v>207</v>
      </c>
      <c r="I26">
        <v>0</v>
      </c>
      <c r="J26">
        <v>0</v>
      </c>
      <c r="L26">
        <f t="shared" si="1"/>
        <v>0</v>
      </c>
      <c r="O26" t="s">
        <v>75</v>
      </c>
      <c r="P26" s="44" t="s">
        <v>83</v>
      </c>
      <c r="Q26" s="44">
        <v>51</v>
      </c>
    </row>
    <row r="27" spans="1:17">
      <c r="A27" t="s">
        <v>47</v>
      </c>
      <c r="B27" t="s">
        <v>71</v>
      </c>
      <c r="C27">
        <v>0.122</v>
      </c>
      <c r="D27">
        <v>0.18099999999999999</v>
      </c>
      <c r="E27">
        <v>0.248</v>
      </c>
      <c r="F27">
        <v>2.5999999999999999E-2</v>
      </c>
      <c r="G27">
        <v>0.216</v>
      </c>
      <c r="H27">
        <v>181</v>
      </c>
      <c r="I27">
        <v>0</v>
      </c>
      <c r="J27">
        <v>0</v>
      </c>
      <c r="L27">
        <f t="shared" si="1"/>
        <v>0</v>
      </c>
      <c r="O27" t="s">
        <v>76</v>
      </c>
      <c r="P27" s="44" t="s">
        <v>83</v>
      </c>
      <c r="Q27" s="44">
        <v>71</v>
      </c>
    </row>
    <row r="28" spans="1:17">
      <c r="A28" t="s">
        <v>59</v>
      </c>
      <c r="B28" t="s">
        <v>71</v>
      </c>
      <c r="C28">
        <v>0.105</v>
      </c>
      <c r="D28">
        <v>0.126</v>
      </c>
      <c r="E28">
        <v>0.189</v>
      </c>
      <c r="F28">
        <v>2.4E-2</v>
      </c>
      <c r="G28">
        <v>0.16800000000000001</v>
      </c>
      <c r="H28">
        <v>66</v>
      </c>
      <c r="I28">
        <v>0</v>
      </c>
      <c r="J28">
        <v>0</v>
      </c>
      <c r="L28">
        <f t="shared" si="1"/>
        <v>0</v>
      </c>
      <c r="O28" t="s">
        <v>77</v>
      </c>
      <c r="P28" s="44" t="s">
        <v>83</v>
      </c>
      <c r="Q28" s="44">
        <v>140</v>
      </c>
    </row>
    <row r="29" spans="1:17">
      <c r="A29" t="s">
        <v>58</v>
      </c>
      <c r="B29" t="s">
        <v>71</v>
      </c>
      <c r="C29">
        <v>5.6000000000000001E-2</v>
      </c>
      <c r="D29">
        <v>6.3E-2</v>
      </c>
      <c r="E29">
        <v>8.8999999999999996E-2</v>
      </c>
      <c r="F29">
        <v>7.0000000000000001E-3</v>
      </c>
      <c r="G29">
        <v>7.4999999999999997E-2</v>
      </c>
      <c r="H29">
        <v>65</v>
      </c>
      <c r="I29">
        <v>0</v>
      </c>
      <c r="J29">
        <v>0</v>
      </c>
      <c r="L29">
        <f t="shared" si="1"/>
        <v>0</v>
      </c>
      <c r="O29" t="s">
        <v>78</v>
      </c>
      <c r="P29" s="44" t="s">
        <v>83</v>
      </c>
      <c r="Q29" s="44">
        <v>82</v>
      </c>
    </row>
    <row r="30" spans="1:17">
      <c r="A30" t="s">
        <v>57</v>
      </c>
      <c r="B30" t="s">
        <v>71</v>
      </c>
      <c r="C30">
        <v>7.1999999999999995E-2</v>
      </c>
      <c r="D30">
        <v>9.0999999999999998E-2</v>
      </c>
      <c r="E30">
        <v>0.114</v>
      </c>
      <c r="F30">
        <v>8.0000000000000002E-3</v>
      </c>
      <c r="G30">
        <v>0.104</v>
      </c>
      <c r="H30">
        <v>46</v>
      </c>
      <c r="I30">
        <v>0</v>
      </c>
      <c r="J30">
        <v>0</v>
      </c>
      <c r="L30">
        <f t="shared" si="1"/>
        <v>0</v>
      </c>
    </row>
    <row r="31" spans="1:17">
      <c r="A31" t="s">
        <v>48</v>
      </c>
      <c r="B31" t="s">
        <v>71</v>
      </c>
      <c r="C31">
        <v>6.6000000000000003E-2</v>
      </c>
      <c r="D31">
        <v>7.4999999999999997E-2</v>
      </c>
      <c r="E31">
        <v>9.4E-2</v>
      </c>
      <c r="F31">
        <v>7.0000000000000001E-3</v>
      </c>
      <c r="G31">
        <v>8.5000000000000006E-2</v>
      </c>
      <c r="H31">
        <v>107</v>
      </c>
      <c r="I31">
        <v>0</v>
      </c>
      <c r="J31">
        <v>0</v>
      </c>
      <c r="L31">
        <f t="shared" si="1"/>
        <v>0</v>
      </c>
    </row>
    <row r="32" spans="1:17">
      <c r="A32" t="s">
        <v>10</v>
      </c>
      <c r="B32" t="s">
        <v>71</v>
      </c>
      <c r="C32">
        <v>0.11</v>
      </c>
      <c r="D32">
        <v>0.13400000000000001</v>
      </c>
      <c r="E32">
        <v>0.20599999999999999</v>
      </c>
      <c r="F32">
        <v>2.3E-2</v>
      </c>
      <c r="G32">
        <v>0.17499999999999999</v>
      </c>
      <c r="H32">
        <v>281</v>
      </c>
      <c r="I32">
        <v>1</v>
      </c>
      <c r="J32">
        <v>0</v>
      </c>
      <c r="L32">
        <f t="shared" si="1"/>
        <v>0</v>
      </c>
    </row>
    <row r="33" spans="1:17">
      <c r="A33" t="s">
        <v>11</v>
      </c>
      <c r="B33" t="s">
        <v>71</v>
      </c>
      <c r="C33">
        <v>9.9000000000000005E-2</v>
      </c>
      <c r="D33">
        <v>0.108</v>
      </c>
      <c r="E33">
        <v>0.13100000000000001</v>
      </c>
      <c r="F33">
        <v>6.0000000000000001E-3</v>
      </c>
      <c r="G33">
        <v>0.11600000000000001</v>
      </c>
      <c r="H33">
        <v>201</v>
      </c>
      <c r="I33">
        <v>0</v>
      </c>
      <c r="J33">
        <v>0</v>
      </c>
      <c r="L33">
        <f t="shared" si="1"/>
        <v>0</v>
      </c>
    </row>
    <row r="34" spans="1:17">
      <c r="A34" t="s">
        <v>55</v>
      </c>
      <c r="B34" t="s">
        <v>71</v>
      </c>
      <c r="C34">
        <v>0.10199999999999999</v>
      </c>
      <c r="D34">
        <v>0.113</v>
      </c>
      <c r="E34">
        <v>0.151</v>
      </c>
      <c r="F34">
        <v>8.9999999999999993E-3</v>
      </c>
      <c r="G34">
        <v>0.125</v>
      </c>
      <c r="H34">
        <v>349</v>
      </c>
      <c r="I34">
        <v>0</v>
      </c>
      <c r="J34">
        <v>0</v>
      </c>
      <c r="L34">
        <f t="shared" si="1"/>
        <v>0</v>
      </c>
    </row>
    <row r="35" spans="1:17">
      <c r="A35" t="s">
        <v>73</v>
      </c>
      <c r="B35" t="s">
        <v>71</v>
      </c>
      <c r="C35">
        <v>0.82799999999999996</v>
      </c>
      <c r="D35">
        <v>0.91900000000000004</v>
      </c>
      <c r="E35">
        <v>1.2110000000000001</v>
      </c>
      <c r="F35">
        <v>5.0999999999999997E-2</v>
      </c>
      <c r="G35">
        <v>0.96699999999999997</v>
      </c>
      <c r="H35">
        <v>106</v>
      </c>
      <c r="I35">
        <v>1</v>
      </c>
      <c r="J35">
        <v>0</v>
      </c>
    </row>
    <row r="36" spans="1:17">
      <c r="A36" t="s">
        <v>74</v>
      </c>
      <c r="B36" t="s">
        <v>71</v>
      </c>
      <c r="C36">
        <v>0.36899999999999999</v>
      </c>
      <c r="D36">
        <v>0.40799999999999997</v>
      </c>
      <c r="E36">
        <v>0.53200000000000003</v>
      </c>
      <c r="F36">
        <v>3.4000000000000002E-2</v>
      </c>
      <c r="G36">
        <v>0.45800000000000002</v>
      </c>
      <c r="H36">
        <v>66</v>
      </c>
      <c r="I36">
        <v>0</v>
      </c>
      <c r="J36">
        <v>0</v>
      </c>
    </row>
    <row r="37" spans="1:17">
      <c r="A37" t="s">
        <v>75</v>
      </c>
      <c r="B37" t="s">
        <v>71</v>
      </c>
      <c r="C37">
        <v>0.45200000000000001</v>
      </c>
      <c r="D37">
        <v>0.504</v>
      </c>
      <c r="E37">
        <v>0.61</v>
      </c>
      <c r="F37">
        <v>3.5999999999999997E-2</v>
      </c>
      <c r="G37">
        <v>0.55500000000000005</v>
      </c>
      <c r="H37">
        <v>46</v>
      </c>
      <c r="I37">
        <v>0</v>
      </c>
      <c r="J37">
        <v>0</v>
      </c>
    </row>
    <row r="38" spans="1:17">
      <c r="A38" t="s">
        <v>76</v>
      </c>
      <c r="B38" t="s">
        <v>71</v>
      </c>
      <c r="C38">
        <v>0.46200000000000002</v>
      </c>
      <c r="D38">
        <v>0.51400000000000001</v>
      </c>
      <c r="E38">
        <v>0.69599999999999995</v>
      </c>
      <c r="F38">
        <v>4.1000000000000002E-2</v>
      </c>
      <c r="G38">
        <v>0.56599999999999995</v>
      </c>
      <c r="H38">
        <v>66</v>
      </c>
      <c r="I38">
        <v>0</v>
      </c>
      <c r="J38">
        <v>0</v>
      </c>
    </row>
    <row r="39" spans="1:17">
      <c r="A39" t="s">
        <v>77</v>
      </c>
      <c r="B39" t="s">
        <v>71</v>
      </c>
      <c r="C39">
        <v>0.34200000000000003</v>
      </c>
      <c r="D39">
        <v>0.39200000000000002</v>
      </c>
      <c r="E39">
        <v>0.53200000000000003</v>
      </c>
      <c r="F39">
        <v>3.7999999999999999E-2</v>
      </c>
      <c r="G39">
        <v>0.43</v>
      </c>
      <c r="H39">
        <v>33</v>
      </c>
      <c r="I39">
        <v>0</v>
      </c>
      <c r="J39">
        <v>0</v>
      </c>
    </row>
    <row r="40" spans="1:17">
      <c r="A40" t="s">
        <v>78</v>
      </c>
      <c r="B40" t="s">
        <v>71</v>
      </c>
      <c r="C40">
        <v>0.45600000000000002</v>
      </c>
      <c r="D40">
        <v>0.48499999999999999</v>
      </c>
      <c r="E40">
        <v>0.57399999999999995</v>
      </c>
      <c r="F40">
        <v>0.03</v>
      </c>
      <c r="G40">
        <v>0.54700000000000004</v>
      </c>
      <c r="H40">
        <v>29</v>
      </c>
      <c r="I40">
        <v>0</v>
      </c>
      <c r="J40">
        <v>0</v>
      </c>
    </row>
    <row r="41" spans="1:17">
      <c r="A41" t="s">
        <v>90</v>
      </c>
      <c r="H41">
        <f>SUM(H24,H25,H26,H27,H28,H29,H30,H31,H32,H33,H34,H35,H36,H37,H38,H39,H40,)</f>
        <v>2198</v>
      </c>
    </row>
    <row r="43" spans="1:17" ht="18.5">
      <c r="A43" s="43" t="s">
        <v>80</v>
      </c>
    </row>
    <row r="45" spans="1:17">
      <c r="A45" t="s">
        <v>12</v>
      </c>
      <c r="B45" t="s">
        <v>65</v>
      </c>
      <c r="C45" t="s">
        <v>66</v>
      </c>
      <c r="D45" t="s">
        <v>67</v>
      </c>
      <c r="E45" t="s">
        <v>68</v>
      </c>
      <c r="F45" t="s">
        <v>69</v>
      </c>
      <c r="G45" t="s">
        <v>70</v>
      </c>
      <c r="H45" t="s">
        <v>13</v>
      </c>
      <c r="I45" t="s">
        <v>14</v>
      </c>
      <c r="J45" t="s">
        <v>15</v>
      </c>
      <c r="L45" t="s">
        <v>82</v>
      </c>
      <c r="O45" t="s">
        <v>86</v>
      </c>
    </row>
    <row r="46" spans="1:17">
      <c r="A46" t="s">
        <v>45</v>
      </c>
      <c r="B46" t="s">
        <v>71</v>
      </c>
      <c r="C46">
        <v>6.3E-2</v>
      </c>
      <c r="D46">
        <v>7.2999999999999995E-2</v>
      </c>
      <c r="E46">
        <v>0.11</v>
      </c>
      <c r="F46">
        <v>8.9999999999999993E-3</v>
      </c>
      <c r="G46">
        <v>8.6999999999999994E-2</v>
      </c>
      <c r="H46">
        <v>264</v>
      </c>
      <c r="I46">
        <v>0</v>
      </c>
      <c r="J46">
        <v>0</v>
      </c>
      <c r="L46">
        <f t="shared" ref="L46:L56" si="2">IF(E46&gt;2.5,1,0)</f>
        <v>0</v>
      </c>
      <c r="O46" t="s">
        <v>73</v>
      </c>
      <c r="P46" s="44" t="s">
        <v>83</v>
      </c>
      <c r="Q46" s="44">
        <v>65</v>
      </c>
    </row>
    <row r="47" spans="1:17">
      <c r="A47" t="s">
        <v>56</v>
      </c>
      <c r="B47" t="s">
        <v>71</v>
      </c>
      <c r="C47">
        <v>6.2E-2</v>
      </c>
      <c r="D47">
        <v>7.1999999999999995E-2</v>
      </c>
      <c r="E47">
        <v>0.107</v>
      </c>
      <c r="F47">
        <v>8.9999999999999993E-3</v>
      </c>
      <c r="G47">
        <v>8.5999999999999993E-2</v>
      </c>
      <c r="H47">
        <v>266</v>
      </c>
      <c r="I47">
        <v>0</v>
      </c>
      <c r="J47">
        <v>0</v>
      </c>
      <c r="L47">
        <f t="shared" si="2"/>
        <v>0</v>
      </c>
      <c r="O47" t="s">
        <v>74</v>
      </c>
      <c r="P47" s="44" t="s">
        <v>83</v>
      </c>
      <c r="Q47" s="44">
        <v>36</v>
      </c>
    </row>
    <row r="48" spans="1:17">
      <c r="A48" t="s">
        <v>46</v>
      </c>
      <c r="B48" t="s">
        <v>71</v>
      </c>
      <c r="C48">
        <v>0.11600000000000001</v>
      </c>
      <c r="D48">
        <v>0.13900000000000001</v>
      </c>
      <c r="E48">
        <v>0.193</v>
      </c>
      <c r="F48">
        <v>1.6E-2</v>
      </c>
      <c r="G48">
        <v>0.16</v>
      </c>
      <c r="H48">
        <v>316</v>
      </c>
      <c r="I48">
        <v>0</v>
      </c>
      <c r="J48">
        <v>0</v>
      </c>
      <c r="L48">
        <f t="shared" si="2"/>
        <v>0</v>
      </c>
      <c r="O48" t="s">
        <v>75</v>
      </c>
      <c r="P48" s="44" t="s">
        <v>83</v>
      </c>
      <c r="Q48" s="44">
        <v>51</v>
      </c>
    </row>
    <row r="49" spans="1:17">
      <c r="A49" t="s">
        <v>47</v>
      </c>
      <c r="B49" t="s">
        <v>71</v>
      </c>
      <c r="C49">
        <v>0.122</v>
      </c>
      <c r="D49">
        <v>0.188</v>
      </c>
      <c r="E49">
        <v>0.26100000000000001</v>
      </c>
      <c r="F49">
        <v>3.1E-2</v>
      </c>
      <c r="G49">
        <v>0.22600000000000001</v>
      </c>
      <c r="H49">
        <v>276</v>
      </c>
      <c r="I49">
        <v>0</v>
      </c>
      <c r="J49">
        <v>0</v>
      </c>
      <c r="L49">
        <f t="shared" si="2"/>
        <v>0</v>
      </c>
      <c r="O49" t="s">
        <v>76</v>
      </c>
      <c r="P49" s="44" t="s">
        <v>83</v>
      </c>
      <c r="Q49" s="44">
        <v>71</v>
      </c>
    </row>
    <row r="50" spans="1:17">
      <c r="A50" t="s">
        <v>59</v>
      </c>
      <c r="B50" t="s">
        <v>71</v>
      </c>
      <c r="C50">
        <v>0.105</v>
      </c>
      <c r="D50">
        <v>0.127</v>
      </c>
      <c r="E50">
        <v>0.214</v>
      </c>
      <c r="F50">
        <v>2.4E-2</v>
      </c>
      <c r="G50">
        <v>0.16500000000000001</v>
      </c>
      <c r="H50">
        <v>98</v>
      </c>
      <c r="I50">
        <v>0</v>
      </c>
      <c r="J50">
        <v>0</v>
      </c>
      <c r="L50">
        <f t="shared" si="2"/>
        <v>0</v>
      </c>
      <c r="O50" t="s">
        <v>77</v>
      </c>
      <c r="P50" s="44" t="s">
        <v>83</v>
      </c>
      <c r="Q50" s="44">
        <v>140</v>
      </c>
    </row>
    <row r="51" spans="1:17">
      <c r="A51" t="s">
        <v>58</v>
      </c>
      <c r="B51" t="s">
        <v>71</v>
      </c>
      <c r="C51">
        <v>5.6000000000000001E-2</v>
      </c>
      <c r="D51">
        <v>6.3E-2</v>
      </c>
      <c r="E51">
        <v>9.1999999999999998E-2</v>
      </c>
      <c r="F51">
        <v>7.0000000000000001E-3</v>
      </c>
      <c r="G51">
        <v>7.5999999999999998E-2</v>
      </c>
      <c r="H51">
        <v>98</v>
      </c>
      <c r="I51">
        <v>0</v>
      </c>
      <c r="J51">
        <v>0</v>
      </c>
      <c r="L51">
        <f t="shared" si="2"/>
        <v>0</v>
      </c>
      <c r="O51" t="s">
        <v>78</v>
      </c>
      <c r="P51" s="44" t="s">
        <v>83</v>
      </c>
      <c r="Q51" s="44">
        <v>82</v>
      </c>
    </row>
    <row r="52" spans="1:17">
      <c r="A52" t="s">
        <v>57</v>
      </c>
      <c r="B52" t="s">
        <v>71</v>
      </c>
      <c r="C52">
        <v>6.9000000000000006E-2</v>
      </c>
      <c r="D52">
        <v>9.4E-2</v>
      </c>
      <c r="E52">
        <v>0.13100000000000001</v>
      </c>
      <c r="F52">
        <v>1.0999999999999999E-2</v>
      </c>
      <c r="G52">
        <v>0.11</v>
      </c>
      <c r="H52">
        <v>70</v>
      </c>
      <c r="I52">
        <v>0</v>
      </c>
      <c r="J52">
        <v>0</v>
      </c>
      <c r="L52">
        <f t="shared" si="2"/>
        <v>0</v>
      </c>
    </row>
    <row r="53" spans="1:17">
      <c r="A53" t="s">
        <v>48</v>
      </c>
      <c r="B53" t="s">
        <v>71</v>
      </c>
      <c r="C53">
        <v>6.6000000000000003E-2</v>
      </c>
      <c r="D53">
        <v>7.6999999999999999E-2</v>
      </c>
      <c r="E53">
        <v>0.104</v>
      </c>
      <c r="F53">
        <v>8.0000000000000002E-3</v>
      </c>
      <c r="G53">
        <v>8.8999999999999996E-2</v>
      </c>
      <c r="H53">
        <v>163</v>
      </c>
      <c r="I53">
        <v>0</v>
      </c>
      <c r="J53">
        <v>0</v>
      </c>
      <c r="L53">
        <f t="shared" si="2"/>
        <v>0</v>
      </c>
    </row>
    <row r="54" spans="1:17">
      <c r="A54" t="s">
        <v>10</v>
      </c>
      <c r="B54" t="s">
        <v>71</v>
      </c>
      <c r="C54">
        <v>0.109</v>
      </c>
      <c r="D54">
        <v>0.13700000000000001</v>
      </c>
      <c r="E54">
        <v>0.222</v>
      </c>
      <c r="F54">
        <v>2.3E-2</v>
      </c>
      <c r="G54">
        <v>0.17599999999999999</v>
      </c>
      <c r="H54">
        <v>430</v>
      </c>
      <c r="I54">
        <v>1</v>
      </c>
      <c r="J54">
        <v>0</v>
      </c>
      <c r="L54">
        <f t="shared" si="2"/>
        <v>0</v>
      </c>
    </row>
    <row r="55" spans="1:17">
      <c r="A55" t="s">
        <v>11</v>
      </c>
      <c r="B55" t="s">
        <v>71</v>
      </c>
      <c r="C55">
        <v>9.9000000000000005E-2</v>
      </c>
      <c r="D55">
        <v>0.11</v>
      </c>
      <c r="E55">
        <v>0.14799999999999999</v>
      </c>
      <c r="F55">
        <v>8.0000000000000002E-3</v>
      </c>
      <c r="G55">
        <v>0.121</v>
      </c>
      <c r="H55">
        <v>307</v>
      </c>
      <c r="I55">
        <v>0</v>
      </c>
      <c r="J55">
        <v>0</v>
      </c>
      <c r="L55">
        <f t="shared" si="2"/>
        <v>0</v>
      </c>
    </row>
    <row r="56" spans="1:17">
      <c r="A56" t="s">
        <v>55</v>
      </c>
      <c r="B56" t="s">
        <v>71</v>
      </c>
      <c r="C56">
        <v>0.10100000000000001</v>
      </c>
      <c r="D56">
        <v>0.113</v>
      </c>
      <c r="E56">
        <v>0.183</v>
      </c>
      <c r="F56">
        <v>1.0999999999999999E-2</v>
      </c>
      <c r="G56">
        <v>0.127</v>
      </c>
      <c r="H56">
        <v>532</v>
      </c>
      <c r="I56">
        <v>0</v>
      </c>
      <c r="J56">
        <v>0</v>
      </c>
      <c r="L56">
        <f t="shared" si="2"/>
        <v>0</v>
      </c>
    </row>
    <row r="57" spans="1:17">
      <c r="A57" t="s">
        <v>73</v>
      </c>
      <c r="B57" t="s">
        <v>71</v>
      </c>
      <c r="C57">
        <v>0.82499999999999996</v>
      </c>
      <c r="D57">
        <v>0.95</v>
      </c>
      <c r="E57">
        <v>1.0880000000000001</v>
      </c>
      <c r="F57">
        <v>5.1999999999999998E-2</v>
      </c>
      <c r="G57">
        <v>1.0229999999999999</v>
      </c>
      <c r="H57">
        <v>164</v>
      </c>
      <c r="I57">
        <v>1</v>
      </c>
      <c r="J57">
        <v>0</v>
      </c>
    </row>
    <row r="58" spans="1:17">
      <c r="A58" t="s">
        <v>74</v>
      </c>
      <c r="B58" t="s">
        <v>71</v>
      </c>
      <c r="C58">
        <v>0.371</v>
      </c>
      <c r="D58">
        <v>0.41</v>
      </c>
      <c r="E58">
        <v>0.49299999999999999</v>
      </c>
      <c r="F58">
        <v>3.1E-2</v>
      </c>
      <c r="G58">
        <v>0.45800000000000002</v>
      </c>
      <c r="H58">
        <v>98</v>
      </c>
      <c r="I58">
        <v>0</v>
      </c>
      <c r="J58">
        <v>0</v>
      </c>
    </row>
    <row r="59" spans="1:17">
      <c r="A59" t="s">
        <v>75</v>
      </c>
      <c r="B59" t="s">
        <v>71</v>
      </c>
      <c r="C59">
        <v>0.46300000000000002</v>
      </c>
      <c r="D59">
        <v>0.505</v>
      </c>
      <c r="E59">
        <v>0.63400000000000001</v>
      </c>
      <c r="F59">
        <v>3.5000000000000003E-2</v>
      </c>
      <c r="G59">
        <v>0.54600000000000004</v>
      </c>
      <c r="H59">
        <v>70</v>
      </c>
      <c r="I59">
        <v>0</v>
      </c>
      <c r="J59">
        <v>0</v>
      </c>
    </row>
    <row r="60" spans="1:17">
      <c r="A60" t="s">
        <v>76</v>
      </c>
      <c r="B60" t="s">
        <v>71</v>
      </c>
      <c r="C60">
        <v>0.46600000000000003</v>
      </c>
      <c r="D60">
        <v>0.52500000000000002</v>
      </c>
      <c r="E60">
        <v>0.68300000000000005</v>
      </c>
      <c r="F60">
        <v>4.1000000000000002E-2</v>
      </c>
      <c r="G60">
        <v>0.56999999999999995</v>
      </c>
      <c r="H60">
        <v>100</v>
      </c>
      <c r="I60">
        <v>0</v>
      </c>
      <c r="J60">
        <v>0</v>
      </c>
    </row>
    <row r="61" spans="1:17">
      <c r="A61" t="s">
        <v>77</v>
      </c>
      <c r="B61" t="s">
        <v>71</v>
      </c>
      <c r="C61">
        <v>0.34</v>
      </c>
      <c r="D61">
        <v>0.38900000000000001</v>
      </c>
      <c r="E61">
        <v>0.46</v>
      </c>
      <c r="F61">
        <v>0.03</v>
      </c>
      <c r="G61">
        <v>0.439</v>
      </c>
      <c r="H61">
        <v>51</v>
      </c>
      <c r="I61">
        <v>0</v>
      </c>
      <c r="J61">
        <v>0</v>
      </c>
    </row>
    <row r="62" spans="1:17">
      <c r="A62" t="s">
        <v>78</v>
      </c>
      <c r="B62" t="s">
        <v>71</v>
      </c>
      <c r="C62">
        <v>0.45200000000000001</v>
      </c>
      <c r="D62">
        <v>0.48599999999999999</v>
      </c>
      <c r="E62">
        <v>0.59899999999999998</v>
      </c>
      <c r="F62">
        <v>3.6999999999999998E-2</v>
      </c>
      <c r="G62">
        <v>0.55400000000000005</v>
      </c>
      <c r="H62">
        <v>45</v>
      </c>
      <c r="I62">
        <v>0</v>
      </c>
      <c r="J62">
        <v>0</v>
      </c>
    </row>
    <row r="63" spans="1:17">
      <c r="A63" t="s">
        <v>90</v>
      </c>
      <c r="H63">
        <f>SUM(H46,H47,H48,H49,H50,H51,H52,H53,H54,H55,H56,H57,H58,H59,H60,H61,H62,)</f>
        <v>3348</v>
      </c>
    </row>
    <row r="65" spans="1:17" ht="18.5">
      <c r="A65" s="43" t="s">
        <v>87</v>
      </c>
      <c r="D65" t="s">
        <v>88</v>
      </c>
    </row>
    <row r="67" spans="1:17">
      <c r="A67" t="s">
        <v>12</v>
      </c>
      <c r="B67" t="s">
        <v>65</v>
      </c>
      <c r="C67" t="s">
        <v>66</v>
      </c>
      <c r="D67" t="s">
        <v>67</v>
      </c>
      <c r="E67" t="s">
        <v>68</v>
      </c>
      <c r="F67" t="s">
        <v>69</v>
      </c>
      <c r="G67" t="s">
        <v>70</v>
      </c>
      <c r="H67" t="s">
        <v>13</v>
      </c>
      <c r="I67" t="s">
        <v>14</v>
      </c>
      <c r="J67" t="s">
        <v>15</v>
      </c>
      <c r="L67" t="s">
        <v>82</v>
      </c>
      <c r="O67" t="s">
        <v>85</v>
      </c>
    </row>
    <row r="68" spans="1:17">
      <c r="A68" t="s">
        <v>45</v>
      </c>
      <c r="B68" t="s">
        <v>71</v>
      </c>
      <c r="C68">
        <v>6.3E-2</v>
      </c>
      <c r="D68">
        <v>7.3999999999999996E-2</v>
      </c>
      <c r="E68">
        <v>0.108</v>
      </c>
      <c r="F68">
        <v>8.9999999999999993E-3</v>
      </c>
      <c r="G68">
        <v>8.6999999999999994E-2</v>
      </c>
      <c r="H68">
        <v>355</v>
      </c>
      <c r="I68">
        <v>0</v>
      </c>
      <c r="J68">
        <v>0</v>
      </c>
      <c r="L68">
        <f t="shared" ref="L68:L78" si="3">IF(E68&gt;2.5,1,0)</f>
        <v>0</v>
      </c>
      <c r="O68" t="s">
        <v>73</v>
      </c>
      <c r="P68" s="44" t="s">
        <v>83</v>
      </c>
      <c r="Q68" s="44">
        <v>65</v>
      </c>
    </row>
    <row r="69" spans="1:17">
      <c r="A69" t="s">
        <v>56</v>
      </c>
      <c r="B69" t="s">
        <v>71</v>
      </c>
      <c r="C69">
        <v>6.2E-2</v>
      </c>
      <c r="D69">
        <v>8.5999999999999993E-2</v>
      </c>
      <c r="E69">
        <v>1.101</v>
      </c>
      <c r="F69">
        <v>8.3000000000000004E-2</v>
      </c>
      <c r="G69">
        <v>9.5000000000000001E-2</v>
      </c>
      <c r="H69">
        <v>355</v>
      </c>
      <c r="I69">
        <v>0</v>
      </c>
      <c r="J69">
        <v>0</v>
      </c>
      <c r="L69">
        <f t="shared" si="3"/>
        <v>0</v>
      </c>
      <c r="O69" t="s">
        <v>74</v>
      </c>
      <c r="P69" s="44" t="s">
        <v>83</v>
      </c>
      <c r="Q69" s="44">
        <v>36</v>
      </c>
    </row>
    <row r="70" spans="1:17">
      <c r="A70" t="s">
        <v>46</v>
      </c>
      <c r="B70" t="s">
        <v>71</v>
      </c>
      <c r="C70">
        <v>0.115</v>
      </c>
      <c r="D70">
        <v>0.159</v>
      </c>
      <c r="E70">
        <v>2.1389999999999998</v>
      </c>
      <c r="F70">
        <v>0.157</v>
      </c>
      <c r="G70">
        <v>0.16800000000000001</v>
      </c>
      <c r="H70">
        <v>424</v>
      </c>
      <c r="I70">
        <v>0</v>
      </c>
      <c r="J70">
        <v>0</v>
      </c>
      <c r="L70">
        <f t="shared" si="3"/>
        <v>0</v>
      </c>
      <c r="O70" t="s">
        <v>75</v>
      </c>
      <c r="P70" s="44" t="s">
        <v>83</v>
      </c>
      <c r="Q70" s="44">
        <v>51</v>
      </c>
    </row>
    <row r="71" spans="1:17">
      <c r="A71" t="s">
        <v>47</v>
      </c>
      <c r="B71" t="s">
        <v>71</v>
      </c>
      <c r="C71">
        <v>0.125</v>
      </c>
      <c r="D71">
        <v>0.219</v>
      </c>
      <c r="E71">
        <v>1.7549999999999999</v>
      </c>
      <c r="F71">
        <v>0.13300000000000001</v>
      </c>
      <c r="G71">
        <v>0.26200000000000001</v>
      </c>
      <c r="H71">
        <v>372</v>
      </c>
      <c r="I71">
        <v>0</v>
      </c>
      <c r="J71">
        <v>0</v>
      </c>
      <c r="L71">
        <f t="shared" si="3"/>
        <v>0</v>
      </c>
      <c r="O71" t="s">
        <v>76</v>
      </c>
      <c r="P71" s="44" t="s">
        <v>83</v>
      </c>
      <c r="Q71" s="44">
        <v>71</v>
      </c>
    </row>
    <row r="72" spans="1:17">
      <c r="A72" t="s">
        <v>59</v>
      </c>
      <c r="B72" t="s">
        <v>71</v>
      </c>
      <c r="C72">
        <v>0.105</v>
      </c>
      <c r="D72">
        <v>0.16500000000000001</v>
      </c>
      <c r="E72">
        <v>1.2290000000000001</v>
      </c>
      <c r="F72">
        <v>0.16600000000000001</v>
      </c>
      <c r="G72">
        <v>0.17799999999999999</v>
      </c>
      <c r="H72">
        <v>133</v>
      </c>
      <c r="I72">
        <v>0</v>
      </c>
      <c r="J72">
        <v>0</v>
      </c>
      <c r="L72">
        <f t="shared" si="3"/>
        <v>0</v>
      </c>
      <c r="O72" t="s">
        <v>77</v>
      </c>
      <c r="P72" s="44" t="s">
        <v>83</v>
      </c>
      <c r="Q72" s="44">
        <v>140</v>
      </c>
    </row>
    <row r="73" spans="1:17">
      <c r="A73" t="s">
        <v>58</v>
      </c>
      <c r="B73" t="s">
        <v>71</v>
      </c>
      <c r="C73">
        <v>5.6000000000000001E-2</v>
      </c>
      <c r="D73">
        <v>9.1999999999999998E-2</v>
      </c>
      <c r="E73">
        <v>1.5049999999999999</v>
      </c>
      <c r="F73">
        <v>0.14899999999999999</v>
      </c>
      <c r="G73">
        <v>8.3000000000000004E-2</v>
      </c>
      <c r="H73">
        <v>134</v>
      </c>
      <c r="I73">
        <v>0</v>
      </c>
      <c r="J73">
        <v>0</v>
      </c>
      <c r="L73">
        <f t="shared" si="3"/>
        <v>0</v>
      </c>
      <c r="O73" t="s">
        <v>78</v>
      </c>
      <c r="P73" s="44" t="s">
        <v>83</v>
      </c>
      <c r="Q73" s="44">
        <v>82</v>
      </c>
    </row>
    <row r="74" spans="1:17">
      <c r="A74" t="s">
        <v>57</v>
      </c>
      <c r="B74" t="s">
        <v>71</v>
      </c>
      <c r="C74">
        <v>6.3E-2</v>
      </c>
      <c r="D74">
        <v>8.8999999999999996E-2</v>
      </c>
      <c r="E74">
        <v>0.13600000000000001</v>
      </c>
      <c r="F74">
        <v>1.6E-2</v>
      </c>
      <c r="G74">
        <v>0.105</v>
      </c>
      <c r="H74">
        <v>95</v>
      </c>
      <c r="I74">
        <v>0</v>
      </c>
      <c r="J74">
        <v>0</v>
      </c>
      <c r="L74">
        <f t="shared" si="3"/>
        <v>0</v>
      </c>
    </row>
    <row r="75" spans="1:17">
      <c r="A75" t="s">
        <v>48</v>
      </c>
      <c r="B75" t="s">
        <v>71</v>
      </c>
      <c r="C75">
        <v>6.6000000000000003E-2</v>
      </c>
      <c r="D75">
        <v>9.9000000000000005E-2</v>
      </c>
      <c r="E75">
        <v>1.468</v>
      </c>
      <c r="F75">
        <v>0.129</v>
      </c>
      <c r="G75">
        <v>9.5000000000000001E-2</v>
      </c>
      <c r="H75">
        <v>221</v>
      </c>
      <c r="I75">
        <v>0</v>
      </c>
      <c r="J75">
        <v>0</v>
      </c>
      <c r="L75">
        <f t="shared" si="3"/>
        <v>0</v>
      </c>
    </row>
    <row r="76" spans="1:17">
      <c r="A76" t="s">
        <v>10</v>
      </c>
      <c r="B76" t="s">
        <v>71</v>
      </c>
      <c r="C76">
        <v>0.109</v>
      </c>
      <c r="D76">
        <v>0.16400000000000001</v>
      </c>
      <c r="E76">
        <v>2.4820000000000002</v>
      </c>
      <c r="F76">
        <v>0.186</v>
      </c>
      <c r="G76">
        <v>0.189</v>
      </c>
      <c r="H76">
        <v>576</v>
      </c>
      <c r="I76">
        <v>2</v>
      </c>
      <c r="J76">
        <v>0</v>
      </c>
      <c r="L76">
        <f t="shared" si="3"/>
        <v>0</v>
      </c>
    </row>
    <row r="77" spans="1:17">
      <c r="A77" t="s">
        <v>11</v>
      </c>
      <c r="B77" t="s">
        <v>71</v>
      </c>
      <c r="C77">
        <v>0.1</v>
      </c>
      <c r="D77">
        <v>0.13700000000000001</v>
      </c>
      <c r="E77">
        <v>1.58</v>
      </c>
      <c r="F77">
        <v>0.156</v>
      </c>
      <c r="G77">
        <v>0.129</v>
      </c>
      <c r="H77">
        <v>412</v>
      </c>
      <c r="I77">
        <v>0</v>
      </c>
      <c r="J77">
        <v>0</v>
      </c>
      <c r="L77">
        <f t="shared" si="3"/>
        <v>0</v>
      </c>
    </row>
    <row r="78" spans="1:17">
      <c r="A78" t="s">
        <v>55</v>
      </c>
      <c r="B78" t="s">
        <v>71</v>
      </c>
      <c r="C78">
        <v>0.10100000000000001</v>
      </c>
      <c r="D78">
        <v>0.13600000000000001</v>
      </c>
      <c r="E78">
        <v>2.2360000000000002</v>
      </c>
      <c r="F78">
        <v>0.13100000000000001</v>
      </c>
      <c r="G78">
        <v>0.13500000000000001</v>
      </c>
      <c r="H78">
        <v>713</v>
      </c>
      <c r="I78">
        <v>0</v>
      </c>
      <c r="J78">
        <v>0</v>
      </c>
      <c r="L78">
        <f t="shared" si="3"/>
        <v>0</v>
      </c>
    </row>
    <row r="79" spans="1:17">
      <c r="A79" t="s">
        <v>73</v>
      </c>
      <c r="B79" t="s">
        <v>71</v>
      </c>
      <c r="C79">
        <v>0.85899999999999999</v>
      </c>
      <c r="D79">
        <v>1.1339999999999999</v>
      </c>
      <c r="E79">
        <v>2.903</v>
      </c>
      <c r="F79">
        <v>0.34799999999999998</v>
      </c>
      <c r="G79">
        <v>1.4910000000000001</v>
      </c>
      <c r="H79">
        <v>220</v>
      </c>
      <c r="I79">
        <v>1</v>
      </c>
      <c r="J79">
        <v>0</v>
      </c>
    </row>
    <row r="80" spans="1:17">
      <c r="A80" t="s">
        <v>74</v>
      </c>
      <c r="B80" t="s">
        <v>71</v>
      </c>
      <c r="C80">
        <v>0.371</v>
      </c>
      <c r="D80">
        <v>0.496</v>
      </c>
      <c r="E80">
        <v>2.0009999999999999</v>
      </c>
      <c r="F80">
        <v>0.25700000000000001</v>
      </c>
      <c r="G80">
        <v>0.77</v>
      </c>
      <c r="H80">
        <v>133</v>
      </c>
      <c r="I80">
        <v>0</v>
      </c>
      <c r="J80">
        <v>0</v>
      </c>
    </row>
    <row r="81" spans="1:17">
      <c r="A81" t="s">
        <v>75</v>
      </c>
      <c r="B81" t="s">
        <v>71</v>
      </c>
      <c r="C81">
        <v>0.42299999999999999</v>
      </c>
      <c r="D81">
        <v>0.55100000000000005</v>
      </c>
      <c r="E81">
        <v>1.5509999999999999</v>
      </c>
      <c r="F81">
        <v>0.185</v>
      </c>
      <c r="G81">
        <v>0.59099999999999997</v>
      </c>
      <c r="H81">
        <v>95</v>
      </c>
      <c r="I81">
        <v>0</v>
      </c>
      <c r="J81">
        <v>0</v>
      </c>
    </row>
    <row r="82" spans="1:17">
      <c r="A82" t="s">
        <v>76</v>
      </c>
      <c r="B82" t="s">
        <v>71</v>
      </c>
      <c r="C82">
        <v>0.46300000000000002</v>
      </c>
      <c r="D82">
        <v>0.59699999999999998</v>
      </c>
      <c r="E82">
        <v>3.3170000000000002</v>
      </c>
      <c r="F82">
        <v>0.32900000000000001</v>
      </c>
      <c r="G82">
        <v>0.64</v>
      </c>
      <c r="H82">
        <v>134</v>
      </c>
      <c r="I82">
        <v>1</v>
      </c>
      <c r="J82">
        <v>0</v>
      </c>
    </row>
    <row r="83" spans="1:17">
      <c r="A83" t="s">
        <v>77</v>
      </c>
      <c r="B83" t="s">
        <v>71</v>
      </c>
      <c r="C83">
        <v>0.33600000000000002</v>
      </c>
      <c r="D83">
        <v>0.44400000000000001</v>
      </c>
      <c r="E83">
        <v>0.96599999999999997</v>
      </c>
      <c r="F83">
        <v>0.13600000000000001</v>
      </c>
      <c r="G83">
        <v>0.68100000000000005</v>
      </c>
      <c r="H83">
        <v>69</v>
      </c>
      <c r="I83">
        <v>0</v>
      </c>
      <c r="J83">
        <v>0</v>
      </c>
    </row>
    <row r="84" spans="1:17">
      <c r="A84" t="s">
        <v>78</v>
      </c>
      <c r="B84" t="s">
        <v>71</v>
      </c>
      <c r="C84">
        <v>0.44500000000000001</v>
      </c>
      <c r="D84">
        <v>0.68899999999999995</v>
      </c>
      <c r="E84">
        <v>2.8450000000000002</v>
      </c>
      <c r="F84">
        <v>0.53600000000000003</v>
      </c>
      <c r="G84">
        <v>0.98299999999999998</v>
      </c>
      <c r="H84">
        <v>59</v>
      </c>
      <c r="I84">
        <v>0</v>
      </c>
      <c r="J84">
        <v>0</v>
      </c>
    </row>
    <row r="85" spans="1:17">
      <c r="A85" t="s">
        <v>90</v>
      </c>
      <c r="H85">
        <f>SUM(H68,H69,H70,H71,H72,H73,H74,H75,H76,H77,H78,H79,H80,H81,H82,H83,H84,)</f>
        <v>4500</v>
      </c>
    </row>
    <row r="87" spans="1:17" ht="18.5">
      <c r="A87" s="43" t="s">
        <v>81</v>
      </c>
    </row>
    <row r="88" spans="1:17">
      <c r="G88" s="42"/>
    </row>
    <row r="89" spans="1:17">
      <c r="A89" t="s">
        <v>12</v>
      </c>
      <c r="B89" t="s">
        <v>65</v>
      </c>
      <c r="C89" t="s">
        <v>66</v>
      </c>
      <c r="D89" t="s">
        <v>67</v>
      </c>
      <c r="E89" t="s">
        <v>68</v>
      </c>
      <c r="F89" t="s">
        <v>69</v>
      </c>
      <c r="G89" t="s">
        <v>70</v>
      </c>
      <c r="H89" t="s">
        <v>13</v>
      </c>
      <c r="I89" t="s">
        <v>14</v>
      </c>
      <c r="J89" t="s">
        <v>15</v>
      </c>
      <c r="L89" t="s">
        <v>82</v>
      </c>
      <c r="O89" t="s">
        <v>86</v>
      </c>
    </row>
    <row r="90" spans="1:17">
      <c r="A90" t="s">
        <v>45</v>
      </c>
      <c r="B90" t="s">
        <v>71</v>
      </c>
      <c r="C90">
        <v>6.3E-2</v>
      </c>
      <c r="D90">
        <v>7.2999999999999995E-2</v>
      </c>
      <c r="E90">
        <v>0.221</v>
      </c>
      <c r="F90">
        <v>1.2999999999999999E-2</v>
      </c>
      <c r="G90">
        <v>8.5000000000000006E-2</v>
      </c>
      <c r="H90">
        <v>353</v>
      </c>
      <c r="I90">
        <v>0</v>
      </c>
      <c r="J90">
        <v>0</v>
      </c>
      <c r="L90">
        <f t="shared" ref="L90:L100" si="4">IF(E90&gt;2.5,1,0)</f>
        <v>0</v>
      </c>
      <c r="O90" t="s">
        <v>73</v>
      </c>
      <c r="P90" s="44" t="s">
        <v>84</v>
      </c>
      <c r="Q90" s="44">
        <v>65</v>
      </c>
    </row>
    <row r="91" spans="1:17">
      <c r="A91" t="s">
        <v>56</v>
      </c>
      <c r="B91" t="s">
        <v>71</v>
      </c>
      <c r="C91">
        <v>6.3E-2</v>
      </c>
      <c r="D91">
        <v>3.5059999999999998</v>
      </c>
      <c r="E91">
        <v>6.0780000000000003</v>
      </c>
      <c r="F91">
        <v>1.571</v>
      </c>
      <c r="G91">
        <v>5.0780000000000003</v>
      </c>
      <c r="H91">
        <v>352</v>
      </c>
      <c r="I91">
        <v>0</v>
      </c>
      <c r="J91">
        <v>0</v>
      </c>
      <c r="L91">
        <f>IF(E91&gt;2.5,1,0)</f>
        <v>1</v>
      </c>
      <c r="O91" t="s">
        <v>74</v>
      </c>
      <c r="P91" s="44" t="s">
        <v>84</v>
      </c>
      <c r="Q91" s="44">
        <v>36</v>
      </c>
    </row>
    <row r="92" spans="1:17">
      <c r="A92" t="s">
        <v>46</v>
      </c>
      <c r="B92" t="s">
        <v>71</v>
      </c>
      <c r="C92">
        <v>0.121</v>
      </c>
      <c r="D92">
        <v>10.904999999999999</v>
      </c>
      <c r="E92">
        <v>15.343999999999999</v>
      </c>
      <c r="F92">
        <v>3.6379999999999999</v>
      </c>
      <c r="G92">
        <v>13.596</v>
      </c>
      <c r="H92">
        <v>435</v>
      </c>
      <c r="I92">
        <v>0</v>
      </c>
      <c r="J92">
        <v>0</v>
      </c>
      <c r="L92">
        <f t="shared" si="4"/>
        <v>1</v>
      </c>
      <c r="O92" t="s">
        <v>75</v>
      </c>
      <c r="P92" s="44" t="s">
        <v>83</v>
      </c>
      <c r="Q92" s="44">
        <v>51</v>
      </c>
    </row>
    <row r="93" spans="1:17">
      <c r="A93" t="s">
        <v>47</v>
      </c>
      <c r="B93" t="s">
        <v>71</v>
      </c>
      <c r="C93">
        <v>0.14199999999999999</v>
      </c>
      <c r="D93">
        <v>9.6750000000000007</v>
      </c>
      <c r="E93">
        <v>15.512</v>
      </c>
      <c r="F93">
        <v>3.7450000000000001</v>
      </c>
      <c r="G93">
        <v>13.419</v>
      </c>
      <c r="H93">
        <v>358</v>
      </c>
      <c r="I93">
        <v>0</v>
      </c>
      <c r="J93">
        <v>0</v>
      </c>
      <c r="L93">
        <f t="shared" si="4"/>
        <v>1</v>
      </c>
      <c r="O93" t="s">
        <v>76</v>
      </c>
      <c r="P93" s="44" t="s">
        <v>83</v>
      </c>
      <c r="Q93" s="44">
        <v>71</v>
      </c>
    </row>
    <row r="94" spans="1:17">
      <c r="A94" t="s">
        <v>59</v>
      </c>
      <c r="B94" t="s">
        <v>71</v>
      </c>
      <c r="C94">
        <v>0.109</v>
      </c>
      <c r="D94">
        <v>11.036</v>
      </c>
      <c r="E94">
        <v>14.414999999999999</v>
      </c>
      <c r="F94">
        <v>3.8170000000000002</v>
      </c>
      <c r="G94">
        <v>13.946</v>
      </c>
      <c r="H94">
        <v>109</v>
      </c>
      <c r="I94">
        <v>0</v>
      </c>
      <c r="J94">
        <v>0</v>
      </c>
      <c r="L94">
        <f t="shared" si="4"/>
        <v>1</v>
      </c>
      <c r="O94" t="s">
        <v>77</v>
      </c>
      <c r="P94" s="44" t="s">
        <v>83</v>
      </c>
      <c r="Q94" s="44">
        <v>140</v>
      </c>
    </row>
    <row r="95" spans="1:17">
      <c r="A95" t="s">
        <v>58</v>
      </c>
      <c r="B95" t="s">
        <v>71</v>
      </c>
      <c r="C95">
        <v>5.8000000000000003E-2</v>
      </c>
      <c r="D95">
        <v>7.3029999999999999</v>
      </c>
      <c r="E95">
        <v>10.259</v>
      </c>
      <c r="F95">
        <v>2.78</v>
      </c>
      <c r="G95">
        <v>9.6419999999999995</v>
      </c>
      <c r="H95">
        <v>111</v>
      </c>
      <c r="I95">
        <v>0</v>
      </c>
      <c r="J95">
        <v>0</v>
      </c>
      <c r="L95">
        <f t="shared" si="4"/>
        <v>1</v>
      </c>
      <c r="O95" t="s">
        <v>78</v>
      </c>
      <c r="P95" s="44" t="s">
        <v>83</v>
      </c>
      <c r="Q95" s="44">
        <v>82</v>
      </c>
    </row>
    <row r="96" spans="1:17">
      <c r="A96" t="s">
        <v>57</v>
      </c>
      <c r="B96" t="s">
        <v>71</v>
      </c>
      <c r="C96">
        <v>6.4000000000000001E-2</v>
      </c>
      <c r="D96">
        <v>3.7770000000000001</v>
      </c>
      <c r="E96">
        <v>6.17</v>
      </c>
      <c r="F96">
        <v>1.337</v>
      </c>
      <c r="G96">
        <v>5.1390000000000002</v>
      </c>
      <c r="H96">
        <v>97</v>
      </c>
      <c r="I96">
        <v>0</v>
      </c>
      <c r="J96">
        <v>0</v>
      </c>
      <c r="L96">
        <f t="shared" si="4"/>
        <v>1</v>
      </c>
    </row>
    <row r="97" spans="1:12">
      <c r="A97" t="s">
        <v>48</v>
      </c>
      <c r="B97" t="s">
        <v>71</v>
      </c>
      <c r="C97">
        <v>6.9000000000000006E-2</v>
      </c>
      <c r="D97">
        <v>3.5590000000000002</v>
      </c>
      <c r="E97">
        <v>5.8760000000000003</v>
      </c>
      <c r="F97">
        <v>1.3009999999999999</v>
      </c>
      <c r="G97">
        <v>5.0659999999999998</v>
      </c>
      <c r="H97">
        <v>190</v>
      </c>
      <c r="I97">
        <v>0</v>
      </c>
      <c r="J97">
        <v>0</v>
      </c>
      <c r="L97">
        <f t="shared" si="4"/>
        <v>1</v>
      </c>
    </row>
    <row r="98" spans="1:12">
      <c r="A98" t="s">
        <v>10</v>
      </c>
      <c r="B98" t="s">
        <v>71</v>
      </c>
      <c r="C98">
        <v>0.111</v>
      </c>
      <c r="D98">
        <v>11.18</v>
      </c>
      <c r="E98">
        <v>15.138999999999999</v>
      </c>
      <c r="F98">
        <v>3.5830000000000002</v>
      </c>
      <c r="G98">
        <v>13.704000000000001</v>
      </c>
      <c r="H98">
        <v>608</v>
      </c>
      <c r="I98">
        <v>0</v>
      </c>
      <c r="J98">
        <v>0</v>
      </c>
      <c r="L98">
        <f t="shared" si="4"/>
        <v>1</v>
      </c>
    </row>
    <row r="99" spans="1:12">
      <c r="A99" t="s">
        <v>11</v>
      </c>
      <c r="B99" t="s">
        <v>71</v>
      </c>
      <c r="C99">
        <v>0.1</v>
      </c>
      <c r="D99">
        <v>7.3979999999999997</v>
      </c>
      <c r="E99">
        <v>10.724</v>
      </c>
      <c r="F99">
        <v>2.4449999999999998</v>
      </c>
      <c r="G99">
        <v>9.3390000000000004</v>
      </c>
      <c r="H99">
        <v>366</v>
      </c>
      <c r="I99">
        <v>0</v>
      </c>
      <c r="J99">
        <v>0</v>
      </c>
      <c r="L99">
        <f t="shared" si="4"/>
        <v>1</v>
      </c>
    </row>
    <row r="100" spans="1:12">
      <c r="A100" t="s">
        <v>55</v>
      </c>
      <c r="B100" t="s">
        <v>71</v>
      </c>
      <c r="C100">
        <v>0.10299999999999999</v>
      </c>
      <c r="D100">
        <v>10.456</v>
      </c>
      <c r="E100">
        <v>15.137</v>
      </c>
      <c r="F100">
        <v>3.67</v>
      </c>
      <c r="G100">
        <v>13.356999999999999</v>
      </c>
      <c r="H100">
        <v>728</v>
      </c>
      <c r="I100">
        <v>0</v>
      </c>
      <c r="J100">
        <v>0</v>
      </c>
      <c r="L100">
        <f t="shared" si="4"/>
        <v>1</v>
      </c>
    </row>
    <row r="101" spans="1:12">
      <c r="A101" t="s">
        <v>73</v>
      </c>
      <c r="B101" t="s">
        <v>71</v>
      </c>
      <c r="C101">
        <v>0.91400000000000003</v>
      </c>
      <c r="D101">
        <v>53.48</v>
      </c>
      <c r="E101">
        <v>71.39</v>
      </c>
      <c r="F101">
        <v>19.768999999999998</v>
      </c>
      <c r="G101">
        <v>66.5</v>
      </c>
      <c r="H101">
        <v>187</v>
      </c>
      <c r="I101">
        <v>0</v>
      </c>
      <c r="J101">
        <v>0</v>
      </c>
    </row>
    <row r="102" spans="1:12">
      <c r="A102" t="s">
        <v>74</v>
      </c>
      <c r="B102" t="s">
        <v>71</v>
      </c>
      <c r="C102">
        <v>0.38900000000000001</v>
      </c>
      <c r="D102">
        <v>35.94</v>
      </c>
      <c r="E102">
        <v>45.209000000000003</v>
      </c>
      <c r="F102">
        <v>12.568</v>
      </c>
      <c r="G102">
        <v>43.177999999999997</v>
      </c>
      <c r="H102">
        <v>108</v>
      </c>
      <c r="I102">
        <v>0</v>
      </c>
      <c r="J102">
        <v>0</v>
      </c>
    </row>
    <row r="103" spans="1:12">
      <c r="A103" t="s">
        <v>75</v>
      </c>
      <c r="B103" t="s">
        <v>71</v>
      </c>
      <c r="C103">
        <v>0.498</v>
      </c>
      <c r="D103">
        <v>36.58</v>
      </c>
      <c r="E103">
        <v>46.604999999999997</v>
      </c>
      <c r="F103">
        <v>12.138999999999999</v>
      </c>
      <c r="G103">
        <v>43.807000000000002</v>
      </c>
      <c r="H103">
        <v>97</v>
      </c>
      <c r="I103">
        <v>0</v>
      </c>
      <c r="J103">
        <v>0</v>
      </c>
    </row>
    <row r="104" spans="1:12">
      <c r="A104" t="s">
        <v>76</v>
      </c>
      <c r="B104" t="s">
        <v>71</v>
      </c>
      <c r="C104">
        <v>0.47799999999999998</v>
      </c>
      <c r="D104">
        <v>36.771999999999998</v>
      </c>
      <c r="E104">
        <v>47.585999999999999</v>
      </c>
      <c r="F104">
        <v>11.484999999999999</v>
      </c>
      <c r="G104">
        <v>43.506999999999998</v>
      </c>
      <c r="H104">
        <v>161</v>
      </c>
      <c r="I104">
        <v>0</v>
      </c>
      <c r="J104">
        <v>0</v>
      </c>
    </row>
    <row r="105" spans="1:12">
      <c r="A105" t="s">
        <v>77</v>
      </c>
      <c r="B105" t="s">
        <v>71</v>
      </c>
      <c r="C105">
        <v>0.35299999999999998</v>
      </c>
      <c r="D105">
        <v>33.466000000000001</v>
      </c>
      <c r="E105">
        <v>41.444000000000003</v>
      </c>
      <c r="F105">
        <v>10.176</v>
      </c>
      <c r="G105">
        <v>39.835000000000001</v>
      </c>
      <c r="H105">
        <v>83</v>
      </c>
      <c r="I105">
        <v>0</v>
      </c>
      <c r="J105">
        <v>0</v>
      </c>
    </row>
    <row r="106" spans="1:12">
      <c r="A106" t="s">
        <v>78</v>
      </c>
      <c r="B106" t="s">
        <v>71</v>
      </c>
      <c r="C106">
        <v>0.47399999999999998</v>
      </c>
      <c r="D106">
        <v>37.774000000000001</v>
      </c>
      <c r="E106">
        <v>46.51</v>
      </c>
      <c r="F106">
        <v>11.382999999999999</v>
      </c>
      <c r="G106">
        <v>44.170999999999999</v>
      </c>
      <c r="H106">
        <v>71</v>
      </c>
      <c r="I106">
        <v>0</v>
      </c>
      <c r="J106">
        <v>0</v>
      </c>
    </row>
    <row r="107" spans="1:12">
      <c r="A107" t="s">
        <v>90</v>
      </c>
      <c r="H107">
        <f>SUM(H90,H91,H92,H93,H94,H95,H96,H97,H98,H99,H100,H101,H102,H103,H104,H105,H106,)</f>
        <v>4414</v>
      </c>
    </row>
    <row r="110" spans="1:12" ht="18.5">
      <c r="A110" s="43" t="s">
        <v>89</v>
      </c>
    </row>
    <row r="112" spans="1:12">
      <c r="A112" t="s">
        <v>12</v>
      </c>
      <c r="B112" t="s">
        <v>65</v>
      </c>
      <c r="C112" t="s">
        <v>66</v>
      </c>
      <c r="D112" t="s">
        <v>67</v>
      </c>
      <c r="E112" t="s">
        <v>68</v>
      </c>
      <c r="F112" t="s">
        <v>69</v>
      </c>
      <c r="G112" t="s">
        <v>70</v>
      </c>
      <c r="H112" t="s">
        <v>13</v>
      </c>
      <c r="I112" t="s">
        <v>14</v>
      </c>
      <c r="J112" t="s">
        <v>15</v>
      </c>
    </row>
    <row r="113" spans="1:10">
      <c r="A113" t="s">
        <v>45</v>
      </c>
      <c r="B113" t="s">
        <v>71</v>
      </c>
      <c r="C113">
        <v>4.3999999999999997E-2</v>
      </c>
      <c r="D113">
        <v>5.0999999999999997E-2</v>
      </c>
      <c r="E113">
        <v>7.9000000000000001E-2</v>
      </c>
      <c r="F113">
        <v>6.0000000000000001E-3</v>
      </c>
      <c r="G113">
        <v>5.8999999999999997E-2</v>
      </c>
      <c r="H113">
        <v>355</v>
      </c>
      <c r="I113">
        <v>0</v>
      </c>
      <c r="J113">
        <v>0</v>
      </c>
    </row>
    <row r="114" spans="1:10">
      <c r="A114" t="s">
        <v>56</v>
      </c>
      <c r="B114" t="s">
        <v>71</v>
      </c>
      <c r="C114">
        <v>4.2999999999999997E-2</v>
      </c>
      <c r="D114">
        <v>5.7000000000000002E-2</v>
      </c>
      <c r="E114">
        <v>1.02</v>
      </c>
      <c r="F114">
        <v>6.5000000000000002E-2</v>
      </c>
      <c r="G114">
        <v>0.06</v>
      </c>
      <c r="H114">
        <v>357</v>
      </c>
      <c r="I114">
        <v>0</v>
      </c>
      <c r="J114">
        <v>0</v>
      </c>
    </row>
    <row r="115" spans="1:10">
      <c r="A115" t="s">
        <v>46</v>
      </c>
      <c r="B115" t="s">
        <v>71</v>
      </c>
      <c r="C115">
        <v>8.5999999999999993E-2</v>
      </c>
      <c r="D115" s="45">
        <v>0.18</v>
      </c>
      <c r="E115">
        <v>2.2509999999999999</v>
      </c>
      <c r="F115">
        <v>0.23100000000000001</v>
      </c>
      <c r="G115">
        <v>0.157</v>
      </c>
      <c r="H115">
        <v>423</v>
      </c>
      <c r="I115">
        <v>0</v>
      </c>
      <c r="J115">
        <v>0</v>
      </c>
    </row>
    <row r="116" spans="1:10">
      <c r="A116" t="s">
        <v>47</v>
      </c>
      <c r="B116" t="s">
        <v>71</v>
      </c>
      <c r="C116">
        <v>9.2999999999999999E-2</v>
      </c>
      <c r="D116">
        <v>0.20799999999999999</v>
      </c>
      <c r="E116">
        <v>2.327</v>
      </c>
      <c r="F116">
        <v>0.23</v>
      </c>
      <c r="G116">
        <v>0.219</v>
      </c>
      <c r="H116">
        <v>375</v>
      </c>
      <c r="I116">
        <v>0</v>
      </c>
      <c r="J116">
        <v>0</v>
      </c>
    </row>
    <row r="117" spans="1:10">
      <c r="A117" t="s">
        <v>59</v>
      </c>
      <c r="B117" t="s">
        <v>71</v>
      </c>
      <c r="C117">
        <v>8.1000000000000003E-2</v>
      </c>
      <c r="D117">
        <v>0.16800000000000001</v>
      </c>
      <c r="E117">
        <v>1.5109999999999999</v>
      </c>
      <c r="F117">
        <v>0.22700000000000001</v>
      </c>
      <c r="G117">
        <v>0.218</v>
      </c>
      <c r="H117">
        <v>134</v>
      </c>
      <c r="I117">
        <v>0</v>
      </c>
      <c r="J117">
        <v>0</v>
      </c>
    </row>
    <row r="118" spans="1:10">
      <c r="A118" t="s">
        <v>58</v>
      </c>
      <c r="B118" t="s">
        <v>71</v>
      </c>
      <c r="C118">
        <v>3.9E-2</v>
      </c>
      <c r="D118">
        <v>7.6999999999999999E-2</v>
      </c>
      <c r="E118">
        <v>1.1579999999999999</v>
      </c>
      <c r="F118">
        <v>0.16200000000000001</v>
      </c>
      <c r="G118">
        <v>5.5E-2</v>
      </c>
      <c r="H118">
        <v>134</v>
      </c>
      <c r="I118">
        <v>0</v>
      </c>
      <c r="J118">
        <v>0</v>
      </c>
    </row>
    <row r="119" spans="1:10">
      <c r="A119" t="s">
        <v>57</v>
      </c>
      <c r="B119" t="s">
        <v>71</v>
      </c>
      <c r="C119">
        <v>5.3999999999999999E-2</v>
      </c>
      <c r="D119" s="45">
        <v>0.09</v>
      </c>
      <c r="E119">
        <v>0.47799999999999998</v>
      </c>
      <c r="F119">
        <v>5.6000000000000001E-2</v>
      </c>
      <c r="G119">
        <v>9.4E-2</v>
      </c>
      <c r="H119">
        <v>93</v>
      </c>
      <c r="I119">
        <v>0</v>
      </c>
      <c r="J119">
        <v>0</v>
      </c>
    </row>
    <row r="120" spans="1:10">
      <c r="A120" t="s">
        <v>48</v>
      </c>
      <c r="B120" t="s">
        <v>71</v>
      </c>
      <c r="C120">
        <v>4.4999999999999998E-2</v>
      </c>
      <c r="D120">
        <v>7.5999999999999998E-2</v>
      </c>
      <c r="E120">
        <v>1.1679999999999999</v>
      </c>
      <c r="F120">
        <v>0.111</v>
      </c>
      <c r="G120">
        <v>6.8000000000000005E-2</v>
      </c>
      <c r="H120">
        <v>220</v>
      </c>
      <c r="I120">
        <v>0</v>
      </c>
      <c r="J120">
        <v>0</v>
      </c>
    </row>
    <row r="121" spans="1:10">
      <c r="A121" t="s">
        <v>10</v>
      </c>
      <c r="B121" t="s">
        <v>71</v>
      </c>
      <c r="C121">
        <v>7.4999999999999997E-2</v>
      </c>
      <c r="D121">
        <v>0.157</v>
      </c>
      <c r="E121">
        <v>2.278</v>
      </c>
      <c r="F121">
        <v>0.21199999999999999</v>
      </c>
      <c r="G121">
        <v>0.186</v>
      </c>
      <c r="H121">
        <v>576</v>
      </c>
      <c r="I121">
        <v>0</v>
      </c>
      <c r="J121">
        <v>0</v>
      </c>
    </row>
    <row r="122" spans="1:10">
      <c r="A122" t="s">
        <v>11</v>
      </c>
      <c r="B122" t="s">
        <v>71</v>
      </c>
      <c r="C122">
        <v>6.9000000000000006E-2</v>
      </c>
      <c r="D122">
        <v>0.14499999999999999</v>
      </c>
      <c r="E122">
        <v>1.9430000000000001</v>
      </c>
      <c r="F122">
        <v>0.254</v>
      </c>
      <c r="G122">
        <v>0.14000000000000001</v>
      </c>
      <c r="H122">
        <v>414</v>
      </c>
      <c r="I122">
        <v>0</v>
      </c>
      <c r="J122">
        <v>0</v>
      </c>
    </row>
    <row r="123" spans="1:10">
      <c r="A123" t="s">
        <v>55</v>
      </c>
      <c r="B123" t="s">
        <v>71</v>
      </c>
      <c r="C123">
        <v>6.9000000000000006E-2</v>
      </c>
      <c r="D123">
        <v>0.115</v>
      </c>
      <c r="E123">
        <v>2.0449999999999999</v>
      </c>
      <c r="F123">
        <v>0.16800000000000001</v>
      </c>
      <c r="G123">
        <v>0.12</v>
      </c>
      <c r="H123">
        <v>711</v>
      </c>
      <c r="I123">
        <v>0</v>
      </c>
      <c r="J123">
        <v>0</v>
      </c>
    </row>
    <row r="124" spans="1:10">
      <c r="A124" t="s">
        <v>73</v>
      </c>
      <c r="B124" t="s">
        <v>71</v>
      </c>
      <c r="C124">
        <v>0.66800000000000004</v>
      </c>
      <c r="D124" s="45">
        <v>1.03</v>
      </c>
      <c r="E124">
        <v>2.8660000000000001</v>
      </c>
      <c r="F124">
        <v>0.51900000000000002</v>
      </c>
      <c r="G124">
        <v>2.1019999999999999</v>
      </c>
      <c r="H124">
        <v>222</v>
      </c>
      <c r="I124">
        <v>0</v>
      </c>
      <c r="J124">
        <v>0</v>
      </c>
    </row>
    <row r="125" spans="1:10">
      <c r="A125" t="s">
        <v>74</v>
      </c>
      <c r="B125" t="s">
        <v>71</v>
      </c>
      <c r="C125">
        <v>0.27700000000000002</v>
      </c>
      <c r="D125">
        <v>0.47199999999999998</v>
      </c>
      <c r="E125">
        <v>3.383</v>
      </c>
      <c r="F125">
        <v>0.442</v>
      </c>
      <c r="G125">
        <v>1.0169999999999999</v>
      </c>
      <c r="H125">
        <v>133</v>
      </c>
      <c r="I125">
        <v>0</v>
      </c>
      <c r="J125">
        <v>0</v>
      </c>
    </row>
    <row r="126" spans="1:10">
      <c r="A126" t="s">
        <v>75</v>
      </c>
      <c r="B126" t="s">
        <v>71</v>
      </c>
      <c r="C126">
        <v>0.32800000000000001</v>
      </c>
      <c r="D126">
        <v>0.58399999999999996</v>
      </c>
      <c r="E126">
        <v>3.5760000000000001</v>
      </c>
      <c r="F126">
        <v>0.49399999999999999</v>
      </c>
      <c r="G126">
        <v>1.1930000000000001</v>
      </c>
      <c r="H126">
        <v>94</v>
      </c>
      <c r="I126">
        <v>0</v>
      </c>
      <c r="J126">
        <v>0</v>
      </c>
    </row>
    <row r="127" spans="1:10">
      <c r="A127" t="s">
        <v>76</v>
      </c>
      <c r="B127" t="s">
        <v>71</v>
      </c>
      <c r="C127">
        <v>0.371</v>
      </c>
      <c r="D127">
        <v>0.59699999999999998</v>
      </c>
      <c r="E127">
        <v>2.552</v>
      </c>
      <c r="F127">
        <v>0.435</v>
      </c>
      <c r="G127">
        <v>1.1220000000000001</v>
      </c>
      <c r="H127">
        <v>134</v>
      </c>
      <c r="I127">
        <v>0</v>
      </c>
      <c r="J127">
        <v>0</v>
      </c>
    </row>
    <row r="128" spans="1:10">
      <c r="A128" t="s">
        <v>77</v>
      </c>
      <c r="B128" t="s">
        <v>71</v>
      </c>
      <c r="C128">
        <v>0.26300000000000001</v>
      </c>
      <c r="D128">
        <v>0.36299999999999999</v>
      </c>
      <c r="E128">
        <v>1.3009999999999999</v>
      </c>
      <c r="F128">
        <v>0.157</v>
      </c>
      <c r="G128">
        <v>0.56599999999999995</v>
      </c>
      <c r="H128">
        <v>68</v>
      </c>
      <c r="I128">
        <v>0</v>
      </c>
      <c r="J128">
        <v>0</v>
      </c>
    </row>
    <row r="129" spans="1:10">
      <c r="A129" t="s">
        <v>78</v>
      </c>
      <c r="B129" t="s">
        <v>71</v>
      </c>
      <c r="C129">
        <v>0.32400000000000001</v>
      </c>
      <c r="D129">
        <v>0.55500000000000005</v>
      </c>
      <c r="E129">
        <v>2.581</v>
      </c>
      <c r="F129">
        <v>0.436</v>
      </c>
      <c r="G129">
        <v>1.2250000000000001</v>
      </c>
      <c r="H129">
        <v>59</v>
      </c>
      <c r="I129">
        <v>0</v>
      </c>
      <c r="J129">
        <v>0</v>
      </c>
    </row>
  </sheetData>
  <sortState ref="A29:J64">
    <sortCondition ref="A29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Ступени нагрузки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Тансылу Хатыпова</cp:lastModifiedBy>
  <dcterms:created xsi:type="dcterms:W3CDTF">2015-06-05T18:19:34Z</dcterms:created>
  <dcterms:modified xsi:type="dcterms:W3CDTF">2022-10-27T19:58:10Z</dcterms:modified>
</cp:coreProperties>
</file>