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ORTFOLIO\Excel\Functions\"/>
    </mc:Choice>
  </mc:AlternateContent>
  <xr:revisionPtr revIDLastSave="0" documentId="13_ncr:1_{F2D77E27-50A2-4CB4-BA17-863C898202ED}" xr6:coauthVersionLast="47" xr6:coauthVersionMax="47" xr10:uidLastSave="{00000000-0000-0000-0000-000000000000}"/>
  <bookViews>
    <workbookView xWindow="-120" yWindow="-120" windowWidth="29040" windowHeight="15840" tabRatio="605" xr2:uid="{00000000-000D-0000-FFFF-FFFF00000000}"/>
  </bookViews>
  <sheets>
    <sheet name="SUM" sheetId="1" r:id="rId1"/>
    <sheet name="COUNT" sheetId="2" r:id="rId2"/>
    <sheet name="AVERAGE" sheetId="3" r:id="rId3"/>
    <sheet name="RANDOM" sheetId="4" r:id="rId4"/>
    <sheet name="ROUND" sheetId="5" r:id="rId5"/>
    <sheet name="SUBTOTAL" sheetId="6" r:id="rId6"/>
    <sheet name="EXTRA" sheetId="7" r:id="rId7"/>
    <sheet name="TRIGONOMETRIC" sheetId="8" r:id="rId8"/>
  </sheets>
  <definedNames>
    <definedName name="NAMES2">AVERAGE!$B$2:$B$17</definedName>
    <definedName name="NosForAverage">AVERAGE!$C$2:$C$16</definedName>
    <definedName name="Numbers">EXTRA!$F$2:$F$11</definedName>
    <definedName name="numbers1">SUM!$C$2:$C$15</definedName>
    <definedName name="SALES2018">SUM!$C$2:$C$14</definedName>
  </definedNames>
  <calcPr calcId="181029"/>
</workbook>
</file>

<file path=xl/calcChain.xml><?xml version="1.0" encoding="utf-8"?>
<calcChain xmlns="http://schemas.openxmlformats.org/spreadsheetml/2006/main">
  <c r="D19" i="8" l="1"/>
  <c r="D18" i="8"/>
  <c r="D15" i="8"/>
  <c r="D14" i="8"/>
  <c r="D12" i="8"/>
  <c r="D11" i="8"/>
  <c r="D10" i="8"/>
  <c r="D8" i="8"/>
  <c r="D7" i="8"/>
  <c r="D6" i="8"/>
  <c r="D4" i="8"/>
  <c r="D3" i="8"/>
  <c r="D2" i="8"/>
  <c r="L20" i="7"/>
  <c r="L7" i="7"/>
  <c r="D5" i="7"/>
  <c r="D4" i="7"/>
  <c r="D3" i="7"/>
  <c r="D2" i="7"/>
  <c r="G706" i="6"/>
  <c r="F706" i="6"/>
  <c r="G605" i="6"/>
  <c r="F605" i="6"/>
  <c r="G504" i="6"/>
  <c r="F504" i="6"/>
  <c r="G203" i="6"/>
  <c r="F203" i="6"/>
  <c r="G102" i="6"/>
  <c r="F102" i="6"/>
  <c r="G13" i="5"/>
  <c r="G12" i="5"/>
  <c r="G11" i="5"/>
  <c r="K7" i="5"/>
  <c r="K6" i="5"/>
  <c r="K5" i="5"/>
  <c r="F3" i="5"/>
  <c r="E6" i="5"/>
  <c r="E5" i="5"/>
  <c r="E4" i="5"/>
  <c r="E3" i="5"/>
  <c r="E14" i="4"/>
  <c r="E15" i="4"/>
  <c r="E8" i="4"/>
  <c r="E9" i="4"/>
  <c r="E10" i="4"/>
  <c r="E11" i="4"/>
  <c r="E12" i="4"/>
  <c r="E13" i="4"/>
  <c r="E3" i="4"/>
  <c r="E4" i="4"/>
  <c r="E5" i="4"/>
  <c r="E6" i="4"/>
  <c r="E7" i="4"/>
  <c r="E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2" i="4"/>
  <c r="D15" i="4"/>
  <c r="D5" i="4"/>
  <c r="D3" i="4"/>
  <c r="D4" i="4"/>
  <c r="D6" i="4"/>
  <c r="D7" i="4"/>
  <c r="D8" i="4"/>
  <c r="D9" i="4"/>
  <c r="D10" i="4"/>
  <c r="D11" i="4"/>
  <c r="D12" i="4"/>
  <c r="D13" i="4"/>
  <c r="D14" i="4"/>
  <c r="D2" i="4"/>
  <c r="H4" i="3"/>
  <c r="H5" i="3"/>
  <c r="H7" i="3"/>
  <c r="I6" i="3"/>
  <c r="H6" i="3"/>
  <c r="I8" i="2"/>
  <c r="I7" i="2"/>
  <c r="I5" i="2"/>
  <c r="I6" i="2"/>
  <c r="I4" i="2"/>
  <c r="I50" i="1"/>
  <c r="F51" i="1"/>
  <c r="F52" i="1"/>
  <c r="F53" i="1"/>
  <c r="F54" i="1"/>
  <c r="F50" i="1"/>
  <c r="F56" i="1" s="1"/>
  <c r="I35" i="1"/>
  <c r="I26" i="1"/>
  <c r="I18" i="1"/>
  <c r="I8" i="1"/>
  <c r="H5" i="1"/>
  <c r="E6" i="2"/>
  <c r="I3" i="1"/>
  <c r="G707" i="6" l="1"/>
  <c r="F707" i="6"/>
</calcChain>
</file>

<file path=xl/sharedStrings.xml><?xml version="1.0" encoding="utf-8"?>
<sst xmlns="http://schemas.openxmlformats.org/spreadsheetml/2006/main" count="3156" uniqueCount="295">
  <si>
    <t>Here, we have just selected the</t>
  </si>
  <si>
    <t>column A and all numbers by</t>
  </si>
  <si>
    <t xml:space="preserve">dragging. Then we have just </t>
  </si>
  <si>
    <t xml:space="preserve">named this selected part in </t>
  </si>
  <si>
    <t xml:space="preserve">namebox that is above the   </t>
  </si>
  <si>
    <t>sheet and beside the formula</t>
  </si>
  <si>
    <t>bar, as 'numbers1'.</t>
  </si>
  <si>
    <t xml:space="preserve">Then we have written </t>
  </si>
  <si>
    <t xml:space="preserve"> '=sum(numbers1)' which does </t>
  </si>
  <si>
    <t>addition of all these numbers.</t>
  </si>
  <si>
    <t xml:space="preserve">We can put this sum function </t>
  </si>
  <si>
    <t xml:space="preserve">anywhere in this file. That is we can </t>
  </si>
  <si>
    <t>also use it in different sheets in</t>
  </si>
  <si>
    <t>this file.</t>
  </si>
  <si>
    <t>SUM()</t>
  </si>
  <si>
    <t>SUMIF()</t>
  </si>
  <si>
    <t>Add 1 criteria</t>
  </si>
  <si>
    <t>Ronaldo</t>
  </si>
  <si>
    <t>Harden</t>
  </si>
  <si>
    <t>Messi</t>
  </si>
  <si>
    <t>Lebron</t>
  </si>
  <si>
    <t>Jordan</t>
  </si>
  <si>
    <t>Kobe</t>
  </si>
  <si>
    <t>Virat</t>
  </si>
  <si>
    <t>Rohit</t>
  </si>
  <si>
    <t>Kawhi</t>
  </si>
  <si>
    <t>Warner</t>
  </si>
  <si>
    <t>Here, 1 condition is added in "" , that</t>
  </si>
  <si>
    <t>sum should occur only if the numbers</t>
  </si>
  <si>
    <t>are less than 1000.</t>
  </si>
  <si>
    <t>from a column</t>
  </si>
  <si>
    <t>and range from</t>
  </si>
  <si>
    <t>another.</t>
  </si>
  <si>
    <t>SUM() FUNCTION</t>
  </si>
  <si>
    <t>SUMIF() FUNCTION, WITH 1 CRITERIA IN SAME COLUMN.</t>
  </si>
  <si>
    <t>SUMIF() FUNCTION, WITH RANGE IN A COLUMN, AND CRITERIA IN ANOTHER COLUMN.</t>
  </si>
  <si>
    <t xml:space="preserve">from same </t>
  </si>
  <si>
    <t>column as that</t>
  </si>
  <si>
    <t>of range.</t>
  </si>
  <si>
    <t xml:space="preserve">Here, 3 parameters are given, 1st is </t>
  </si>
  <si>
    <t xml:space="preserve">range from name column, 2nd is </t>
  </si>
  <si>
    <t xml:space="preserve">the condition which is from name </t>
  </si>
  <si>
    <t xml:space="preserve">column, and 3rd is sum_range from </t>
  </si>
  <si>
    <t>numbers column.</t>
  </si>
  <si>
    <t>SUMIFS() FUNCTION, WITH 1 OR MORE CRITERIA.</t>
  </si>
  <si>
    <t>SUMIFS()</t>
  </si>
  <si>
    <t>CRITERIA1</t>
  </si>
  <si>
    <t>CRITERIA2</t>
  </si>
  <si>
    <t>Add 1 or more</t>
  </si>
  <si>
    <t>criteria.</t>
  </si>
  <si>
    <t>Here, B2:B15 is</t>
  </si>
  <si>
    <t xml:space="preserve">selected by </t>
  </si>
  <si>
    <t>dragging.</t>
  </si>
  <si>
    <t>Here, we have added two criterias.</t>
  </si>
  <si>
    <t>1st sum range is selected i.e. Numbers1</t>
  </si>
  <si>
    <t xml:space="preserve">then criteria range1 is selected and then </t>
  </si>
  <si>
    <t>range 2 is selected and then criteria 2</t>
  </si>
  <si>
    <t>is selected.</t>
  </si>
  <si>
    <t xml:space="preserve">criteria 1 is selected. After that criteria </t>
  </si>
  <si>
    <t>Here, 1st criteria</t>
  </si>
  <si>
    <t>range is from names</t>
  </si>
  <si>
    <t>column and 1st criteria</t>
  </si>
  <si>
    <t>is Jordan. Then 2nd</t>
  </si>
  <si>
    <t xml:space="preserve">criteria range is from </t>
  </si>
  <si>
    <t xml:space="preserve">dates column and 2nd criteria </t>
  </si>
  <si>
    <t xml:space="preserve">is 01-04-2001. </t>
  </si>
  <si>
    <t>So here where Jordan name</t>
  </si>
  <si>
    <t>is present along with this date,</t>
  </si>
  <si>
    <t>their sum will occur.</t>
  </si>
  <si>
    <t xml:space="preserve">Both criterias need to be satisfied in </t>
  </si>
  <si>
    <t>order to get answer.</t>
  </si>
  <si>
    <t>Product</t>
  </si>
  <si>
    <t>Price</t>
  </si>
  <si>
    <t>Quantity</t>
  </si>
  <si>
    <t>Chair</t>
  </si>
  <si>
    <t>Camera</t>
  </si>
  <si>
    <t>Laptop</t>
  </si>
  <si>
    <t>Bike</t>
  </si>
  <si>
    <t>Car</t>
  </si>
  <si>
    <t>SUMPRODUCT()</t>
  </si>
  <si>
    <t>SUMPRODUCT() FUNCTION</t>
  </si>
  <si>
    <t>Here, in F column after doing normal</t>
  </si>
  <si>
    <t xml:space="preserve">multiplication in first cell, we have </t>
  </si>
  <si>
    <t xml:space="preserve">dragged the results down in order to </t>
  </si>
  <si>
    <t>get the multiplication answers of other</t>
  </si>
  <si>
    <t>products.</t>
  </si>
  <si>
    <t>In F56 cell we have used shortcut key,</t>
  </si>
  <si>
    <t>to get the sum of these products i.e.</t>
  </si>
  <si>
    <t xml:space="preserve"> </t>
  </si>
  <si>
    <t>above it. ALT + =  is used to get the sum.</t>
  </si>
  <si>
    <t xml:space="preserve">In I column, we get the sum </t>
  </si>
  <si>
    <t xml:space="preserve">of products by using </t>
  </si>
  <si>
    <t>SUMPRODUCT() function.</t>
  </si>
  <si>
    <t>First array 1 i.e.  Price is selected</t>
  </si>
  <si>
    <t xml:space="preserve">and then array 2 i.e. Quantity is </t>
  </si>
  <si>
    <t>selected.</t>
  </si>
  <si>
    <t>Counts Numbers</t>
  </si>
  <si>
    <t>Counts Non-empty cells</t>
  </si>
  <si>
    <t>Counts blank cells</t>
  </si>
  <si>
    <t>Counts with one criteria</t>
  </si>
  <si>
    <t>Counts with multiple criteria</t>
  </si>
  <si>
    <t>COUNT</t>
  </si>
  <si>
    <t>COUNTA</t>
  </si>
  <si>
    <t>COUNTBLANK</t>
  </si>
  <si>
    <t>COUNTIF</t>
  </si>
  <si>
    <t>COUNTIFS</t>
  </si>
  <si>
    <t>Here, blank cells are not counted, despite being selected.</t>
  </si>
  <si>
    <t>Here, no. of blank cells are returned from selected range.</t>
  </si>
  <si>
    <t>It will count all non-empty cells from selected cells including cells that have words.</t>
  </si>
  <si>
    <t>Here, just like SUMIF, it counts cells for the given criteria.</t>
  </si>
  <si>
    <t>Here, just like SUMIFS, it returns results when both criteria are satisfied.</t>
  </si>
  <si>
    <t>Average</t>
  </si>
  <si>
    <t xml:space="preserve">Average </t>
  </si>
  <si>
    <t>Average with 1 criteria</t>
  </si>
  <si>
    <t>Average with multiple criteria</t>
  </si>
  <si>
    <t>AVERAGE</t>
  </si>
  <si>
    <t>AVERAGEA</t>
  </si>
  <si>
    <t>AVERAGEIF</t>
  </si>
  <si>
    <t>AVERAGEIFS</t>
  </si>
  <si>
    <t>We can add, edit or</t>
  </si>
  <si>
    <t>delete a name range from</t>
  </si>
  <si>
    <t xml:space="preserve">Name Manager in </t>
  </si>
  <si>
    <t>Formulas tab.</t>
  </si>
  <si>
    <t>2nd Example</t>
  </si>
  <si>
    <t>It is same as SUM and COUNT.</t>
  </si>
  <si>
    <t>Same as SUM and COUNT.</t>
  </si>
  <si>
    <t>Does average of selected range.</t>
  </si>
  <si>
    <t>Nothing</t>
  </si>
  <si>
    <t>Does average of selected range including where there are no values. i.e. considers all values.</t>
  </si>
  <si>
    <t>Here just write RAND(), press</t>
  </si>
  <si>
    <t>enter to generate random values.Then</t>
  </si>
  <si>
    <t xml:space="preserve">drag the rest values. Everytime we </t>
  </si>
  <si>
    <t xml:space="preserve">double click on a cell, and again </t>
  </si>
  <si>
    <t xml:space="preserve">press Enter on RAND() function,  </t>
  </si>
  <si>
    <t xml:space="preserve">it will generate new random values  </t>
  </si>
  <si>
    <t xml:space="preserve">for all the values where RAND() </t>
  </si>
  <si>
    <t>is present.</t>
  </si>
  <si>
    <t>In J column, we have</t>
  </si>
  <si>
    <t>multiplied by 100 to</t>
  </si>
  <si>
    <t xml:space="preserve">the random values in order </t>
  </si>
  <si>
    <t>to get values above 0.</t>
  </si>
  <si>
    <t xml:space="preserve">Then we have removed </t>
  </si>
  <si>
    <t>decimal points by selecting</t>
  </si>
  <si>
    <t>Decrease decimal' option</t>
  </si>
  <si>
    <t>from Number tab.</t>
  </si>
  <si>
    <t>RAND</t>
  </si>
  <si>
    <t>RANDBETWEEN</t>
  </si>
  <si>
    <t>RANDBETWEEN() is used to generate</t>
  </si>
  <si>
    <t>random values between specified</t>
  </si>
  <si>
    <t>numbers.</t>
  </si>
  <si>
    <t>NOTICE : Whenever in a cell there is data</t>
  </si>
  <si>
    <t>and we press Enter, the RAND() function will</t>
  </si>
  <si>
    <t>execute.</t>
  </si>
  <si>
    <t>Example</t>
  </si>
  <si>
    <t>Value</t>
  </si>
  <si>
    <t>Formula</t>
  </si>
  <si>
    <t>Round to penny</t>
  </si>
  <si>
    <t>Round to dollar</t>
  </si>
  <si>
    <t>Round to thousands position</t>
  </si>
  <si>
    <t>OTHER ROUNDINGS</t>
  </si>
  <si>
    <t>Applies Standard Rule to a specified digit</t>
  </si>
  <si>
    <t>Up only to a specified digit</t>
  </si>
  <si>
    <t>Down only to a specified digit</t>
  </si>
  <si>
    <t>Answer</t>
  </si>
  <si>
    <t>ROUND</t>
  </si>
  <si>
    <t>ROUNDUP</t>
  </si>
  <si>
    <t>ROUNDDOWN</t>
  </si>
  <si>
    <t>To a specific digit</t>
  </si>
  <si>
    <t>Round to dollar 2</t>
  </si>
  <si>
    <t>Round to thousands position 2</t>
  </si>
  <si>
    <t>Round to thousands position 3</t>
  </si>
  <si>
    <t>Round to thousands position 4</t>
  </si>
  <si>
    <t>ROUND will round off the digits.</t>
  </si>
  <si>
    <t xml:space="preserve">ROUNDUP will round to upper </t>
  </si>
  <si>
    <t>limit.</t>
  </si>
  <si>
    <t xml:space="preserve">ROUNDDOWN will round to </t>
  </si>
  <si>
    <t>lower limit.</t>
  </si>
  <si>
    <t>according to the digits specified.</t>
  </si>
  <si>
    <t>Date</t>
  </si>
  <si>
    <t>Segment</t>
  </si>
  <si>
    <t>Government</t>
  </si>
  <si>
    <t>Midmarket</t>
  </si>
  <si>
    <t>Channel Partners</t>
  </si>
  <si>
    <t>Enterprise</t>
  </si>
  <si>
    <t>Small Business</t>
  </si>
  <si>
    <t>Carretera</t>
  </si>
  <si>
    <t>Montana</t>
  </si>
  <si>
    <t>Paseo</t>
  </si>
  <si>
    <t>Velo</t>
  </si>
  <si>
    <t>VTT</t>
  </si>
  <si>
    <t>Amarilla</t>
  </si>
  <si>
    <t>Country</t>
  </si>
  <si>
    <t>Canada</t>
  </si>
  <si>
    <t>Germany</t>
  </si>
  <si>
    <t>France</t>
  </si>
  <si>
    <t>Mexico</t>
  </si>
  <si>
    <t>United States of America</t>
  </si>
  <si>
    <t>COGS</t>
  </si>
  <si>
    <t xml:space="preserve"> Sales</t>
  </si>
  <si>
    <t>Discount Band</t>
  </si>
  <si>
    <t>None</t>
  </si>
  <si>
    <t>Low</t>
  </si>
  <si>
    <t>Medium</t>
  </si>
  <si>
    <t>High</t>
  </si>
  <si>
    <t>Government Total</t>
  </si>
  <si>
    <t>Midmarket Total</t>
  </si>
  <si>
    <t>Channel Partners Total</t>
  </si>
  <si>
    <t>Enterprise Total</t>
  </si>
  <si>
    <t>Small Business Total</t>
  </si>
  <si>
    <t>Grand Total</t>
  </si>
  <si>
    <t>To do SUBTOTAL, select</t>
  </si>
  <si>
    <t>the Subtotal option in the</t>
  </si>
  <si>
    <t xml:space="preserve"> 'Data' Menu, from the </t>
  </si>
  <si>
    <t xml:space="preserve"> 'Outline' tab.</t>
  </si>
  <si>
    <t>To sort, just right</t>
  </si>
  <si>
    <t>click on a any cell then</t>
  </si>
  <si>
    <t>select sort.</t>
  </si>
  <si>
    <t xml:space="preserve">Then select the function and </t>
  </si>
  <si>
    <t>the column from which</t>
  </si>
  <si>
    <t>you want the results to be</t>
  </si>
  <si>
    <t>grouped (i.e. Here, subtotal).</t>
  </si>
  <si>
    <t>For more details after doing</t>
  </si>
  <si>
    <t>subtotal, just select the boxes</t>
  </si>
  <si>
    <t>named 1,2 and 3 on left side.</t>
  </si>
  <si>
    <t xml:space="preserve">There you can find more </t>
  </si>
  <si>
    <t>details about each column.</t>
  </si>
  <si>
    <t>We can do subtotal,</t>
  </si>
  <si>
    <t>by considering any</t>
  </si>
  <si>
    <t>column. Here we have</t>
  </si>
  <si>
    <t>done using Country.</t>
  </si>
  <si>
    <t>We can also do it using</t>
  </si>
  <si>
    <t xml:space="preserve">segment, discount </t>
  </si>
  <si>
    <t>band, product,etc.</t>
  </si>
  <si>
    <t xml:space="preserve">We can Remove All </t>
  </si>
  <si>
    <t xml:space="preserve">subtotals by selecting </t>
  </si>
  <si>
    <t xml:space="preserve">the Subtotal option </t>
  </si>
  <si>
    <t>again and selecting</t>
  </si>
  <si>
    <t xml:space="preserve"> 'Remove All' option.</t>
  </si>
  <si>
    <t xml:space="preserve">from the 'Outline' Tab </t>
  </si>
  <si>
    <t>FUNCTIONS</t>
  </si>
  <si>
    <t>MIN</t>
  </si>
  <si>
    <t>MAX</t>
  </si>
  <si>
    <t>SMALL</t>
  </si>
  <si>
    <t>LARGE</t>
  </si>
  <si>
    <t>minimum from selected range</t>
  </si>
  <si>
    <t>maximum from selected range</t>
  </si>
  <si>
    <t>smallest from selected range</t>
  </si>
  <si>
    <t>largest from selected range</t>
  </si>
  <si>
    <t>USE</t>
  </si>
  <si>
    <t>Output</t>
  </si>
  <si>
    <t>Numbers</t>
  </si>
  <si>
    <t>In 'SMALL' and 'LARGE' we have to also specify</t>
  </si>
  <si>
    <t>or third largest or etc.</t>
  </si>
  <si>
    <t xml:space="preserve">the number i.e. either we want 2nd smallest </t>
  </si>
  <si>
    <t>Data</t>
  </si>
  <si>
    <t>Description</t>
  </si>
  <si>
    <t xml:space="preserve">No. of objects  </t>
  </si>
  <si>
    <t>No. of objects in each permutation</t>
  </si>
  <si>
    <t>Decription</t>
  </si>
  <si>
    <t>Permutations possible for the</t>
  </si>
  <si>
    <t>arguments specified in H:2 to</t>
  </si>
  <si>
    <t>H:3.</t>
  </si>
  <si>
    <t>Result</t>
  </si>
  <si>
    <t>PERMUTATION</t>
  </si>
  <si>
    <t>COMBINATION</t>
  </si>
  <si>
    <t xml:space="preserve">Possible two-person team that </t>
  </si>
  <si>
    <t xml:space="preserve">can be formed from 8 candidates. </t>
  </si>
  <si>
    <t>Number</t>
  </si>
  <si>
    <t>Rounds no. To the nearest multiple of 1.</t>
  </si>
  <si>
    <t>Rounds no. To the nearest multiple of 10.</t>
  </si>
  <si>
    <t>MROUND()</t>
  </si>
  <si>
    <t>Rounds no. To the nearest multiple of 3.</t>
  </si>
  <si>
    <t>FLOOR()</t>
  </si>
  <si>
    <t>Rounds down to the nearest multiple of 2.</t>
  </si>
  <si>
    <t>Rounds down to the nearest multiple of 5.</t>
  </si>
  <si>
    <t>Rounds down to the nearest multiple of 3.</t>
  </si>
  <si>
    <t>Floor brings the number to the</t>
  </si>
  <si>
    <t>lowest value.</t>
  </si>
  <si>
    <t>Rounds no. To nearest multiple of 1.</t>
  </si>
  <si>
    <t>Rounds no. To nearest multiple of 2.</t>
  </si>
  <si>
    <t>Rounds no. To nearest multiple of 7.</t>
  </si>
  <si>
    <t>CEILING()</t>
  </si>
  <si>
    <t>Ceiling takes the number to the</t>
  </si>
  <si>
    <t>higher value.</t>
  </si>
  <si>
    <t>Remainder of 3/2.</t>
  </si>
  <si>
    <t>MOD()</t>
  </si>
  <si>
    <t>QUOTIENT()</t>
  </si>
  <si>
    <t>Integer portion of 5/2.</t>
  </si>
  <si>
    <t>Integer portion of 10/3.</t>
  </si>
  <si>
    <t xml:space="preserve">Returns the quotient of the </t>
  </si>
  <si>
    <t>division.</t>
  </si>
  <si>
    <t>Returns the remainder of the</t>
  </si>
  <si>
    <t>Rounds to the nearest multiple</t>
  </si>
  <si>
    <t>of the specified number.</t>
  </si>
  <si>
    <t>Remainder of -3/2. Sign same as Dividend.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</si>
</sst>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_(&quot;$&quot;* #,##0.00_);_(&quot;$&quot;* \(#,##0.00\);_(&quot;$&quot;* &quot;-&quot;??_);_(@_)"/>
    <numFmt numFmtId="166" formatCode="m/d/yy\ h:mm;@"/>
  </numFmts>
  <fonts count="14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5F96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FFF7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98">
    <xf numFmtId="0" fontId="0" fillId="0" borderId="0" xfId="0"/>
    <xf numFmtId="0" fontId="2" fillId="3" borderId="0" xfId="0" applyFont="1" applyFill="1"/>
    <xf numFmtId="0" fontId="3" fillId="5" borderId="0" xfId="0" applyFont="1" applyFill="1"/>
    <xf numFmtId="14" fontId="0" fillId="0" borderId="0" xfId="0" applyNumberFormat="1"/>
    <xf numFmtId="0" fontId="4" fillId="6" borderId="0" xfId="0" applyFont="1" applyFill="1"/>
    <xf numFmtId="164" fontId="0" fillId="0" borderId="0" xfId="0" applyNumberFormat="1"/>
    <xf numFmtId="0" fontId="0" fillId="7" borderId="1" xfId="0" applyFill="1" applyBorder="1"/>
    <xf numFmtId="0" fontId="5" fillId="7" borderId="1" xfId="0" applyFont="1" applyFill="1" applyBorder="1"/>
    <xf numFmtId="0" fontId="6" fillId="4" borderId="1" xfId="0" applyFont="1" applyFill="1" applyBorder="1"/>
    <xf numFmtId="0" fontId="6" fillId="4" borderId="1" xfId="0" applyFont="1" applyFill="1" applyBorder="1" applyAlignment="1">
      <alignment wrapText="1"/>
    </xf>
    <xf numFmtId="0" fontId="5" fillId="6" borderId="1" xfId="0" applyFont="1" applyFill="1" applyBorder="1"/>
    <xf numFmtId="0" fontId="5" fillId="6" borderId="1" xfId="0" applyFont="1" applyFill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1" fontId="0" fillId="0" borderId="0" xfId="0" applyNumberFormat="1"/>
    <xf numFmtId="0" fontId="0" fillId="0" borderId="0" xfId="0" quotePrefix="1"/>
    <xf numFmtId="0" fontId="7" fillId="8" borderId="1" xfId="0" applyFont="1" applyFill="1" applyBorder="1"/>
    <xf numFmtId="0" fontId="10" fillId="10" borderId="1" xfId="0" applyFont="1" applyFill="1" applyBorder="1"/>
    <xf numFmtId="0" fontId="0" fillId="11" borderId="1" xfId="0" applyFill="1" applyBorder="1"/>
    <xf numFmtId="0" fontId="0" fillId="11" borderId="1" xfId="0" applyFill="1" applyBorder="1" applyAlignment="1">
      <alignment wrapText="1"/>
    </xf>
    <xf numFmtId="0" fontId="0" fillId="10" borderId="1" xfId="0" applyFill="1" applyBorder="1"/>
    <xf numFmtId="0" fontId="5" fillId="6" borderId="3" xfId="0" applyFont="1" applyFill="1" applyBorder="1"/>
    <xf numFmtId="0" fontId="5" fillId="6" borderId="2" xfId="0" applyFont="1" applyFill="1" applyBorder="1"/>
    <xf numFmtId="0" fontId="5" fillId="6" borderId="5" xfId="0" applyFont="1" applyFill="1" applyBorder="1"/>
    <xf numFmtId="14" fontId="8" fillId="0" borderId="0" xfId="1" applyNumberFormat="1" applyFont="1"/>
    <xf numFmtId="165" fontId="8" fillId="0" borderId="0" xfId="1" applyNumberFormat="1" applyFont="1"/>
    <xf numFmtId="166" fontId="0" fillId="0" borderId="0" xfId="0" applyNumberFormat="1"/>
    <xf numFmtId="165" fontId="0" fillId="0" borderId="0" xfId="1" applyNumberFormat="1" applyFont="1"/>
    <xf numFmtId="14" fontId="7" fillId="8" borderId="0" xfId="1" applyNumberFormat="1" applyFont="1" applyFill="1"/>
    <xf numFmtId="0" fontId="7" fillId="8" borderId="0" xfId="0" applyFont="1" applyFill="1"/>
    <xf numFmtId="165" fontId="7" fillId="8" borderId="0" xfId="1" applyNumberFormat="1" applyFont="1" applyFill="1"/>
    <xf numFmtId="0" fontId="9" fillId="0" borderId="0" xfId="0" applyFont="1"/>
    <xf numFmtId="0" fontId="0" fillId="6" borderId="2" xfId="0" applyFill="1" applyBorder="1"/>
    <xf numFmtId="0" fontId="0" fillId="6" borderId="5" xfId="0" applyFill="1" applyBorder="1"/>
    <xf numFmtId="0" fontId="0" fillId="6" borderId="3" xfId="0" applyFill="1" applyBorder="1"/>
    <xf numFmtId="0" fontId="0" fillId="10" borderId="2" xfId="0" applyFill="1" applyBorder="1"/>
    <xf numFmtId="0" fontId="0" fillId="10" borderId="5" xfId="0" applyFill="1" applyBorder="1"/>
    <xf numFmtId="0" fontId="0" fillId="10" borderId="3" xfId="0" applyFill="1" applyBorder="1"/>
    <xf numFmtId="0" fontId="3" fillId="5" borderId="1" xfId="0" applyFont="1" applyFill="1" applyBorder="1"/>
    <xf numFmtId="0" fontId="0" fillId="8" borderId="1" xfId="0" applyFill="1" applyBorder="1"/>
    <xf numFmtId="0" fontId="12" fillId="3" borderId="1" xfId="0" applyFont="1" applyFill="1" applyBorder="1"/>
    <xf numFmtId="0" fontId="0" fillId="12" borderId="1" xfId="0" applyFill="1" applyBorder="1"/>
    <xf numFmtId="0" fontId="5" fillId="13" borderId="1" xfId="0" applyFont="1" applyFill="1" applyBorder="1"/>
    <xf numFmtId="0" fontId="12" fillId="14" borderId="1" xfId="0" applyFont="1" applyFill="1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2" xfId="0" applyBorder="1"/>
    <xf numFmtId="0" fontId="0" fillId="0" borderId="5" xfId="0" applyBorder="1"/>
    <xf numFmtId="0" fontId="0" fillId="0" borderId="3" xfId="0" applyBorder="1"/>
    <xf numFmtId="0" fontId="12" fillId="14" borderId="0" xfId="0" applyFont="1" applyFill="1"/>
    <xf numFmtId="0" fontId="0" fillId="0" borderId="11" xfId="0" applyBorder="1"/>
    <xf numFmtId="0" fontId="0" fillId="0" borderId="12" xfId="0" applyBorder="1"/>
    <xf numFmtId="0" fontId="1" fillId="2" borderId="0" xfId="0" applyFont="1" applyFill="1" applyAlignment="1">
      <alignment horizontal="center"/>
    </xf>
    <xf numFmtId="0" fontId="0" fillId="7" borderId="2" xfId="0" applyFill="1" applyBorder="1" applyAlignment="1">
      <alignment horizontal="left" vertical="top" wrapText="1"/>
    </xf>
    <xf numFmtId="0" fontId="0" fillId="7" borderId="3" xfId="0" applyFill="1" applyBorder="1" applyAlignment="1">
      <alignment horizontal="left" vertical="top" wrapText="1"/>
    </xf>
    <xf numFmtId="0" fontId="5" fillId="7" borderId="2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left" vertic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6" fillId="4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" fillId="9" borderId="0" xfId="0" applyFont="1" applyFill="1" applyAlignment="1">
      <alignment horizontal="center"/>
    </xf>
    <xf numFmtId="0" fontId="10" fillId="10" borderId="2" xfId="0" applyFont="1" applyFill="1" applyBorder="1" applyAlignment="1">
      <alignment horizontal="center" vertical="center"/>
    </xf>
    <xf numFmtId="0" fontId="10" fillId="10" borderId="5" xfId="0" applyFont="1" applyFill="1" applyBorder="1" applyAlignment="1">
      <alignment horizontal="center" vertical="center"/>
    </xf>
    <xf numFmtId="0" fontId="10" fillId="10" borderId="3" xfId="0" applyFont="1" applyFill="1" applyBorder="1" applyAlignment="1">
      <alignment horizontal="center" vertical="center"/>
    </xf>
    <xf numFmtId="0" fontId="12" fillId="14" borderId="11" xfId="0" applyFont="1" applyFill="1" applyBorder="1" applyAlignment="1">
      <alignment horizontal="left"/>
    </xf>
    <xf numFmtId="0" fontId="0" fillId="0" borderId="5" xfId="0" applyBorder="1" applyAlignment="1">
      <alignment horizontal="center"/>
    </xf>
    <xf numFmtId="0" fontId="12" fillId="14" borderId="1" xfId="0" applyFont="1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2" xfId="0" applyBorder="1" applyAlignment="1">
      <alignment horizontal="left"/>
    </xf>
    <xf numFmtId="0" fontId="13" fillId="12" borderId="9" xfId="0" applyFont="1" applyFill="1" applyBorder="1" applyAlignment="1">
      <alignment horizontal="center"/>
    </xf>
    <xf numFmtId="0" fontId="13" fillId="12" borderId="12" xfId="0" applyFont="1" applyFill="1" applyBorder="1" applyAlignment="1">
      <alignment horizontal="center"/>
    </xf>
    <xf numFmtId="0" fontId="13" fillId="12" borderId="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11" fillId="6" borderId="6" xfId="0" applyFont="1" applyFill="1" applyBorder="1" applyAlignment="1">
      <alignment horizontal="left"/>
    </xf>
    <xf numFmtId="0" fontId="11" fillId="6" borderId="7" xfId="0" applyFont="1" applyFill="1" applyBorder="1" applyAlignment="1">
      <alignment horizontal="left"/>
    </xf>
    <xf numFmtId="0" fontId="11" fillId="6" borderId="4" xfId="0" applyFont="1" applyFill="1" applyBorder="1" applyAlignment="1">
      <alignment horizontal="left"/>
    </xf>
    <xf numFmtId="0" fontId="11" fillId="6" borderId="8" xfId="0" applyFont="1" applyFill="1" applyBorder="1" applyAlignment="1">
      <alignment horizontal="left"/>
    </xf>
    <xf numFmtId="0" fontId="11" fillId="6" borderId="9" xfId="0" applyFont="1" applyFill="1" applyBorder="1" applyAlignment="1">
      <alignment horizontal="left"/>
    </xf>
    <xf numFmtId="0" fontId="11" fillId="6" borderId="10" xfId="0" applyFont="1" applyFill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11" fillId="6" borderId="11" xfId="0" applyFont="1" applyFill="1" applyBorder="1" applyAlignment="1">
      <alignment horizontal="left"/>
    </xf>
    <xf numFmtId="0" fontId="11" fillId="6" borderId="12" xfId="0" applyFont="1" applyFill="1" applyBorder="1" applyAlignment="1">
      <alignment horizontal="left"/>
    </xf>
    <xf numFmtId="0" fontId="12" fillId="9" borderId="2" xfId="0" applyFont="1" applyFill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12" fillId="9" borderId="3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8FFF71"/>
      <color rgb="FFE5F96B"/>
      <color rgb="FFE0D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247650</xdr:colOff>
      <xdr:row>0</xdr:row>
      <xdr:rowOff>1</xdr:rowOff>
    </xdr:from>
    <xdr:to>
      <xdr:col>11</xdr:col>
      <xdr:colOff>1460724</xdr:colOff>
      <xdr:row>2</xdr:row>
      <xdr:rowOff>171451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699500" y="1"/>
          <a:ext cx="1213074" cy="539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109464</xdr:colOff>
      <xdr:row>12</xdr:row>
      <xdr:rowOff>57151</xdr:rowOff>
    </xdr:from>
    <xdr:to>
      <xdr:col>11</xdr:col>
      <xdr:colOff>1637695</xdr:colOff>
      <xdr:row>16</xdr:row>
      <xdr:rowOff>76200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955014" y="2266951"/>
          <a:ext cx="1547281" cy="7556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7"/>
  <sheetViews>
    <sheetView showGridLines="0" tabSelected="1" topLeftCell="A7" zoomScale="85" zoomScaleNormal="85" workbookViewId="0">
      <selection activeCell="I61" sqref="I61"/>
    </sheetView>
  </sheetViews>
  <sheetFormatPr defaultRowHeight="15" x14ac:dyDescent="0.25"/>
  <cols>
    <col min="1" max="1" width="10.85546875" bestFit="1" customWidth="1"/>
    <col min="5" max="5" width="14.42578125" customWidth="1"/>
    <col min="6" max="6" width="14.140625" customWidth="1"/>
    <col min="7" max="7" width="13.85546875" customWidth="1"/>
    <col min="9" max="9" width="16.5703125" customWidth="1"/>
    <col min="10" max="10" width="9.85546875" customWidth="1"/>
    <col min="11" max="11" width="10.85546875" customWidth="1"/>
    <col min="12" max="12" width="37.7109375" customWidth="1"/>
    <col min="13" max="13" width="28.5703125" customWidth="1"/>
  </cols>
  <sheetData>
    <row r="1" spans="1:13" x14ac:dyDescent="0.25">
      <c r="E1" s="55" t="s">
        <v>33</v>
      </c>
      <c r="F1" s="55"/>
      <c r="G1" s="55"/>
      <c r="H1" s="55"/>
      <c r="I1" s="55"/>
      <c r="J1" s="55"/>
      <c r="K1" s="55"/>
      <c r="L1" s="55"/>
      <c r="M1" s="55"/>
    </row>
    <row r="2" spans="1:13" x14ac:dyDescent="0.25">
      <c r="A2" s="3">
        <v>42050</v>
      </c>
      <c r="B2" t="s">
        <v>17</v>
      </c>
      <c r="C2">
        <v>3000</v>
      </c>
      <c r="L2" t="s">
        <v>0</v>
      </c>
    </row>
    <row r="3" spans="1:13" x14ac:dyDescent="0.25">
      <c r="A3" s="3">
        <v>42918</v>
      </c>
      <c r="B3" t="s">
        <v>18</v>
      </c>
      <c r="C3">
        <v>500</v>
      </c>
      <c r="E3" s="1" t="s">
        <v>14</v>
      </c>
      <c r="I3">
        <f>SUM(numbers1)</f>
        <v>38083</v>
      </c>
      <c r="L3" t="s">
        <v>1</v>
      </c>
    </row>
    <row r="4" spans="1:13" x14ac:dyDescent="0.25">
      <c r="A4" s="3">
        <v>43244</v>
      </c>
      <c r="B4" t="s">
        <v>19</v>
      </c>
      <c r="C4">
        <v>450</v>
      </c>
      <c r="L4" t="s">
        <v>2</v>
      </c>
    </row>
    <row r="5" spans="1:13" x14ac:dyDescent="0.25">
      <c r="A5" s="3">
        <v>42432</v>
      </c>
      <c r="B5" t="s">
        <v>20</v>
      </c>
      <c r="C5">
        <v>2350</v>
      </c>
      <c r="H5">
        <f>SUM(numbers1)</f>
        <v>38083</v>
      </c>
      <c r="L5" t="s">
        <v>3</v>
      </c>
    </row>
    <row r="6" spans="1:13" x14ac:dyDescent="0.25">
      <c r="A6" s="3">
        <v>36982</v>
      </c>
      <c r="B6" t="s">
        <v>21</v>
      </c>
      <c r="C6">
        <v>1250</v>
      </c>
      <c r="L6" t="s">
        <v>4</v>
      </c>
    </row>
    <row r="7" spans="1:13" x14ac:dyDescent="0.25">
      <c r="A7" s="3">
        <v>40336</v>
      </c>
      <c r="B7" t="s">
        <v>22</v>
      </c>
      <c r="C7">
        <v>9875</v>
      </c>
      <c r="L7" t="s">
        <v>5</v>
      </c>
    </row>
    <row r="8" spans="1:13" x14ac:dyDescent="0.25">
      <c r="A8" s="3">
        <v>41252</v>
      </c>
      <c r="B8" t="s">
        <v>23</v>
      </c>
      <c r="C8">
        <v>1098</v>
      </c>
      <c r="I8">
        <f>SUM(C9:C11)</f>
        <v>10000</v>
      </c>
      <c r="L8" t="s">
        <v>6</v>
      </c>
    </row>
    <row r="9" spans="1:13" x14ac:dyDescent="0.25">
      <c r="A9" s="3">
        <v>41655</v>
      </c>
      <c r="B9" t="s">
        <v>24</v>
      </c>
      <c r="C9">
        <v>5000</v>
      </c>
      <c r="L9" t="s">
        <v>7</v>
      </c>
    </row>
    <row r="10" spans="1:13" x14ac:dyDescent="0.25">
      <c r="A10" s="3">
        <v>43424</v>
      </c>
      <c r="B10" t="s">
        <v>25</v>
      </c>
      <c r="C10">
        <v>2000</v>
      </c>
      <c r="L10" t="s">
        <v>8</v>
      </c>
    </row>
    <row r="11" spans="1:13" x14ac:dyDescent="0.25">
      <c r="A11" s="3">
        <v>42478</v>
      </c>
      <c r="B11" t="s">
        <v>26</v>
      </c>
      <c r="C11">
        <v>3000</v>
      </c>
      <c r="L11" t="s">
        <v>9</v>
      </c>
    </row>
    <row r="12" spans="1:13" x14ac:dyDescent="0.25">
      <c r="A12" s="3">
        <v>37139</v>
      </c>
      <c r="B12" t="s">
        <v>21</v>
      </c>
      <c r="C12">
        <v>1500</v>
      </c>
      <c r="L12" t="s">
        <v>10</v>
      </c>
    </row>
    <row r="13" spans="1:13" x14ac:dyDescent="0.25">
      <c r="A13" s="3">
        <v>43423</v>
      </c>
      <c r="B13" t="s">
        <v>18</v>
      </c>
      <c r="C13">
        <v>1200</v>
      </c>
      <c r="L13" t="s">
        <v>11</v>
      </c>
    </row>
    <row r="14" spans="1:13" x14ac:dyDescent="0.25">
      <c r="A14" s="3">
        <v>36982</v>
      </c>
      <c r="B14" t="s">
        <v>21</v>
      </c>
      <c r="C14">
        <v>4560</v>
      </c>
      <c r="L14" t="s">
        <v>12</v>
      </c>
    </row>
    <row r="15" spans="1:13" x14ac:dyDescent="0.25">
      <c r="A15" s="3">
        <v>38711</v>
      </c>
      <c r="B15" t="s">
        <v>22</v>
      </c>
      <c r="C15">
        <v>2300</v>
      </c>
      <c r="L15" t="s">
        <v>13</v>
      </c>
    </row>
    <row r="16" spans="1:13" x14ac:dyDescent="0.25">
      <c r="E16" s="55" t="s">
        <v>34</v>
      </c>
      <c r="F16" s="55"/>
      <c r="G16" s="55"/>
      <c r="H16" s="55"/>
      <c r="I16" s="55"/>
      <c r="J16" s="55"/>
      <c r="K16" s="55"/>
      <c r="L16" s="55"/>
      <c r="M16" s="55"/>
    </row>
    <row r="17" spans="5:13" x14ac:dyDescent="0.25">
      <c r="L17" t="s">
        <v>27</v>
      </c>
    </row>
    <row r="18" spans="5:13" x14ac:dyDescent="0.25">
      <c r="E18" s="1" t="s">
        <v>15</v>
      </c>
      <c r="G18" t="s">
        <v>16</v>
      </c>
      <c r="I18">
        <f>SUMIF(numbers1,"&lt;1000")</f>
        <v>950</v>
      </c>
      <c r="L18" t="s">
        <v>28</v>
      </c>
    </row>
    <row r="19" spans="5:13" x14ac:dyDescent="0.25">
      <c r="G19" t="s">
        <v>36</v>
      </c>
      <c r="L19" t="s">
        <v>29</v>
      </c>
    </row>
    <row r="20" spans="5:13" x14ac:dyDescent="0.25">
      <c r="G20" t="s">
        <v>37</v>
      </c>
    </row>
    <row r="21" spans="5:13" x14ac:dyDescent="0.25">
      <c r="G21" t="s">
        <v>38</v>
      </c>
    </row>
    <row r="24" spans="5:13" x14ac:dyDescent="0.25">
      <c r="E24" s="55" t="s">
        <v>35</v>
      </c>
      <c r="F24" s="55"/>
      <c r="G24" s="55"/>
      <c r="H24" s="55"/>
      <c r="I24" s="55"/>
      <c r="J24" s="55"/>
      <c r="K24" s="55"/>
      <c r="L24" s="55"/>
      <c r="M24" s="55"/>
    </row>
    <row r="26" spans="5:13" x14ac:dyDescent="0.25">
      <c r="E26" s="1" t="s">
        <v>15</v>
      </c>
      <c r="G26" t="s">
        <v>16</v>
      </c>
      <c r="I26">
        <f>SUMIF(B2:B15,"Jordan",numbers1)</f>
        <v>7310</v>
      </c>
      <c r="L26" t="s">
        <v>39</v>
      </c>
      <c r="M26" t="s">
        <v>50</v>
      </c>
    </row>
    <row r="27" spans="5:13" x14ac:dyDescent="0.25">
      <c r="G27" t="s">
        <v>30</v>
      </c>
      <c r="L27" t="s">
        <v>40</v>
      </c>
      <c r="M27" t="s">
        <v>51</v>
      </c>
    </row>
    <row r="28" spans="5:13" x14ac:dyDescent="0.25">
      <c r="G28" t="s">
        <v>31</v>
      </c>
      <c r="L28" t="s">
        <v>41</v>
      </c>
      <c r="M28" t="s">
        <v>52</v>
      </c>
    </row>
    <row r="29" spans="5:13" x14ac:dyDescent="0.25">
      <c r="G29" t="s">
        <v>32</v>
      </c>
      <c r="L29" t="s">
        <v>42</v>
      </c>
    </row>
    <row r="30" spans="5:13" x14ac:dyDescent="0.25">
      <c r="L30" t="s">
        <v>43</v>
      </c>
    </row>
    <row r="32" spans="5:13" x14ac:dyDescent="0.25">
      <c r="E32" s="55" t="s">
        <v>44</v>
      </c>
      <c r="F32" s="55"/>
      <c r="G32" s="55"/>
      <c r="H32" s="55"/>
      <c r="I32" s="55"/>
      <c r="J32" s="55"/>
      <c r="K32" s="55"/>
      <c r="L32" s="55"/>
      <c r="M32" s="55"/>
    </row>
    <row r="33" spans="5:13" x14ac:dyDescent="0.25">
      <c r="J33" s="38" t="s">
        <v>46</v>
      </c>
      <c r="K33" s="38" t="s">
        <v>47</v>
      </c>
    </row>
    <row r="35" spans="5:13" x14ac:dyDescent="0.25">
      <c r="E35" s="1" t="s">
        <v>45</v>
      </c>
      <c r="G35" t="s">
        <v>48</v>
      </c>
      <c r="I35">
        <f>SUMIFS(numbers1,B2:B15,J37,A2:A15,K37)</f>
        <v>5810</v>
      </c>
      <c r="L35" t="s">
        <v>53</v>
      </c>
      <c r="M35" t="s">
        <v>59</v>
      </c>
    </row>
    <row r="36" spans="5:13" x14ac:dyDescent="0.25">
      <c r="G36" t="s">
        <v>49</v>
      </c>
      <c r="L36" t="s">
        <v>54</v>
      </c>
      <c r="M36" t="s">
        <v>60</v>
      </c>
    </row>
    <row r="37" spans="5:13" x14ac:dyDescent="0.25">
      <c r="J37" t="s">
        <v>21</v>
      </c>
      <c r="K37" s="3">
        <v>36982</v>
      </c>
      <c r="L37" t="s">
        <v>55</v>
      </c>
      <c r="M37" t="s">
        <v>61</v>
      </c>
    </row>
    <row r="38" spans="5:13" x14ac:dyDescent="0.25">
      <c r="L38" t="s">
        <v>58</v>
      </c>
      <c r="M38" t="s">
        <v>62</v>
      </c>
    </row>
    <row r="39" spans="5:13" x14ac:dyDescent="0.25">
      <c r="L39" t="s">
        <v>56</v>
      </c>
      <c r="M39" t="s">
        <v>63</v>
      </c>
    </row>
    <row r="40" spans="5:13" x14ac:dyDescent="0.25">
      <c r="L40" t="s">
        <v>57</v>
      </c>
      <c r="M40" t="s">
        <v>64</v>
      </c>
    </row>
    <row r="41" spans="5:13" x14ac:dyDescent="0.25">
      <c r="L41" t="s">
        <v>69</v>
      </c>
      <c r="M41" t="s">
        <v>65</v>
      </c>
    </row>
    <row r="42" spans="5:13" x14ac:dyDescent="0.25">
      <c r="L42" t="s">
        <v>70</v>
      </c>
      <c r="M42" t="s">
        <v>66</v>
      </c>
    </row>
    <row r="43" spans="5:13" x14ac:dyDescent="0.25">
      <c r="M43" t="s">
        <v>67</v>
      </c>
    </row>
    <row r="44" spans="5:13" x14ac:dyDescent="0.25">
      <c r="M44" t="s">
        <v>68</v>
      </c>
    </row>
    <row r="46" spans="5:13" x14ac:dyDescent="0.25">
      <c r="E46" s="55" t="s">
        <v>80</v>
      </c>
      <c r="F46" s="55"/>
      <c r="G46" s="55"/>
      <c r="H46" s="55"/>
      <c r="I46" s="55"/>
      <c r="J46" s="55"/>
      <c r="K46" s="55"/>
      <c r="L46" s="55"/>
      <c r="M46" s="55"/>
    </row>
    <row r="49" spans="1:13" x14ac:dyDescent="0.25">
      <c r="A49" s="4" t="s">
        <v>71</v>
      </c>
      <c r="B49" s="4" t="s">
        <v>72</v>
      </c>
      <c r="C49" s="4" t="s">
        <v>73</v>
      </c>
      <c r="E49" s="1" t="s">
        <v>79</v>
      </c>
    </row>
    <row r="50" spans="1:13" x14ac:dyDescent="0.25">
      <c r="A50" t="s">
        <v>74</v>
      </c>
      <c r="B50">
        <v>40</v>
      </c>
      <c r="C50">
        <v>5</v>
      </c>
      <c r="F50">
        <f>B50*C50</f>
        <v>200</v>
      </c>
      <c r="I50">
        <f>SUMPRODUCT(B50:B54,C50:C54)</f>
        <v>947200</v>
      </c>
      <c r="L50" t="s">
        <v>81</v>
      </c>
      <c r="M50" t="s">
        <v>90</v>
      </c>
    </row>
    <row r="51" spans="1:13" x14ac:dyDescent="0.25">
      <c r="A51" t="s">
        <v>75</v>
      </c>
      <c r="B51">
        <v>1000</v>
      </c>
      <c r="C51">
        <v>2</v>
      </c>
      <c r="F51">
        <f t="shared" ref="F51:F54" si="0">B51*C51</f>
        <v>2000</v>
      </c>
      <c r="L51" t="s">
        <v>82</v>
      </c>
      <c r="M51" t="s">
        <v>91</v>
      </c>
    </row>
    <row r="52" spans="1:13" x14ac:dyDescent="0.25">
      <c r="A52" t="s">
        <v>76</v>
      </c>
      <c r="B52">
        <v>15000</v>
      </c>
      <c r="C52">
        <v>3</v>
      </c>
      <c r="F52">
        <f t="shared" si="0"/>
        <v>45000</v>
      </c>
      <c r="L52" t="s">
        <v>83</v>
      </c>
      <c r="M52" t="s">
        <v>92</v>
      </c>
    </row>
    <row r="53" spans="1:13" x14ac:dyDescent="0.25">
      <c r="A53" t="s">
        <v>77</v>
      </c>
      <c r="B53">
        <v>50000</v>
      </c>
      <c r="C53">
        <v>2</v>
      </c>
      <c r="F53">
        <f t="shared" si="0"/>
        <v>100000</v>
      </c>
      <c r="L53" t="s">
        <v>84</v>
      </c>
      <c r="M53" t="s">
        <v>93</v>
      </c>
    </row>
    <row r="54" spans="1:13" x14ac:dyDescent="0.25">
      <c r="A54" t="s">
        <v>78</v>
      </c>
      <c r="B54">
        <v>200000</v>
      </c>
      <c r="C54">
        <v>4</v>
      </c>
      <c r="F54">
        <f t="shared" si="0"/>
        <v>800000</v>
      </c>
      <c r="L54" t="s">
        <v>85</v>
      </c>
      <c r="M54" t="s">
        <v>94</v>
      </c>
    </row>
    <row r="55" spans="1:13" x14ac:dyDescent="0.25">
      <c r="L55" t="s">
        <v>86</v>
      </c>
      <c r="M55" t="s">
        <v>95</v>
      </c>
    </row>
    <row r="56" spans="1:13" x14ac:dyDescent="0.25">
      <c r="F56">
        <f>SUM(F50:F55)</f>
        <v>947200</v>
      </c>
      <c r="L56" t="s">
        <v>87</v>
      </c>
    </row>
    <row r="57" spans="1:13" x14ac:dyDescent="0.25">
      <c r="K57" t="s">
        <v>88</v>
      </c>
      <c r="L57" t="s">
        <v>89</v>
      </c>
    </row>
  </sheetData>
  <mergeCells count="5">
    <mergeCell ref="E46:M46"/>
    <mergeCell ref="E16:M16"/>
    <mergeCell ref="E24:M24"/>
    <mergeCell ref="E32:M32"/>
    <mergeCell ref="E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"/>
  <sheetViews>
    <sheetView showGridLines="0" workbookViewId="0">
      <selection activeCell="I8" sqref="I8:I9"/>
    </sheetView>
  </sheetViews>
  <sheetFormatPr defaultRowHeight="15" x14ac:dyDescent="0.25"/>
  <cols>
    <col min="1" max="1" width="10.140625" bestFit="1" customWidth="1"/>
    <col min="3" max="3" width="9.85546875" bestFit="1" customWidth="1"/>
    <col min="7" max="7" width="24.28515625" customWidth="1"/>
    <col min="8" max="8" width="17.5703125" customWidth="1"/>
    <col min="9" max="9" width="17.42578125" customWidth="1"/>
    <col min="11" max="11" width="54.85546875" customWidth="1"/>
  </cols>
  <sheetData>
    <row r="1" spans="1:11" x14ac:dyDescent="0.25">
      <c r="G1" s="2" t="s">
        <v>46</v>
      </c>
      <c r="H1" s="2" t="s">
        <v>47</v>
      </c>
    </row>
    <row r="2" spans="1:11" x14ac:dyDescent="0.25">
      <c r="A2" s="3">
        <v>42050</v>
      </c>
      <c r="B2" t="s">
        <v>17</v>
      </c>
      <c r="C2" s="5">
        <v>3000</v>
      </c>
      <c r="G2" s="3">
        <v>42918</v>
      </c>
      <c r="H2" t="s">
        <v>18</v>
      </c>
      <c r="I2" s="5"/>
    </row>
    <row r="3" spans="1:11" x14ac:dyDescent="0.25">
      <c r="A3" s="3">
        <v>42918</v>
      </c>
      <c r="B3" t="s">
        <v>18</v>
      </c>
      <c r="C3" s="5">
        <v>500</v>
      </c>
    </row>
    <row r="4" spans="1:11" x14ac:dyDescent="0.25">
      <c r="A4" s="3">
        <v>43244</v>
      </c>
      <c r="B4" t="s">
        <v>19</v>
      </c>
      <c r="C4" s="5">
        <v>450</v>
      </c>
      <c r="G4" s="6" t="s">
        <v>96</v>
      </c>
      <c r="H4" s="7" t="s">
        <v>101</v>
      </c>
      <c r="I4" s="6">
        <f>COUNT(C2:C18)</f>
        <v>14</v>
      </c>
      <c r="K4" s="8" t="s">
        <v>106</v>
      </c>
    </row>
    <row r="5" spans="1:11" ht="30" x14ac:dyDescent="0.25">
      <c r="A5" s="3">
        <v>42432</v>
      </c>
      <c r="B5" t="s">
        <v>20</v>
      </c>
      <c r="C5" s="5">
        <v>2350</v>
      </c>
      <c r="G5" s="6" t="s">
        <v>97</v>
      </c>
      <c r="H5" s="7" t="s">
        <v>102</v>
      </c>
      <c r="I5" s="6">
        <f>COUNTA(A2:C18)</f>
        <v>48</v>
      </c>
      <c r="K5" s="9" t="s">
        <v>108</v>
      </c>
    </row>
    <row r="6" spans="1:11" x14ac:dyDescent="0.25">
      <c r="A6" s="3">
        <v>36982</v>
      </c>
      <c r="B6" t="s">
        <v>21</v>
      </c>
      <c r="C6" s="5">
        <v>1250</v>
      </c>
      <c r="E6">
        <f>SUM(numbers1)</f>
        <v>38083</v>
      </c>
      <c r="G6" s="6" t="s">
        <v>98</v>
      </c>
      <c r="H6" s="7" t="s">
        <v>103</v>
      </c>
      <c r="I6" s="6">
        <f>COUNTBLANK(C2:C18)</f>
        <v>3</v>
      </c>
      <c r="K6" s="8" t="s">
        <v>107</v>
      </c>
    </row>
    <row r="7" spans="1:11" x14ac:dyDescent="0.25">
      <c r="A7" s="3">
        <v>40336</v>
      </c>
      <c r="B7" t="s">
        <v>22</v>
      </c>
      <c r="C7" s="5">
        <v>9875</v>
      </c>
      <c r="G7" s="6" t="s">
        <v>99</v>
      </c>
      <c r="H7" s="7" t="s">
        <v>104</v>
      </c>
      <c r="I7" s="6">
        <f>COUNTIF(B2:B18,"Kawhi")</f>
        <v>2</v>
      </c>
      <c r="K7" s="8" t="s">
        <v>109</v>
      </c>
    </row>
    <row r="8" spans="1:11" ht="29.1" customHeight="1" x14ac:dyDescent="0.25">
      <c r="A8" s="3">
        <v>41252</v>
      </c>
      <c r="B8" t="s">
        <v>23</v>
      </c>
      <c r="C8" s="5">
        <v>1098</v>
      </c>
      <c r="G8" s="56" t="s">
        <v>100</v>
      </c>
      <c r="H8" s="58" t="s">
        <v>105</v>
      </c>
      <c r="I8" s="60">
        <f>COUNTIFS(A2:A18,G2,B2:B18,H2)</f>
        <v>1</v>
      </c>
      <c r="J8" s="63"/>
      <c r="K8" s="62" t="s">
        <v>110</v>
      </c>
    </row>
    <row r="9" spans="1:11" x14ac:dyDescent="0.25">
      <c r="A9" s="3">
        <v>41655</v>
      </c>
      <c r="B9" t="s">
        <v>24</v>
      </c>
      <c r="C9" s="5">
        <v>5000</v>
      </c>
      <c r="G9" s="57"/>
      <c r="H9" s="59"/>
      <c r="I9" s="61"/>
      <c r="J9" s="63"/>
      <c r="K9" s="62"/>
    </row>
    <row r="10" spans="1:11" x14ac:dyDescent="0.25">
      <c r="A10" s="3">
        <v>43424</v>
      </c>
      <c r="B10" t="s">
        <v>25</v>
      </c>
      <c r="C10" s="5">
        <v>2000</v>
      </c>
    </row>
    <row r="11" spans="1:11" x14ac:dyDescent="0.25">
      <c r="A11" s="3">
        <v>42478</v>
      </c>
      <c r="B11" t="s">
        <v>26</v>
      </c>
      <c r="C11" s="5">
        <v>3000</v>
      </c>
    </row>
    <row r="12" spans="1:11" x14ac:dyDescent="0.25">
      <c r="A12" s="3">
        <v>37139</v>
      </c>
      <c r="B12" t="s">
        <v>21</v>
      </c>
      <c r="C12" s="5">
        <v>1500</v>
      </c>
    </row>
    <row r="13" spans="1:11" x14ac:dyDescent="0.25">
      <c r="A13" s="3">
        <v>43423</v>
      </c>
      <c r="B13" t="s">
        <v>18</v>
      </c>
      <c r="C13" s="5">
        <v>1200</v>
      </c>
    </row>
    <row r="14" spans="1:11" x14ac:dyDescent="0.25">
      <c r="A14" s="3">
        <v>36982</v>
      </c>
      <c r="B14" t="s">
        <v>21</v>
      </c>
      <c r="C14" s="5">
        <v>4560</v>
      </c>
    </row>
    <row r="15" spans="1:11" x14ac:dyDescent="0.25">
      <c r="A15" s="3">
        <v>38711</v>
      </c>
      <c r="B15" t="s">
        <v>22</v>
      </c>
      <c r="C15" s="5">
        <v>2300</v>
      </c>
    </row>
    <row r="16" spans="1:11" x14ac:dyDescent="0.25">
      <c r="A16" s="3">
        <v>43424</v>
      </c>
      <c r="B16" t="s">
        <v>25</v>
      </c>
      <c r="C16" s="5"/>
    </row>
    <row r="17" spans="1:3" x14ac:dyDescent="0.25">
      <c r="A17" s="3">
        <v>42478</v>
      </c>
      <c r="B17" t="s">
        <v>26</v>
      </c>
      <c r="C17" s="5"/>
    </row>
    <row r="18" spans="1:3" x14ac:dyDescent="0.25">
      <c r="A18" s="3">
        <v>37139</v>
      </c>
      <c r="B18" t="s">
        <v>21</v>
      </c>
      <c r="C18" s="5"/>
    </row>
  </sheetData>
  <mergeCells count="5">
    <mergeCell ref="G8:G9"/>
    <mergeCell ref="H8:H9"/>
    <mergeCell ref="I8:I9"/>
    <mergeCell ref="K8:K9"/>
    <mergeCell ref="J8:J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0"/>
  <sheetViews>
    <sheetView showGridLines="0" workbookViewId="0">
      <selection activeCell="K23" sqref="K23"/>
    </sheetView>
  </sheetViews>
  <sheetFormatPr defaultRowHeight="15" x14ac:dyDescent="0.25"/>
  <cols>
    <col min="1" max="1" width="10.140625" bestFit="1" customWidth="1"/>
    <col min="6" max="6" width="17.140625" customWidth="1"/>
    <col min="7" max="7" width="16.5703125" customWidth="1"/>
    <col min="8" max="8" width="18.140625" customWidth="1"/>
    <col min="9" max="10" width="11.42578125" customWidth="1"/>
    <col min="11" max="11" width="94.28515625" customWidth="1"/>
    <col min="12" max="12" width="21.85546875" customWidth="1"/>
  </cols>
  <sheetData>
    <row r="1" spans="1:12" x14ac:dyDescent="0.25">
      <c r="F1" s="2" t="s">
        <v>46</v>
      </c>
      <c r="G1" s="2" t="s">
        <v>47</v>
      </c>
    </row>
    <row r="2" spans="1:12" x14ac:dyDescent="0.25">
      <c r="A2" s="3">
        <v>42050</v>
      </c>
      <c r="B2" t="s">
        <v>17</v>
      </c>
      <c r="C2">
        <v>3000</v>
      </c>
      <c r="F2" t="s">
        <v>17</v>
      </c>
      <c r="G2" s="3">
        <v>43182</v>
      </c>
      <c r="I2" t="s">
        <v>123</v>
      </c>
    </row>
    <row r="3" spans="1:12" x14ac:dyDescent="0.25">
      <c r="A3" s="3">
        <v>42918</v>
      </c>
      <c r="B3" t="s">
        <v>18</v>
      </c>
      <c r="C3">
        <v>500</v>
      </c>
    </row>
    <row r="4" spans="1:12" x14ac:dyDescent="0.25">
      <c r="A4" s="3">
        <v>43244</v>
      </c>
      <c r="B4" t="s">
        <v>19</v>
      </c>
      <c r="C4">
        <v>450</v>
      </c>
      <c r="F4" s="10" t="s">
        <v>111</v>
      </c>
      <c r="G4" s="10" t="s">
        <v>115</v>
      </c>
      <c r="H4" s="10">
        <f>AVERAGE(C2:C20)</f>
        <v>2466.6470588235293</v>
      </c>
      <c r="K4" t="s">
        <v>126</v>
      </c>
    </row>
    <row r="5" spans="1:12" ht="14.45" customHeight="1" x14ac:dyDescent="0.25">
      <c r="A5" s="3">
        <v>42432</v>
      </c>
      <c r="B5" t="s">
        <v>20</v>
      </c>
      <c r="C5">
        <v>2350</v>
      </c>
      <c r="F5" s="10" t="s">
        <v>112</v>
      </c>
      <c r="G5" s="10" t="s">
        <v>116</v>
      </c>
      <c r="H5" s="10">
        <f>AVERAGEA(C2:C20)</f>
        <v>2207</v>
      </c>
      <c r="K5" s="13" t="s">
        <v>128</v>
      </c>
      <c r="L5" s="12"/>
    </row>
    <row r="6" spans="1:12" ht="30" x14ac:dyDescent="0.25">
      <c r="A6" s="3">
        <v>36982</v>
      </c>
      <c r="B6" t="s">
        <v>21</v>
      </c>
      <c r="C6">
        <v>1250</v>
      </c>
      <c r="F6" s="11" t="s">
        <v>113</v>
      </c>
      <c r="G6" s="10" t="s">
        <v>117</v>
      </c>
      <c r="H6" s="10">
        <f>AVERAGEIF(NosForAverage,"&gt;2000")</f>
        <v>4297.8571428571431</v>
      </c>
      <c r="I6" s="10">
        <f>AVERAGEIF(NAMES2,F2,C2:C17)</f>
        <v>1833.3333333333333</v>
      </c>
      <c r="K6" t="s">
        <v>125</v>
      </c>
    </row>
    <row r="7" spans="1:12" ht="30" x14ac:dyDescent="0.25">
      <c r="A7" s="3">
        <v>40336</v>
      </c>
      <c r="B7" t="s">
        <v>22</v>
      </c>
      <c r="C7">
        <v>9875</v>
      </c>
      <c r="F7" s="11" t="s">
        <v>114</v>
      </c>
      <c r="G7" s="10" t="s">
        <v>118</v>
      </c>
      <c r="H7" s="10">
        <f>AVERAGEIFS(C2:C17,NAMES2,F2,A2:A17,G2)</f>
        <v>1250</v>
      </c>
      <c r="K7" t="s">
        <v>124</v>
      </c>
    </row>
    <row r="8" spans="1:12" ht="14.45" customHeight="1" x14ac:dyDescent="0.25">
      <c r="A8" s="3">
        <v>41252</v>
      </c>
      <c r="B8" t="s">
        <v>23</v>
      </c>
      <c r="C8">
        <v>1098</v>
      </c>
    </row>
    <row r="9" spans="1:12" ht="14.45" customHeight="1" x14ac:dyDescent="0.25">
      <c r="A9" s="3">
        <v>43182</v>
      </c>
      <c r="B9" t="s">
        <v>17</v>
      </c>
      <c r="C9">
        <v>1100</v>
      </c>
    </row>
    <row r="10" spans="1:12" x14ac:dyDescent="0.25">
      <c r="A10" s="3">
        <v>41655</v>
      </c>
      <c r="B10" t="s">
        <v>24</v>
      </c>
      <c r="C10">
        <v>5000</v>
      </c>
    </row>
    <row r="11" spans="1:12" x14ac:dyDescent="0.25">
      <c r="A11" s="3">
        <v>43424</v>
      </c>
      <c r="B11" t="s">
        <v>25</v>
      </c>
      <c r="C11">
        <v>2000</v>
      </c>
    </row>
    <row r="12" spans="1:12" x14ac:dyDescent="0.25">
      <c r="A12" s="3">
        <v>42478</v>
      </c>
      <c r="B12" t="s">
        <v>26</v>
      </c>
      <c r="C12">
        <v>3000</v>
      </c>
    </row>
    <row r="13" spans="1:12" x14ac:dyDescent="0.25">
      <c r="A13" s="3">
        <v>37139</v>
      </c>
      <c r="B13" t="s">
        <v>21</v>
      </c>
      <c r="C13">
        <v>1500</v>
      </c>
      <c r="K13" t="s">
        <v>119</v>
      </c>
    </row>
    <row r="14" spans="1:12" x14ac:dyDescent="0.25">
      <c r="A14" s="3">
        <v>43423</v>
      </c>
      <c r="B14" t="s">
        <v>18</v>
      </c>
      <c r="C14">
        <v>1200</v>
      </c>
      <c r="K14" t="s">
        <v>120</v>
      </c>
    </row>
    <row r="15" spans="1:12" x14ac:dyDescent="0.25">
      <c r="A15" s="3">
        <v>36982</v>
      </c>
      <c r="B15" t="s">
        <v>21</v>
      </c>
      <c r="C15">
        <v>4560</v>
      </c>
      <c r="K15" t="s">
        <v>121</v>
      </c>
    </row>
    <row r="16" spans="1:12" x14ac:dyDescent="0.25">
      <c r="A16" s="3">
        <v>38711</v>
      </c>
      <c r="B16" t="s">
        <v>22</v>
      </c>
      <c r="C16">
        <v>2300</v>
      </c>
      <c r="K16" t="s">
        <v>122</v>
      </c>
    </row>
    <row r="17" spans="1:3" x14ac:dyDescent="0.25">
      <c r="A17" s="3">
        <v>43182</v>
      </c>
      <c r="B17" t="s">
        <v>17</v>
      </c>
      <c r="C17">
        <v>1400</v>
      </c>
    </row>
    <row r="18" spans="1:3" x14ac:dyDescent="0.25">
      <c r="A18" s="3">
        <v>39128</v>
      </c>
      <c r="B18" t="s">
        <v>24</v>
      </c>
      <c r="C18" t="s">
        <v>127</v>
      </c>
    </row>
    <row r="19" spans="1:3" x14ac:dyDescent="0.25">
      <c r="A19" s="3">
        <v>43424</v>
      </c>
      <c r="B19" t="s">
        <v>25</v>
      </c>
      <c r="C19">
        <v>1350</v>
      </c>
    </row>
    <row r="20" spans="1:3" x14ac:dyDescent="0.25">
      <c r="A20" s="3">
        <v>38471</v>
      </c>
      <c r="B20" t="s">
        <v>26</v>
      </c>
      <c r="C20" t="s">
        <v>127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7"/>
  <sheetViews>
    <sheetView showGridLines="0" workbookViewId="0">
      <selection activeCell="I8" sqref="I8:I9"/>
    </sheetView>
  </sheetViews>
  <sheetFormatPr defaultRowHeight="15" x14ac:dyDescent="0.25"/>
  <cols>
    <col min="1" max="1" width="10.140625" bestFit="1" customWidth="1"/>
    <col min="5" max="5" width="13.5703125" customWidth="1"/>
    <col min="7" max="7" width="37.42578125" customWidth="1"/>
    <col min="9" max="9" width="7.42578125" customWidth="1"/>
    <col min="11" max="11" width="8.5703125" customWidth="1"/>
    <col min="12" max="12" width="23.42578125" customWidth="1"/>
  </cols>
  <sheetData>
    <row r="1" spans="1:12" x14ac:dyDescent="0.25">
      <c r="D1" s="16" t="s">
        <v>145</v>
      </c>
      <c r="E1" s="16" t="s">
        <v>146</v>
      </c>
    </row>
    <row r="2" spans="1:12" x14ac:dyDescent="0.25">
      <c r="A2" s="3">
        <v>42050</v>
      </c>
      <c r="B2" t="s">
        <v>17</v>
      </c>
      <c r="D2" s="16">
        <f ca="1">RAND()</f>
        <v>0.89197539581080099</v>
      </c>
      <c r="E2" s="16">
        <f ca="1">RANDBETWEEN(1,35)</f>
        <v>5</v>
      </c>
      <c r="G2" t="s">
        <v>129</v>
      </c>
      <c r="J2" s="14">
        <f ca="1">RAND()*100</f>
        <v>4.9934188177870764</v>
      </c>
      <c r="L2" t="s">
        <v>137</v>
      </c>
    </row>
    <row r="3" spans="1:12" x14ac:dyDescent="0.25">
      <c r="A3" s="3">
        <v>42918</v>
      </c>
      <c r="B3" t="s">
        <v>18</v>
      </c>
      <c r="D3" s="16">
        <f t="shared" ref="D3:D14" ca="1" si="0">RAND()</f>
        <v>0.96234245452881018</v>
      </c>
      <c r="E3" s="16">
        <f t="shared" ref="E3:E15" ca="1" si="1">RANDBETWEEN(1,35)</f>
        <v>30</v>
      </c>
      <c r="G3" t="s">
        <v>130</v>
      </c>
      <c r="J3" s="14">
        <f t="shared" ref="J3:J15" ca="1" si="2">RAND()*100</f>
        <v>1.6358168095459757</v>
      </c>
      <c r="L3" t="s">
        <v>138</v>
      </c>
    </row>
    <row r="4" spans="1:12" x14ac:dyDescent="0.25">
      <c r="A4" s="3">
        <v>43244</v>
      </c>
      <c r="B4" t="s">
        <v>19</v>
      </c>
      <c r="D4" s="16">
        <f t="shared" ca="1" si="0"/>
        <v>0.67943647298208265</v>
      </c>
      <c r="E4" s="16">
        <f t="shared" ca="1" si="1"/>
        <v>8</v>
      </c>
      <c r="G4" t="s">
        <v>131</v>
      </c>
      <c r="J4" s="14">
        <f t="shared" ca="1" si="2"/>
        <v>50.616774302158895</v>
      </c>
      <c r="L4" t="s">
        <v>139</v>
      </c>
    </row>
    <row r="5" spans="1:12" x14ac:dyDescent="0.25">
      <c r="A5" s="3">
        <v>42432</v>
      </c>
      <c r="B5" t="s">
        <v>20</v>
      </c>
      <c r="D5" s="16">
        <f ca="1">RAND()</f>
        <v>0.49948482130706717</v>
      </c>
      <c r="E5" s="16">
        <f t="shared" ca="1" si="1"/>
        <v>31</v>
      </c>
      <c r="G5" t="s">
        <v>132</v>
      </c>
      <c r="J5" s="14">
        <f t="shared" ca="1" si="2"/>
        <v>18.991016462305154</v>
      </c>
      <c r="L5" t="s">
        <v>140</v>
      </c>
    </row>
    <row r="6" spans="1:12" x14ac:dyDescent="0.25">
      <c r="A6" s="3">
        <v>36982</v>
      </c>
      <c r="B6" t="s">
        <v>21</v>
      </c>
      <c r="D6" s="16">
        <f t="shared" ca="1" si="0"/>
        <v>0.79640099746342685</v>
      </c>
      <c r="E6" s="16">
        <f t="shared" ca="1" si="1"/>
        <v>3</v>
      </c>
      <c r="G6" t="s">
        <v>133</v>
      </c>
      <c r="J6" s="14">
        <f t="shared" ca="1" si="2"/>
        <v>40.879784340350092</v>
      </c>
      <c r="L6" t="s">
        <v>141</v>
      </c>
    </row>
    <row r="7" spans="1:12" x14ac:dyDescent="0.25">
      <c r="A7" s="3">
        <v>40336</v>
      </c>
      <c r="B7" t="s">
        <v>22</v>
      </c>
      <c r="D7" s="16">
        <f t="shared" ca="1" si="0"/>
        <v>1.9050593829050166E-2</v>
      </c>
      <c r="E7" s="16">
        <f t="shared" ca="1" si="1"/>
        <v>4</v>
      </c>
      <c r="G7" t="s">
        <v>134</v>
      </c>
      <c r="J7" s="14">
        <f t="shared" ca="1" si="2"/>
        <v>19.186818102854218</v>
      </c>
      <c r="L7" t="s">
        <v>142</v>
      </c>
    </row>
    <row r="8" spans="1:12" x14ac:dyDescent="0.25">
      <c r="A8" s="3">
        <v>41252</v>
      </c>
      <c r="B8" t="s">
        <v>23</v>
      </c>
      <c r="D8" s="16">
        <f t="shared" ca="1" si="0"/>
        <v>0.95242364462252371</v>
      </c>
      <c r="E8" s="16">
        <f t="shared" ca="1" si="1"/>
        <v>25</v>
      </c>
      <c r="G8" t="s">
        <v>135</v>
      </c>
      <c r="J8" s="14">
        <f t="shared" ca="1" si="2"/>
        <v>66.004482431549064</v>
      </c>
      <c r="L8" s="15" t="s">
        <v>143</v>
      </c>
    </row>
    <row r="9" spans="1:12" x14ac:dyDescent="0.25">
      <c r="A9" s="3">
        <v>41655</v>
      </c>
      <c r="B9" t="s">
        <v>24</v>
      </c>
      <c r="D9" s="16">
        <f t="shared" ca="1" si="0"/>
        <v>0.91962286025003492</v>
      </c>
      <c r="E9" s="16">
        <f t="shared" ca="1" si="1"/>
        <v>31</v>
      </c>
      <c r="G9" t="s">
        <v>136</v>
      </c>
      <c r="J9" s="14">
        <f t="shared" ca="1" si="2"/>
        <v>84.53051465168592</v>
      </c>
      <c r="L9" t="s">
        <v>144</v>
      </c>
    </row>
    <row r="10" spans="1:12" x14ac:dyDescent="0.25">
      <c r="A10" s="3">
        <v>43424</v>
      </c>
      <c r="B10" t="s">
        <v>25</v>
      </c>
      <c r="D10" s="16">
        <f t="shared" ca="1" si="0"/>
        <v>0.78395601038312746</v>
      </c>
      <c r="E10" s="16">
        <f t="shared" ca="1" si="1"/>
        <v>5</v>
      </c>
      <c r="J10" s="14">
        <f t="shared" ca="1" si="2"/>
        <v>17.847927463723046</v>
      </c>
    </row>
    <row r="11" spans="1:12" x14ac:dyDescent="0.25">
      <c r="A11" s="3">
        <v>42478</v>
      </c>
      <c r="B11" t="s">
        <v>26</v>
      </c>
      <c r="D11" s="16">
        <f t="shared" ca="1" si="0"/>
        <v>0.90330500661355662</v>
      </c>
      <c r="E11" s="16">
        <f t="shared" ca="1" si="1"/>
        <v>28</v>
      </c>
      <c r="G11" t="s">
        <v>147</v>
      </c>
      <c r="J11" s="14">
        <f t="shared" ca="1" si="2"/>
        <v>54.132084928193471</v>
      </c>
    </row>
    <row r="12" spans="1:12" x14ac:dyDescent="0.25">
      <c r="A12" s="3">
        <v>37139</v>
      </c>
      <c r="B12" t="s">
        <v>21</v>
      </c>
      <c r="D12" s="16">
        <f t="shared" ca="1" si="0"/>
        <v>0.72406149816015342</v>
      </c>
      <c r="E12" s="16">
        <f t="shared" ca="1" si="1"/>
        <v>19</v>
      </c>
      <c r="G12" t="s">
        <v>148</v>
      </c>
      <c r="J12" s="14">
        <f t="shared" ca="1" si="2"/>
        <v>23.128334165539531</v>
      </c>
    </row>
    <row r="13" spans="1:12" x14ac:dyDescent="0.25">
      <c r="A13" s="3">
        <v>43423</v>
      </c>
      <c r="B13" t="s">
        <v>18</v>
      </c>
      <c r="D13" s="16">
        <f t="shared" ca="1" si="0"/>
        <v>0.76102696351775989</v>
      </c>
      <c r="E13" s="16">
        <f t="shared" ca="1" si="1"/>
        <v>24</v>
      </c>
      <c r="G13" t="s">
        <v>149</v>
      </c>
      <c r="J13" s="14">
        <f t="shared" ca="1" si="2"/>
        <v>28.157252893246078</v>
      </c>
    </row>
    <row r="14" spans="1:12" x14ac:dyDescent="0.25">
      <c r="A14" s="3">
        <v>36982</v>
      </c>
      <c r="B14" t="s">
        <v>21</v>
      </c>
      <c r="D14" s="16">
        <f t="shared" ca="1" si="0"/>
        <v>0.93876599882213463</v>
      </c>
      <c r="E14" s="16">
        <f t="shared" ca="1" si="1"/>
        <v>33</v>
      </c>
      <c r="J14" s="14">
        <f t="shared" ca="1" si="2"/>
        <v>44.386481867003539</v>
      </c>
    </row>
    <row r="15" spans="1:12" x14ac:dyDescent="0.25">
      <c r="A15" s="3">
        <v>38711</v>
      </c>
      <c r="B15" t="s">
        <v>22</v>
      </c>
      <c r="D15" s="16">
        <f ca="1">RAND()</f>
        <v>0.65264365888432463</v>
      </c>
      <c r="E15" s="16">
        <f t="shared" ca="1" si="1"/>
        <v>2</v>
      </c>
      <c r="G15" t="s">
        <v>150</v>
      </c>
      <c r="J15" s="14">
        <f t="shared" ca="1" si="2"/>
        <v>99.884999460132136</v>
      </c>
    </row>
    <row r="16" spans="1:12" x14ac:dyDescent="0.25">
      <c r="G16" t="s">
        <v>151</v>
      </c>
    </row>
    <row r="17" spans="7:7" x14ac:dyDescent="0.25">
      <c r="G17" t="s">
        <v>152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K21"/>
  <sheetViews>
    <sheetView showGridLines="0" workbookViewId="0">
      <selection activeCell="I8" sqref="I8:I9"/>
    </sheetView>
  </sheetViews>
  <sheetFormatPr defaultRowHeight="15" x14ac:dyDescent="0.25"/>
  <cols>
    <col min="2" max="2" width="31.28515625" customWidth="1"/>
    <col min="4" max="4" width="14" customWidth="1"/>
    <col min="6" max="6" width="15.85546875" customWidth="1"/>
    <col min="7" max="7" width="11.42578125" customWidth="1"/>
    <col min="8" max="8" width="33.5703125" customWidth="1"/>
  </cols>
  <sheetData>
    <row r="2" spans="2:11" x14ac:dyDescent="0.25">
      <c r="B2" s="17" t="s">
        <v>153</v>
      </c>
      <c r="C2" s="17" t="s">
        <v>154</v>
      </c>
      <c r="D2" s="17" t="s">
        <v>155</v>
      </c>
      <c r="E2" s="17" t="s">
        <v>163</v>
      </c>
      <c r="H2" s="17" t="s">
        <v>153</v>
      </c>
      <c r="I2" s="17" t="s">
        <v>154</v>
      </c>
      <c r="K2" s="17" t="s">
        <v>163</v>
      </c>
    </row>
    <row r="3" spans="2:11" x14ac:dyDescent="0.25">
      <c r="B3" s="17" t="s">
        <v>156</v>
      </c>
      <c r="C3" s="17">
        <v>36.555</v>
      </c>
      <c r="D3" s="65" t="s">
        <v>164</v>
      </c>
      <c r="E3" s="17">
        <f>ROUND(C3,2)</f>
        <v>36.56</v>
      </c>
      <c r="F3">
        <f>ROUND(C3,0)</f>
        <v>37</v>
      </c>
    </row>
    <row r="4" spans="2:11" x14ac:dyDescent="0.25">
      <c r="B4" s="17" t="s">
        <v>157</v>
      </c>
      <c r="C4" s="17">
        <v>21.548500000000001</v>
      </c>
      <c r="D4" s="66"/>
      <c r="E4" s="17">
        <f>ROUND(C4,0)</f>
        <v>22</v>
      </c>
    </row>
    <row r="5" spans="2:11" x14ac:dyDescent="0.25">
      <c r="B5" s="17" t="s">
        <v>158</v>
      </c>
      <c r="C5" s="17">
        <v>2000.001</v>
      </c>
      <c r="D5" s="66"/>
      <c r="E5" s="17">
        <f>ROUND(C5,-3)</f>
        <v>2000</v>
      </c>
      <c r="H5" s="17" t="s">
        <v>169</v>
      </c>
      <c r="I5" s="17">
        <v>2505</v>
      </c>
      <c r="K5" s="17">
        <f>ROUND(I5,-3)</f>
        <v>3000</v>
      </c>
    </row>
    <row r="6" spans="2:11" x14ac:dyDescent="0.25">
      <c r="B6" s="17" t="s">
        <v>168</v>
      </c>
      <c r="C6" s="17">
        <v>20.49</v>
      </c>
      <c r="D6" s="67"/>
      <c r="E6" s="17">
        <f>ROUND(C6,0)</f>
        <v>20</v>
      </c>
      <c r="H6" s="17" t="s">
        <v>170</v>
      </c>
      <c r="I6" s="17">
        <v>1499</v>
      </c>
      <c r="K6" s="17">
        <f>ROUND(I6,-3)</f>
        <v>1000</v>
      </c>
    </row>
    <row r="7" spans="2:11" x14ac:dyDescent="0.25">
      <c r="H7" s="17" t="s">
        <v>171</v>
      </c>
      <c r="I7" s="17">
        <v>2099</v>
      </c>
      <c r="K7" s="17">
        <f>ROUND(I7,-3)</f>
        <v>2000</v>
      </c>
    </row>
    <row r="8" spans="2:11" x14ac:dyDescent="0.25">
      <c r="B8" s="64" t="s">
        <v>159</v>
      </c>
      <c r="C8" s="64"/>
    </row>
    <row r="10" spans="2:11" x14ac:dyDescent="0.25">
      <c r="F10" s="20" t="s">
        <v>167</v>
      </c>
      <c r="G10" s="17" t="s">
        <v>163</v>
      </c>
    </row>
    <row r="11" spans="2:11" ht="30" x14ac:dyDescent="0.25">
      <c r="B11" s="19" t="s">
        <v>160</v>
      </c>
      <c r="D11" s="18" t="s">
        <v>164</v>
      </c>
      <c r="F11" s="18">
        <v>100.51</v>
      </c>
      <c r="G11" s="18">
        <f>ROUND(F11,1)</f>
        <v>100.5</v>
      </c>
    </row>
    <row r="12" spans="2:11" x14ac:dyDescent="0.25">
      <c r="B12" s="18" t="s">
        <v>161</v>
      </c>
      <c r="D12" s="18" t="s">
        <v>165</v>
      </c>
      <c r="F12" s="18">
        <v>100.00002000000001</v>
      </c>
      <c r="G12" s="18">
        <f>ROUNDUP(F12,0)</f>
        <v>101</v>
      </c>
    </row>
    <row r="13" spans="2:11" x14ac:dyDescent="0.25">
      <c r="B13" s="18" t="s">
        <v>162</v>
      </c>
      <c r="D13" s="18" t="s">
        <v>166</v>
      </c>
      <c r="F13" s="18">
        <v>101.99</v>
      </c>
      <c r="G13" s="18">
        <f>ROUNDDOWN(F13,0)</f>
        <v>101</v>
      </c>
    </row>
    <row r="16" spans="2:11" x14ac:dyDescent="0.25">
      <c r="H16" s="22" t="s">
        <v>172</v>
      </c>
    </row>
    <row r="17" spans="8:8" x14ac:dyDescent="0.25">
      <c r="H17" s="23" t="s">
        <v>177</v>
      </c>
    </row>
    <row r="18" spans="8:8" x14ac:dyDescent="0.25">
      <c r="H18" s="22" t="s">
        <v>173</v>
      </c>
    </row>
    <row r="19" spans="8:8" x14ac:dyDescent="0.25">
      <c r="H19" s="23" t="s">
        <v>174</v>
      </c>
    </row>
    <row r="20" spans="8:8" x14ac:dyDescent="0.25">
      <c r="H20" s="22" t="s">
        <v>175</v>
      </c>
    </row>
    <row r="21" spans="8:8" x14ac:dyDescent="0.25">
      <c r="H21" s="21" t="s">
        <v>176</v>
      </c>
    </row>
  </sheetData>
  <mergeCells count="2">
    <mergeCell ref="B8:C8"/>
    <mergeCell ref="D3:D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707"/>
  <sheetViews>
    <sheetView showGridLines="0" workbookViewId="0">
      <selection activeCell="I8" sqref="I8:I9"/>
    </sheetView>
  </sheetViews>
  <sheetFormatPr defaultRowHeight="15" outlineLevelRow="2" x14ac:dyDescent="0.25"/>
  <cols>
    <col min="1" max="1" width="11.5703125" style="3" bestFit="1" customWidth="1"/>
    <col min="2" max="2" width="16.140625" bestFit="1" customWidth="1"/>
    <col min="3" max="3" width="26.5703125" customWidth="1"/>
    <col min="4" max="4" width="17.42578125" bestFit="1" customWidth="1"/>
    <col min="5" max="5" width="14.140625" style="26" bestFit="1" customWidth="1"/>
    <col min="6" max="6" width="13.42578125" bestFit="1" customWidth="1"/>
    <col min="7" max="7" width="17.85546875" style="27" customWidth="1"/>
    <col min="9" max="9" width="21.140625" customWidth="1"/>
    <col min="10" max="10" width="9" customWidth="1"/>
    <col min="11" max="11" width="25.85546875" customWidth="1"/>
  </cols>
  <sheetData>
    <row r="1" spans="1:11" x14ac:dyDescent="0.25">
      <c r="A1" s="28" t="s">
        <v>178</v>
      </c>
      <c r="B1" s="29" t="s">
        <v>179</v>
      </c>
      <c r="C1" s="29" t="s">
        <v>191</v>
      </c>
      <c r="D1" s="30" t="s">
        <v>199</v>
      </c>
      <c r="E1" s="30" t="s">
        <v>71</v>
      </c>
      <c r="F1" s="30" t="s">
        <v>197</v>
      </c>
      <c r="G1" s="30" t="s">
        <v>198</v>
      </c>
    </row>
    <row r="2" spans="1:11" outlineLevel="2" x14ac:dyDescent="0.25">
      <c r="A2" s="24">
        <v>41791</v>
      </c>
      <c r="B2" t="s">
        <v>182</v>
      </c>
      <c r="C2" t="s">
        <v>192</v>
      </c>
      <c r="D2" s="25" t="s">
        <v>200</v>
      </c>
      <c r="E2" s="25" t="s">
        <v>186</v>
      </c>
      <c r="F2" s="27">
        <v>7554</v>
      </c>
      <c r="G2" s="27">
        <v>30216</v>
      </c>
      <c r="I2" s="32" t="s">
        <v>214</v>
      </c>
      <c r="K2" s="35" t="s">
        <v>210</v>
      </c>
    </row>
    <row r="3" spans="1:11" outlineLevel="2" x14ac:dyDescent="0.25">
      <c r="A3" s="24">
        <v>41791</v>
      </c>
      <c r="B3" t="s">
        <v>182</v>
      </c>
      <c r="C3" t="s">
        <v>193</v>
      </c>
      <c r="D3" s="25" t="s">
        <v>200</v>
      </c>
      <c r="E3" s="25" t="s">
        <v>186</v>
      </c>
      <c r="F3" s="27">
        <v>4635</v>
      </c>
      <c r="G3" s="27">
        <v>18540</v>
      </c>
      <c r="I3" s="33" t="s">
        <v>215</v>
      </c>
      <c r="K3" s="36" t="s">
        <v>211</v>
      </c>
    </row>
    <row r="4" spans="1:11" outlineLevel="2" x14ac:dyDescent="0.25">
      <c r="A4" s="24">
        <v>41791</v>
      </c>
      <c r="B4" t="s">
        <v>182</v>
      </c>
      <c r="C4" t="s">
        <v>192</v>
      </c>
      <c r="D4" s="25" t="s">
        <v>200</v>
      </c>
      <c r="E4" s="25" t="s">
        <v>187</v>
      </c>
      <c r="F4" s="27">
        <v>7554</v>
      </c>
      <c r="G4" s="27">
        <v>30216</v>
      </c>
      <c r="I4" s="34" t="s">
        <v>216</v>
      </c>
      <c r="K4" s="36" t="s">
        <v>212</v>
      </c>
    </row>
    <row r="5" spans="1:11" outlineLevel="2" x14ac:dyDescent="0.25">
      <c r="A5" s="24">
        <v>41821</v>
      </c>
      <c r="B5" t="s">
        <v>182</v>
      </c>
      <c r="C5" t="s">
        <v>193</v>
      </c>
      <c r="D5" s="25" t="s">
        <v>200</v>
      </c>
      <c r="E5" s="25" t="s">
        <v>187</v>
      </c>
      <c r="F5" s="27">
        <v>1101</v>
      </c>
      <c r="G5" s="27">
        <v>4404</v>
      </c>
      <c r="K5" s="36" t="s">
        <v>213</v>
      </c>
    </row>
    <row r="6" spans="1:11" outlineLevel="2" x14ac:dyDescent="0.25">
      <c r="A6" s="24">
        <v>41579</v>
      </c>
      <c r="B6" t="s">
        <v>182</v>
      </c>
      <c r="C6" t="s">
        <v>196</v>
      </c>
      <c r="D6" s="25" t="s">
        <v>200</v>
      </c>
      <c r="E6" s="25" t="s">
        <v>187</v>
      </c>
      <c r="F6" s="27">
        <v>2736</v>
      </c>
      <c r="G6" s="27">
        <v>10944</v>
      </c>
      <c r="I6" s="32" t="s">
        <v>226</v>
      </c>
      <c r="K6" s="36" t="s">
        <v>217</v>
      </c>
    </row>
    <row r="7" spans="1:11" outlineLevel="2" x14ac:dyDescent="0.25">
      <c r="A7" s="24">
        <v>41699</v>
      </c>
      <c r="B7" t="s">
        <v>182</v>
      </c>
      <c r="C7" t="s">
        <v>193</v>
      </c>
      <c r="D7" s="25" t="s">
        <v>200</v>
      </c>
      <c r="E7" s="25" t="s">
        <v>188</v>
      </c>
      <c r="F7" s="27">
        <v>6483</v>
      </c>
      <c r="G7" s="27">
        <v>25932</v>
      </c>
      <c r="I7" s="33" t="s">
        <v>227</v>
      </c>
      <c r="K7" s="36" t="s">
        <v>218</v>
      </c>
    </row>
    <row r="8" spans="1:11" outlineLevel="2" x14ac:dyDescent="0.25">
      <c r="A8" s="24">
        <v>41791</v>
      </c>
      <c r="B8" t="s">
        <v>182</v>
      </c>
      <c r="C8" t="s">
        <v>193</v>
      </c>
      <c r="D8" s="25" t="s">
        <v>200</v>
      </c>
      <c r="E8" s="25" t="s">
        <v>188</v>
      </c>
      <c r="F8" s="27">
        <v>4635</v>
      </c>
      <c r="G8" s="27">
        <v>18540</v>
      </c>
      <c r="I8" s="33" t="s">
        <v>228</v>
      </c>
      <c r="K8" s="36" t="s">
        <v>219</v>
      </c>
    </row>
    <row r="9" spans="1:11" outlineLevel="2" x14ac:dyDescent="0.25">
      <c r="A9" s="24">
        <v>41730</v>
      </c>
      <c r="B9" t="s">
        <v>182</v>
      </c>
      <c r="C9" t="s">
        <v>193</v>
      </c>
      <c r="D9" s="25" t="s">
        <v>200</v>
      </c>
      <c r="E9" s="25" t="s">
        <v>189</v>
      </c>
      <c r="F9" s="27">
        <v>8514</v>
      </c>
      <c r="G9" s="27">
        <v>34056</v>
      </c>
      <c r="I9" s="33" t="s">
        <v>229</v>
      </c>
      <c r="K9" s="37" t="s">
        <v>220</v>
      </c>
    </row>
    <row r="10" spans="1:11" outlineLevel="2" x14ac:dyDescent="0.25">
      <c r="A10" s="24">
        <v>41730</v>
      </c>
      <c r="B10" t="s">
        <v>182</v>
      </c>
      <c r="C10" t="s">
        <v>196</v>
      </c>
      <c r="D10" s="25" t="s">
        <v>200</v>
      </c>
      <c r="E10" s="25" t="s">
        <v>190</v>
      </c>
      <c r="F10" s="27">
        <v>5859</v>
      </c>
      <c r="G10" s="27">
        <v>23436</v>
      </c>
      <c r="I10" s="33" t="s">
        <v>230</v>
      </c>
      <c r="J10" t="s">
        <v>88</v>
      </c>
    </row>
    <row r="11" spans="1:11" outlineLevel="2" x14ac:dyDescent="0.25">
      <c r="A11" s="24">
        <v>41852</v>
      </c>
      <c r="B11" t="s">
        <v>182</v>
      </c>
      <c r="C11" t="s">
        <v>196</v>
      </c>
      <c r="D11" s="25" t="s">
        <v>200</v>
      </c>
      <c r="E11" s="25" t="s">
        <v>190</v>
      </c>
      <c r="F11" s="27">
        <v>6423</v>
      </c>
      <c r="G11" s="27">
        <v>25692</v>
      </c>
      <c r="I11" s="33" t="s">
        <v>231</v>
      </c>
      <c r="K11" s="35" t="s">
        <v>221</v>
      </c>
    </row>
    <row r="12" spans="1:11" outlineLevel="2" x14ac:dyDescent="0.25">
      <c r="A12" s="24">
        <v>41671</v>
      </c>
      <c r="B12" t="s">
        <v>182</v>
      </c>
      <c r="C12" t="s">
        <v>196</v>
      </c>
      <c r="D12" s="25" t="s">
        <v>201</v>
      </c>
      <c r="E12" s="25" t="s">
        <v>185</v>
      </c>
      <c r="F12" s="27">
        <v>5574</v>
      </c>
      <c r="G12" s="27">
        <v>22073.040000000001</v>
      </c>
      <c r="I12" s="34" t="s">
        <v>232</v>
      </c>
      <c r="K12" s="36" t="s">
        <v>222</v>
      </c>
    </row>
    <row r="13" spans="1:11" outlineLevel="2" x14ac:dyDescent="0.25">
      <c r="A13" s="24">
        <v>41883</v>
      </c>
      <c r="B13" t="s">
        <v>182</v>
      </c>
      <c r="C13" t="s">
        <v>192</v>
      </c>
      <c r="D13" s="25" t="s">
        <v>201</v>
      </c>
      <c r="E13" s="25" t="s">
        <v>185</v>
      </c>
      <c r="F13" s="27">
        <v>4335</v>
      </c>
      <c r="G13" s="27">
        <v>17166.599999999999</v>
      </c>
      <c r="K13" s="36" t="s">
        <v>223</v>
      </c>
    </row>
    <row r="14" spans="1:11" outlineLevel="2" x14ac:dyDescent="0.25">
      <c r="A14" s="24">
        <v>41883</v>
      </c>
      <c r="B14" t="s">
        <v>182</v>
      </c>
      <c r="C14" t="s">
        <v>194</v>
      </c>
      <c r="D14" s="25" t="s">
        <v>201</v>
      </c>
      <c r="E14" s="25" t="s">
        <v>185</v>
      </c>
      <c r="F14" s="27">
        <v>8013</v>
      </c>
      <c r="G14" s="27">
        <v>31731.48</v>
      </c>
      <c r="K14" s="36" t="s">
        <v>224</v>
      </c>
    </row>
    <row r="15" spans="1:11" outlineLevel="2" x14ac:dyDescent="0.25">
      <c r="A15" s="24">
        <v>41548</v>
      </c>
      <c r="B15" t="s">
        <v>182</v>
      </c>
      <c r="C15" t="s">
        <v>193</v>
      </c>
      <c r="D15" s="25" t="s">
        <v>201</v>
      </c>
      <c r="E15" s="25" t="s">
        <v>185</v>
      </c>
      <c r="F15" s="27">
        <v>2298</v>
      </c>
      <c r="G15" s="27">
        <v>9100.08</v>
      </c>
      <c r="K15" s="37" t="s">
        <v>225</v>
      </c>
    </row>
    <row r="16" spans="1:11" outlineLevel="2" x14ac:dyDescent="0.25">
      <c r="A16" s="24">
        <v>41548</v>
      </c>
      <c r="B16" t="s">
        <v>182</v>
      </c>
      <c r="C16" t="s">
        <v>193</v>
      </c>
      <c r="D16" s="25" t="s">
        <v>201</v>
      </c>
      <c r="E16" s="25" t="s">
        <v>187</v>
      </c>
      <c r="F16" s="27">
        <v>2298</v>
      </c>
      <c r="G16" s="27">
        <v>9100.08</v>
      </c>
      <c r="I16" s="32" t="s">
        <v>233</v>
      </c>
    </row>
    <row r="17" spans="1:9" outlineLevel="2" x14ac:dyDescent="0.25">
      <c r="A17" s="24">
        <v>41518</v>
      </c>
      <c r="B17" t="s">
        <v>182</v>
      </c>
      <c r="C17" t="s">
        <v>196</v>
      </c>
      <c r="D17" s="25" t="s">
        <v>201</v>
      </c>
      <c r="E17" s="25" t="s">
        <v>190</v>
      </c>
      <c r="F17" s="27">
        <v>5967</v>
      </c>
      <c r="G17" s="27">
        <v>23629.32</v>
      </c>
      <c r="I17" s="33" t="s">
        <v>234</v>
      </c>
    </row>
    <row r="18" spans="1:9" outlineLevel="2" x14ac:dyDescent="0.25">
      <c r="A18" s="24">
        <v>41913</v>
      </c>
      <c r="B18" t="s">
        <v>182</v>
      </c>
      <c r="C18" t="s">
        <v>192</v>
      </c>
      <c r="D18" s="25" t="s">
        <v>201</v>
      </c>
      <c r="E18" s="25" t="s">
        <v>185</v>
      </c>
      <c r="F18" s="27">
        <v>3885</v>
      </c>
      <c r="G18" s="27">
        <v>15229.2</v>
      </c>
      <c r="I18" s="33" t="s">
        <v>235</v>
      </c>
    </row>
    <row r="19" spans="1:9" outlineLevel="2" x14ac:dyDescent="0.25">
      <c r="A19" s="24">
        <v>41791</v>
      </c>
      <c r="B19" t="s">
        <v>182</v>
      </c>
      <c r="C19" t="s">
        <v>196</v>
      </c>
      <c r="D19" s="25" t="s">
        <v>201</v>
      </c>
      <c r="E19" s="25" t="s">
        <v>186</v>
      </c>
      <c r="F19" s="27">
        <v>3426</v>
      </c>
      <c r="G19" s="27">
        <v>13429.92</v>
      </c>
      <c r="I19" s="33" t="s">
        <v>238</v>
      </c>
    </row>
    <row r="20" spans="1:9" outlineLevel="2" x14ac:dyDescent="0.25">
      <c r="A20" s="24">
        <v>41944</v>
      </c>
      <c r="B20" t="s">
        <v>182</v>
      </c>
      <c r="C20" t="s">
        <v>195</v>
      </c>
      <c r="D20" s="25" t="s">
        <v>201</v>
      </c>
      <c r="E20" s="25" t="s">
        <v>186</v>
      </c>
      <c r="F20" s="27">
        <v>2070</v>
      </c>
      <c r="G20" s="27">
        <v>8114.4</v>
      </c>
      <c r="I20" s="33" t="s">
        <v>236</v>
      </c>
    </row>
    <row r="21" spans="1:9" outlineLevel="2" x14ac:dyDescent="0.25">
      <c r="A21" s="24">
        <v>41791</v>
      </c>
      <c r="B21" t="s">
        <v>182</v>
      </c>
      <c r="C21" t="s">
        <v>196</v>
      </c>
      <c r="D21" s="25" t="s">
        <v>201</v>
      </c>
      <c r="E21" s="25" t="s">
        <v>187</v>
      </c>
      <c r="F21" s="27">
        <v>3426</v>
      </c>
      <c r="G21" s="27">
        <v>13429.92</v>
      </c>
      <c r="I21" s="34" t="s">
        <v>237</v>
      </c>
    </row>
    <row r="22" spans="1:9" outlineLevel="2" x14ac:dyDescent="0.25">
      <c r="A22" s="24">
        <v>41913</v>
      </c>
      <c r="B22" t="s">
        <v>182</v>
      </c>
      <c r="C22" t="s">
        <v>192</v>
      </c>
      <c r="D22" s="25" t="s">
        <v>201</v>
      </c>
      <c r="E22" s="25" t="s">
        <v>187</v>
      </c>
      <c r="F22" s="27">
        <v>3885</v>
      </c>
      <c r="G22" s="27">
        <v>15229.2</v>
      </c>
    </row>
    <row r="23" spans="1:9" outlineLevel="2" x14ac:dyDescent="0.25">
      <c r="A23" s="24">
        <v>41579</v>
      </c>
      <c r="B23" t="s">
        <v>182</v>
      </c>
      <c r="C23" t="s">
        <v>194</v>
      </c>
      <c r="D23" s="25" t="s">
        <v>201</v>
      </c>
      <c r="E23" s="25" t="s">
        <v>187</v>
      </c>
      <c r="F23" s="27">
        <v>5355</v>
      </c>
      <c r="G23" s="27">
        <v>20991.599999999999</v>
      </c>
    </row>
    <row r="24" spans="1:9" outlineLevel="2" x14ac:dyDescent="0.25">
      <c r="A24" s="24">
        <v>41974</v>
      </c>
      <c r="B24" t="s">
        <v>182</v>
      </c>
      <c r="C24" t="s">
        <v>194</v>
      </c>
      <c r="D24" s="25" t="s">
        <v>201</v>
      </c>
      <c r="E24" s="25" t="s">
        <v>187</v>
      </c>
      <c r="F24" s="27">
        <v>3165</v>
      </c>
      <c r="G24" s="27">
        <v>12406.8</v>
      </c>
    </row>
    <row r="25" spans="1:9" outlineLevel="2" x14ac:dyDescent="0.25">
      <c r="A25" s="24">
        <v>41974</v>
      </c>
      <c r="B25" t="s">
        <v>182</v>
      </c>
      <c r="C25" t="s">
        <v>195</v>
      </c>
      <c r="D25" s="25" t="s">
        <v>201</v>
      </c>
      <c r="E25" s="25" t="s">
        <v>187</v>
      </c>
      <c r="F25" s="27">
        <v>3252</v>
      </c>
      <c r="G25" s="27">
        <v>12747.84</v>
      </c>
    </row>
    <row r="26" spans="1:9" outlineLevel="2" x14ac:dyDescent="0.25">
      <c r="A26" s="24">
        <v>41974</v>
      </c>
      <c r="B26" t="s">
        <v>182</v>
      </c>
      <c r="C26" t="s">
        <v>194</v>
      </c>
      <c r="D26" s="25" t="s">
        <v>201</v>
      </c>
      <c r="E26" s="25" t="s">
        <v>188</v>
      </c>
      <c r="F26" s="27">
        <v>3165</v>
      </c>
      <c r="G26" s="27">
        <v>12406.8</v>
      </c>
    </row>
    <row r="27" spans="1:9" outlineLevel="2" x14ac:dyDescent="0.25">
      <c r="A27" s="24">
        <v>41974</v>
      </c>
      <c r="B27" t="s">
        <v>182</v>
      </c>
      <c r="C27" t="s">
        <v>195</v>
      </c>
      <c r="D27" s="25" t="s">
        <v>201</v>
      </c>
      <c r="E27" s="25" t="s">
        <v>188</v>
      </c>
      <c r="F27" s="27">
        <v>3252</v>
      </c>
      <c r="G27" s="27">
        <v>12747.84</v>
      </c>
    </row>
    <row r="28" spans="1:9" outlineLevel="2" x14ac:dyDescent="0.25">
      <c r="A28" s="24">
        <v>41883</v>
      </c>
      <c r="B28" t="s">
        <v>182</v>
      </c>
      <c r="C28" t="s">
        <v>196</v>
      </c>
      <c r="D28" s="25" t="s">
        <v>201</v>
      </c>
      <c r="E28" s="25" t="s">
        <v>185</v>
      </c>
      <c r="F28" s="27">
        <v>5841</v>
      </c>
      <c r="G28" s="27">
        <v>22663.08</v>
      </c>
    </row>
    <row r="29" spans="1:9" outlineLevel="2" x14ac:dyDescent="0.25">
      <c r="A29" s="24">
        <v>41609</v>
      </c>
      <c r="B29" t="s">
        <v>182</v>
      </c>
      <c r="C29" t="s">
        <v>192</v>
      </c>
      <c r="D29" s="25" t="s">
        <v>201</v>
      </c>
      <c r="E29" s="25" t="s">
        <v>185</v>
      </c>
      <c r="F29" s="27">
        <v>2724</v>
      </c>
      <c r="G29" s="27">
        <v>10569.12</v>
      </c>
    </row>
    <row r="30" spans="1:9" outlineLevel="2" x14ac:dyDescent="0.25">
      <c r="A30" s="24">
        <v>41791</v>
      </c>
      <c r="B30" t="s">
        <v>182</v>
      </c>
      <c r="C30" t="s">
        <v>194</v>
      </c>
      <c r="D30" s="25" t="s">
        <v>201</v>
      </c>
      <c r="E30" s="25" t="s">
        <v>186</v>
      </c>
      <c r="F30" s="27">
        <v>5703</v>
      </c>
      <c r="G30" s="27">
        <v>22127.64</v>
      </c>
    </row>
    <row r="31" spans="1:9" outlineLevel="2" x14ac:dyDescent="0.25">
      <c r="A31" s="24">
        <v>41791</v>
      </c>
      <c r="B31" t="s">
        <v>182</v>
      </c>
      <c r="C31" t="s">
        <v>194</v>
      </c>
      <c r="D31" s="25" t="s">
        <v>201</v>
      </c>
      <c r="E31" s="25" t="s">
        <v>187</v>
      </c>
      <c r="F31" s="27">
        <v>5703</v>
      </c>
      <c r="G31" s="27">
        <v>22127.64</v>
      </c>
    </row>
    <row r="32" spans="1:9" outlineLevel="2" x14ac:dyDescent="0.25">
      <c r="A32" s="24">
        <v>41821</v>
      </c>
      <c r="B32" t="s">
        <v>182</v>
      </c>
      <c r="C32" t="s">
        <v>196</v>
      </c>
      <c r="D32" s="25" t="s">
        <v>201</v>
      </c>
      <c r="E32" s="25" t="s">
        <v>187</v>
      </c>
      <c r="F32" s="27">
        <v>4108.5</v>
      </c>
      <c r="G32" s="27">
        <v>15940.98</v>
      </c>
    </row>
    <row r="33" spans="1:7" outlineLevel="2" x14ac:dyDescent="0.25">
      <c r="A33" s="24">
        <v>41730</v>
      </c>
      <c r="B33" t="s">
        <v>182</v>
      </c>
      <c r="C33" t="s">
        <v>195</v>
      </c>
      <c r="D33" s="25" t="s">
        <v>201</v>
      </c>
      <c r="E33" s="25" t="s">
        <v>189</v>
      </c>
      <c r="F33" s="27">
        <v>5748</v>
      </c>
      <c r="G33" s="27">
        <v>22302.240000000002</v>
      </c>
    </row>
    <row r="34" spans="1:7" outlineLevel="2" x14ac:dyDescent="0.25">
      <c r="A34" s="24">
        <v>41640</v>
      </c>
      <c r="B34" t="s">
        <v>182</v>
      </c>
      <c r="C34" t="s">
        <v>193</v>
      </c>
      <c r="D34" s="25" t="s">
        <v>201</v>
      </c>
      <c r="E34" s="25" t="s">
        <v>189</v>
      </c>
      <c r="F34" s="27">
        <v>7437</v>
      </c>
      <c r="G34" s="27">
        <v>28855.56</v>
      </c>
    </row>
    <row r="35" spans="1:7" outlineLevel="2" x14ac:dyDescent="0.25">
      <c r="A35" s="24">
        <v>41699</v>
      </c>
      <c r="B35" t="s">
        <v>182</v>
      </c>
      <c r="C35" t="s">
        <v>196</v>
      </c>
      <c r="D35" s="25" t="s">
        <v>201</v>
      </c>
      <c r="E35" s="25" t="s">
        <v>188</v>
      </c>
      <c r="F35" s="27">
        <v>4395</v>
      </c>
      <c r="G35" s="27">
        <v>16876.8</v>
      </c>
    </row>
    <row r="36" spans="1:7" outlineLevel="2" x14ac:dyDescent="0.25">
      <c r="A36" s="24">
        <v>41760</v>
      </c>
      <c r="B36" t="s">
        <v>182</v>
      </c>
      <c r="C36" t="s">
        <v>194</v>
      </c>
      <c r="D36" s="25" t="s">
        <v>201</v>
      </c>
      <c r="E36" s="25" t="s">
        <v>189</v>
      </c>
      <c r="F36" s="27">
        <v>2598</v>
      </c>
      <c r="G36" s="27">
        <v>9976.32</v>
      </c>
    </row>
    <row r="37" spans="1:7" outlineLevel="2" x14ac:dyDescent="0.25">
      <c r="A37" s="24">
        <v>41974</v>
      </c>
      <c r="B37" t="s">
        <v>182</v>
      </c>
      <c r="C37" t="s">
        <v>192</v>
      </c>
      <c r="D37" s="25" t="s">
        <v>202</v>
      </c>
      <c r="E37" s="25" t="s">
        <v>187</v>
      </c>
      <c r="F37" s="27">
        <v>7293</v>
      </c>
      <c r="G37" s="27">
        <v>27713.4</v>
      </c>
    </row>
    <row r="38" spans="1:7" outlineLevel="2" x14ac:dyDescent="0.25">
      <c r="A38" s="24">
        <v>41974</v>
      </c>
      <c r="B38" t="s">
        <v>182</v>
      </c>
      <c r="C38" t="s">
        <v>192</v>
      </c>
      <c r="D38" s="25" t="s">
        <v>202</v>
      </c>
      <c r="E38" s="25" t="s">
        <v>188</v>
      </c>
      <c r="F38" s="27">
        <v>7293</v>
      </c>
      <c r="G38" s="27">
        <v>27713.4</v>
      </c>
    </row>
    <row r="39" spans="1:7" outlineLevel="2" x14ac:dyDescent="0.25">
      <c r="A39" s="24">
        <v>41852</v>
      </c>
      <c r="B39" t="s">
        <v>182</v>
      </c>
      <c r="C39" t="s">
        <v>195</v>
      </c>
      <c r="D39" s="25" t="s">
        <v>202</v>
      </c>
      <c r="E39" s="25" t="s">
        <v>190</v>
      </c>
      <c r="F39" s="27">
        <v>3369</v>
      </c>
      <c r="G39" s="27">
        <v>12802.2</v>
      </c>
    </row>
    <row r="40" spans="1:7" outlineLevel="2" x14ac:dyDescent="0.25">
      <c r="A40" s="24">
        <v>41671</v>
      </c>
      <c r="B40" t="s">
        <v>182</v>
      </c>
      <c r="C40" t="s">
        <v>194</v>
      </c>
      <c r="D40" s="25" t="s">
        <v>202</v>
      </c>
      <c r="E40" s="25" t="s">
        <v>185</v>
      </c>
      <c r="F40" s="27">
        <v>5595</v>
      </c>
      <c r="G40" s="27">
        <v>21261</v>
      </c>
    </row>
    <row r="41" spans="1:7" outlineLevel="2" x14ac:dyDescent="0.25">
      <c r="A41" s="24">
        <v>41671</v>
      </c>
      <c r="B41" t="s">
        <v>182</v>
      </c>
      <c r="C41" t="s">
        <v>193</v>
      </c>
      <c r="D41" s="25" t="s">
        <v>202</v>
      </c>
      <c r="E41" s="25" t="s">
        <v>185</v>
      </c>
      <c r="F41" s="27">
        <v>3348</v>
      </c>
      <c r="G41" s="27">
        <v>12722.4</v>
      </c>
    </row>
    <row r="42" spans="1:7" outlineLevel="2" x14ac:dyDescent="0.25">
      <c r="A42" s="24">
        <v>41944</v>
      </c>
      <c r="B42" t="s">
        <v>182</v>
      </c>
      <c r="C42" t="s">
        <v>193</v>
      </c>
      <c r="D42" s="25" t="s">
        <v>202</v>
      </c>
      <c r="E42" s="25" t="s">
        <v>186</v>
      </c>
      <c r="F42" s="27">
        <v>7026</v>
      </c>
      <c r="G42" s="27">
        <v>26698.799999999999</v>
      </c>
    </row>
    <row r="43" spans="1:7" outlineLevel="2" x14ac:dyDescent="0.25">
      <c r="A43" s="24">
        <v>41883</v>
      </c>
      <c r="B43" t="s">
        <v>182</v>
      </c>
      <c r="C43" t="s">
        <v>195</v>
      </c>
      <c r="D43" s="25" t="s">
        <v>202</v>
      </c>
      <c r="E43" s="25" t="s">
        <v>185</v>
      </c>
      <c r="F43" s="27">
        <v>1686</v>
      </c>
      <c r="G43" s="27">
        <v>6339.36</v>
      </c>
    </row>
    <row r="44" spans="1:7" outlineLevel="2" x14ac:dyDescent="0.25">
      <c r="A44" s="24">
        <v>41548</v>
      </c>
      <c r="B44" t="s">
        <v>182</v>
      </c>
      <c r="C44" t="s">
        <v>192</v>
      </c>
      <c r="D44" s="25" t="s">
        <v>202</v>
      </c>
      <c r="E44" s="25" t="s">
        <v>185</v>
      </c>
      <c r="F44" s="27">
        <v>6897</v>
      </c>
      <c r="G44" s="27">
        <v>25932.720000000001</v>
      </c>
    </row>
    <row r="45" spans="1:7" outlineLevel="2" x14ac:dyDescent="0.25">
      <c r="A45" s="24">
        <v>41944</v>
      </c>
      <c r="B45" t="s">
        <v>182</v>
      </c>
      <c r="C45" t="s">
        <v>196</v>
      </c>
      <c r="D45" s="25" t="s">
        <v>202</v>
      </c>
      <c r="E45" s="25" t="s">
        <v>186</v>
      </c>
      <c r="F45" s="27">
        <v>8169</v>
      </c>
      <c r="G45" s="27">
        <v>30715.439999999999</v>
      </c>
    </row>
    <row r="46" spans="1:7" outlineLevel="2" x14ac:dyDescent="0.25">
      <c r="A46" s="24">
        <v>41548</v>
      </c>
      <c r="B46" t="s">
        <v>182</v>
      </c>
      <c r="C46" t="s">
        <v>192</v>
      </c>
      <c r="D46" s="25" t="s">
        <v>202</v>
      </c>
      <c r="E46" s="25" t="s">
        <v>187</v>
      </c>
      <c r="F46" s="27">
        <v>6897</v>
      </c>
      <c r="G46" s="27">
        <v>25932.720000000001</v>
      </c>
    </row>
    <row r="47" spans="1:7" outlineLevel="2" x14ac:dyDescent="0.25">
      <c r="A47" s="24">
        <v>41671</v>
      </c>
      <c r="B47" t="s">
        <v>182</v>
      </c>
      <c r="C47" t="s">
        <v>195</v>
      </c>
      <c r="D47" s="25" t="s">
        <v>202</v>
      </c>
      <c r="E47" s="25" t="s">
        <v>185</v>
      </c>
      <c r="F47" s="27">
        <v>2181</v>
      </c>
      <c r="G47" s="27">
        <v>8113.32</v>
      </c>
    </row>
    <row r="48" spans="1:7" outlineLevel="2" x14ac:dyDescent="0.25">
      <c r="A48" s="24">
        <v>41852</v>
      </c>
      <c r="B48" t="s">
        <v>182</v>
      </c>
      <c r="C48" t="s">
        <v>192</v>
      </c>
      <c r="D48" s="25" t="s">
        <v>202</v>
      </c>
      <c r="E48" s="25" t="s">
        <v>185</v>
      </c>
      <c r="F48" s="27">
        <v>5652</v>
      </c>
      <c r="G48" s="27">
        <v>21025.439999999999</v>
      </c>
    </row>
    <row r="49" spans="1:7" outlineLevel="2" x14ac:dyDescent="0.25">
      <c r="A49" s="24">
        <v>41640</v>
      </c>
      <c r="B49" t="s">
        <v>182</v>
      </c>
      <c r="C49" t="s">
        <v>195</v>
      </c>
      <c r="D49" s="25" t="s">
        <v>202</v>
      </c>
      <c r="E49" s="25" t="s">
        <v>186</v>
      </c>
      <c r="F49" s="27">
        <v>7020</v>
      </c>
      <c r="G49" s="27">
        <v>26114.400000000001</v>
      </c>
    </row>
    <row r="50" spans="1:7" outlineLevel="2" x14ac:dyDescent="0.25">
      <c r="A50" s="24">
        <v>41944</v>
      </c>
      <c r="B50" t="s">
        <v>182</v>
      </c>
      <c r="C50" t="s">
        <v>194</v>
      </c>
      <c r="D50" s="25" t="s">
        <v>202</v>
      </c>
      <c r="E50" s="25" t="s">
        <v>186</v>
      </c>
      <c r="F50" s="27">
        <v>7026</v>
      </c>
      <c r="G50" s="27">
        <v>26136.720000000001</v>
      </c>
    </row>
    <row r="51" spans="1:7" outlineLevel="2" x14ac:dyDescent="0.25">
      <c r="A51" s="24">
        <v>41730</v>
      </c>
      <c r="B51" t="s">
        <v>182</v>
      </c>
      <c r="C51" t="s">
        <v>194</v>
      </c>
      <c r="D51" s="25" t="s">
        <v>202</v>
      </c>
      <c r="E51" s="25" t="s">
        <v>189</v>
      </c>
      <c r="F51" s="27">
        <v>5215.5</v>
      </c>
      <c r="G51" s="27">
        <v>19401.66</v>
      </c>
    </row>
    <row r="52" spans="1:7" outlineLevel="2" x14ac:dyDescent="0.25">
      <c r="A52" s="24">
        <v>41518</v>
      </c>
      <c r="B52" t="s">
        <v>182</v>
      </c>
      <c r="C52" t="s">
        <v>193</v>
      </c>
      <c r="D52" s="25" t="s">
        <v>202</v>
      </c>
      <c r="E52" s="25" t="s">
        <v>189</v>
      </c>
      <c r="F52" s="27">
        <v>6645</v>
      </c>
      <c r="G52" s="27">
        <v>24719.4</v>
      </c>
    </row>
    <row r="53" spans="1:7" outlineLevel="2" x14ac:dyDescent="0.25">
      <c r="A53" s="24">
        <v>41579</v>
      </c>
      <c r="B53" t="s">
        <v>182</v>
      </c>
      <c r="C53" t="s">
        <v>195</v>
      </c>
      <c r="D53" s="25" t="s">
        <v>202</v>
      </c>
      <c r="E53" s="25" t="s">
        <v>187</v>
      </c>
      <c r="F53" s="27">
        <v>8289</v>
      </c>
      <c r="G53" s="27">
        <v>30835.08</v>
      </c>
    </row>
    <row r="54" spans="1:7" outlineLevel="2" x14ac:dyDescent="0.25">
      <c r="A54" s="24">
        <v>41640</v>
      </c>
      <c r="B54" t="s">
        <v>182</v>
      </c>
      <c r="C54" t="s">
        <v>192</v>
      </c>
      <c r="D54" s="25" t="s">
        <v>202</v>
      </c>
      <c r="E54" s="25" t="s">
        <v>189</v>
      </c>
      <c r="F54" s="27">
        <v>9733.5</v>
      </c>
      <c r="G54" s="27">
        <v>36208.620000000003</v>
      </c>
    </row>
    <row r="55" spans="1:7" outlineLevel="2" x14ac:dyDescent="0.25">
      <c r="A55" s="24">
        <v>41699</v>
      </c>
      <c r="B55" t="s">
        <v>182</v>
      </c>
      <c r="C55" t="s">
        <v>192</v>
      </c>
      <c r="D55" s="25" t="s">
        <v>202</v>
      </c>
      <c r="E55" s="25" t="s">
        <v>188</v>
      </c>
      <c r="F55" s="27">
        <v>1794</v>
      </c>
      <c r="G55" s="27">
        <v>6601.92</v>
      </c>
    </row>
    <row r="56" spans="1:7" outlineLevel="2" x14ac:dyDescent="0.25">
      <c r="A56" s="24">
        <v>41609</v>
      </c>
      <c r="B56" t="s">
        <v>182</v>
      </c>
      <c r="C56" t="s">
        <v>195</v>
      </c>
      <c r="D56" s="25" t="s">
        <v>202</v>
      </c>
      <c r="E56" s="25" t="s">
        <v>190</v>
      </c>
      <c r="F56" s="27">
        <v>4125</v>
      </c>
      <c r="G56" s="27">
        <v>15180</v>
      </c>
    </row>
    <row r="57" spans="1:7" outlineLevel="2" x14ac:dyDescent="0.25">
      <c r="A57" s="24">
        <v>41548</v>
      </c>
      <c r="B57" t="s">
        <v>182</v>
      </c>
      <c r="C57" t="s">
        <v>195</v>
      </c>
      <c r="D57" s="25" t="s">
        <v>202</v>
      </c>
      <c r="E57" s="25" t="s">
        <v>185</v>
      </c>
      <c r="F57" s="27">
        <v>1101</v>
      </c>
      <c r="G57" s="27">
        <v>4007.64</v>
      </c>
    </row>
    <row r="58" spans="1:7" outlineLevel="2" x14ac:dyDescent="0.25">
      <c r="A58" s="24">
        <v>41944</v>
      </c>
      <c r="B58" t="s">
        <v>182</v>
      </c>
      <c r="C58" t="s">
        <v>192</v>
      </c>
      <c r="D58" s="25" t="s">
        <v>202</v>
      </c>
      <c r="E58" s="25" t="s">
        <v>186</v>
      </c>
      <c r="F58" s="27">
        <v>6963</v>
      </c>
      <c r="G58" s="27">
        <v>25345.32</v>
      </c>
    </row>
    <row r="59" spans="1:7" outlineLevel="2" x14ac:dyDescent="0.25">
      <c r="A59" s="24">
        <v>41548</v>
      </c>
      <c r="B59" t="s">
        <v>182</v>
      </c>
      <c r="C59" t="s">
        <v>195</v>
      </c>
      <c r="D59" s="25" t="s">
        <v>202</v>
      </c>
      <c r="E59" s="25" t="s">
        <v>187</v>
      </c>
      <c r="F59" s="27">
        <v>1101</v>
      </c>
      <c r="G59" s="27">
        <v>4007.64</v>
      </c>
    </row>
    <row r="60" spans="1:7" outlineLevel="2" x14ac:dyDescent="0.25">
      <c r="A60" s="24">
        <v>41579</v>
      </c>
      <c r="B60" t="s">
        <v>182</v>
      </c>
      <c r="C60" t="s">
        <v>193</v>
      </c>
      <c r="D60" s="25" t="s">
        <v>202</v>
      </c>
      <c r="E60" s="25" t="s">
        <v>187</v>
      </c>
      <c r="F60" s="27">
        <v>5325</v>
      </c>
      <c r="G60" s="27">
        <v>19383</v>
      </c>
    </row>
    <row r="61" spans="1:7" outlineLevel="2" x14ac:dyDescent="0.25">
      <c r="A61" s="24">
        <v>41640</v>
      </c>
      <c r="B61" t="s">
        <v>182</v>
      </c>
      <c r="C61" t="s">
        <v>196</v>
      </c>
      <c r="D61" s="25" t="s">
        <v>202</v>
      </c>
      <c r="E61" s="25" t="s">
        <v>189</v>
      </c>
      <c r="F61" s="27">
        <v>5868</v>
      </c>
      <c r="G61" s="27">
        <v>21359.52</v>
      </c>
    </row>
    <row r="62" spans="1:7" outlineLevel="2" x14ac:dyDescent="0.25">
      <c r="A62" s="24">
        <v>41760</v>
      </c>
      <c r="B62" t="s">
        <v>182</v>
      </c>
      <c r="C62" t="s">
        <v>193</v>
      </c>
      <c r="D62" s="25" t="s">
        <v>202</v>
      </c>
      <c r="E62" s="25" t="s">
        <v>189</v>
      </c>
      <c r="F62" s="27">
        <v>2640</v>
      </c>
      <c r="G62" s="27">
        <v>9609.6</v>
      </c>
    </row>
    <row r="63" spans="1:7" outlineLevel="2" x14ac:dyDescent="0.25">
      <c r="A63" s="24">
        <v>41518</v>
      </c>
      <c r="B63" t="s">
        <v>182</v>
      </c>
      <c r="C63" t="s">
        <v>194</v>
      </c>
      <c r="D63" s="25" t="s">
        <v>202</v>
      </c>
      <c r="E63" s="25" t="s">
        <v>189</v>
      </c>
      <c r="F63" s="27">
        <v>6702</v>
      </c>
      <c r="G63" s="27">
        <v>24395.279999999999</v>
      </c>
    </row>
    <row r="64" spans="1:7" outlineLevel="2" x14ac:dyDescent="0.25">
      <c r="A64" s="24">
        <v>41883</v>
      </c>
      <c r="B64" t="s">
        <v>182</v>
      </c>
      <c r="C64" t="s">
        <v>193</v>
      </c>
      <c r="D64" s="25" t="s">
        <v>202</v>
      </c>
      <c r="E64" s="25" t="s">
        <v>185</v>
      </c>
      <c r="F64" s="27">
        <v>4740</v>
      </c>
      <c r="G64" s="27">
        <v>17253.599999999999</v>
      </c>
    </row>
    <row r="65" spans="1:7" outlineLevel="2" x14ac:dyDescent="0.25">
      <c r="A65" s="24">
        <v>41699</v>
      </c>
      <c r="B65" t="s">
        <v>182</v>
      </c>
      <c r="C65" t="s">
        <v>194</v>
      </c>
      <c r="D65" s="25" t="s">
        <v>202</v>
      </c>
      <c r="E65" s="25" t="s">
        <v>188</v>
      </c>
      <c r="F65" s="27">
        <v>5901</v>
      </c>
      <c r="G65" s="27">
        <v>21479.64</v>
      </c>
    </row>
    <row r="66" spans="1:7" outlineLevel="2" x14ac:dyDescent="0.25">
      <c r="A66" s="24">
        <v>41609</v>
      </c>
      <c r="B66" t="s">
        <v>182</v>
      </c>
      <c r="C66" t="s">
        <v>194</v>
      </c>
      <c r="D66" s="25" t="s">
        <v>202</v>
      </c>
      <c r="E66" s="25" t="s">
        <v>190</v>
      </c>
      <c r="F66" s="27">
        <v>918</v>
      </c>
      <c r="G66" s="27">
        <v>3341.52</v>
      </c>
    </row>
    <row r="67" spans="1:7" outlineLevel="2" x14ac:dyDescent="0.25">
      <c r="A67" s="24">
        <v>41548</v>
      </c>
      <c r="B67" t="s">
        <v>182</v>
      </c>
      <c r="C67" t="s">
        <v>196</v>
      </c>
      <c r="D67" s="25" t="s">
        <v>203</v>
      </c>
      <c r="E67" s="25" t="s">
        <v>185</v>
      </c>
      <c r="F67" s="27">
        <v>1158</v>
      </c>
      <c r="G67" s="27">
        <v>4168.8</v>
      </c>
    </row>
    <row r="68" spans="1:7" outlineLevel="2" x14ac:dyDescent="0.25">
      <c r="A68" s="24">
        <v>41548</v>
      </c>
      <c r="B68" t="s">
        <v>182</v>
      </c>
      <c r="C68" t="s">
        <v>196</v>
      </c>
      <c r="D68" s="25" t="s">
        <v>203</v>
      </c>
      <c r="E68" s="25" t="s">
        <v>187</v>
      </c>
      <c r="F68" s="27">
        <v>1158</v>
      </c>
      <c r="G68" s="27">
        <v>4168.8</v>
      </c>
    </row>
    <row r="69" spans="1:7" outlineLevel="2" x14ac:dyDescent="0.25">
      <c r="A69" s="24">
        <v>41730</v>
      </c>
      <c r="B69" t="s">
        <v>182</v>
      </c>
      <c r="C69" t="s">
        <v>192</v>
      </c>
      <c r="D69" s="25" t="s">
        <v>203</v>
      </c>
      <c r="E69" s="25" t="s">
        <v>190</v>
      </c>
      <c r="F69" s="27">
        <v>10561.5</v>
      </c>
      <c r="G69" s="27">
        <v>38021.399999999994</v>
      </c>
    </row>
    <row r="70" spans="1:7" outlineLevel="2" x14ac:dyDescent="0.25">
      <c r="A70" s="24">
        <v>41852</v>
      </c>
      <c r="B70" t="s">
        <v>182</v>
      </c>
      <c r="C70" t="s">
        <v>193</v>
      </c>
      <c r="D70" s="25" t="s">
        <v>203</v>
      </c>
      <c r="E70" s="25" t="s">
        <v>190</v>
      </c>
      <c r="F70" s="27">
        <v>7722</v>
      </c>
      <c r="G70" s="27">
        <v>27799.200000000001</v>
      </c>
    </row>
    <row r="71" spans="1:7" outlineLevel="2" x14ac:dyDescent="0.25">
      <c r="A71" s="24">
        <v>41548</v>
      </c>
      <c r="B71" t="s">
        <v>182</v>
      </c>
      <c r="C71" t="s">
        <v>194</v>
      </c>
      <c r="D71" s="25" t="s">
        <v>203</v>
      </c>
      <c r="E71" s="25" t="s">
        <v>185</v>
      </c>
      <c r="F71" s="27">
        <v>3594</v>
      </c>
      <c r="G71" s="27">
        <v>12794.64</v>
      </c>
    </row>
    <row r="72" spans="1:7" outlineLevel="2" x14ac:dyDescent="0.25">
      <c r="A72" s="24">
        <v>41548</v>
      </c>
      <c r="B72" t="s">
        <v>182</v>
      </c>
      <c r="C72" t="s">
        <v>194</v>
      </c>
      <c r="D72" s="25" t="s">
        <v>203</v>
      </c>
      <c r="E72" s="25" t="s">
        <v>187</v>
      </c>
      <c r="F72" s="27">
        <v>3594</v>
      </c>
      <c r="G72" s="27">
        <v>12794.64</v>
      </c>
    </row>
    <row r="73" spans="1:7" outlineLevel="2" x14ac:dyDescent="0.25">
      <c r="A73" s="24">
        <v>41913</v>
      </c>
      <c r="B73" t="s">
        <v>182</v>
      </c>
      <c r="C73" t="s">
        <v>193</v>
      </c>
      <c r="D73" s="25" t="s">
        <v>203</v>
      </c>
      <c r="E73" s="25" t="s">
        <v>188</v>
      </c>
      <c r="F73" s="27">
        <v>1416</v>
      </c>
      <c r="G73" s="27">
        <v>5040.96</v>
      </c>
    </row>
    <row r="74" spans="1:7" outlineLevel="2" x14ac:dyDescent="0.25">
      <c r="A74" s="24">
        <v>41518</v>
      </c>
      <c r="B74" t="s">
        <v>182</v>
      </c>
      <c r="C74" t="s">
        <v>195</v>
      </c>
      <c r="D74" s="25" t="s">
        <v>203</v>
      </c>
      <c r="E74" s="25" t="s">
        <v>189</v>
      </c>
      <c r="F74" s="27">
        <v>3015</v>
      </c>
      <c r="G74" s="27">
        <v>10733.4</v>
      </c>
    </row>
    <row r="75" spans="1:7" outlineLevel="2" x14ac:dyDescent="0.25">
      <c r="A75" s="24">
        <v>41913</v>
      </c>
      <c r="B75" t="s">
        <v>182</v>
      </c>
      <c r="C75" t="s">
        <v>193</v>
      </c>
      <c r="D75" s="25" t="s">
        <v>203</v>
      </c>
      <c r="E75" s="25" t="s">
        <v>190</v>
      </c>
      <c r="F75" s="27">
        <v>1416</v>
      </c>
      <c r="G75" s="27">
        <v>5040.96</v>
      </c>
    </row>
    <row r="76" spans="1:7" outlineLevel="2" x14ac:dyDescent="0.25">
      <c r="A76" s="24">
        <v>41671</v>
      </c>
      <c r="B76" t="s">
        <v>182</v>
      </c>
      <c r="C76" t="s">
        <v>192</v>
      </c>
      <c r="D76" s="25" t="s">
        <v>203</v>
      </c>
      <c r="E76" s="25" t="s">
        <v>185</v>
      </c>
      <c r="F76" s="27">
        <v>5811</v>
      </c>
      <c r="G76" s="27">
        <v>20687.16</v>
      </c>
    </row>
    <row r="77" spans="1:7" outlineLevel="2" x14ac:dyDescent="0.25">
      <c r="A77" s="24">
        <v>41821</v>
      </c>
      <c r="B77" t="s">
        <v>182</v>
      </c>
      <c r="C77" t="s">
        <v>192</v>
      </c>
      <c r="D77" s="25" t="s">
        <v>203</v>
      </c>
      <c r="E77" s="25" t="s">
        <v>187</v>
      </c>
      <c r="F77" s="27">
        <v>12078</v>
      </c>
      <c r="G77" s="27">
        <v>42997.68</v>
      </c>
    </row>
    <row r="78" spans="1:7" outlineLevel="2" x14ac:dyDescent="0.25">
      <c r="A78" s="24">
        <v>41821</v>
      </c>
      <c r="B78" t="s">
        <v>182</v>
      </c>
      <c r="C78" t="s">
        <v>194</v>
      </c>
      <c r="D78" s="25" t="s">
        <v>203</v>
      </c>
      <c r="E78" s="25" t="s">
        <v>187</v>
      </c>
      <c r="F78" s="27">
        <v>7276.5</v>
      </c>
      <c r="G78" s="27">
        <v>25904.340000000004</v>
      </c>
    </row>
    <row r="79" spans="1:7" outlineLevel="2" x14ac:dyDescent="0.25">
      <c r="A79" s="24">
        <v>41640</v>
      </c>
      <c r="B79" t="s">
        <v>182</v>
      </c>
      <c r="C79" t="s">
        <v>194</v>
      </c>
      <c r="D79" s="25" t="s">
        <v>203</v>
      </c>
      <c r="E79" s="25" t="s">
        <v>189</v>
      </c>
      <c r="F79" s="27">
        <v>5202</v>
      </c>
      <c r="G79" s="27">
        <v>18519.12</v>
      </c>
    </row>
    <row r="80" spans="1:7" outlineLevel="2" x14ac:dyDescent="0.25">
      <c r="A80" s="24">
        <v>41760</v>
      </c>
      <c r="B80" t="s">
        <v>182</v>
      </c>
      <c r="C80" t="s">
        <v>192</v>
      </c>
      <c r="D80" s="25" t="s">
        <v>203</v>
      </c>
      <c r="E80" s="25" t="s">
        <v>189</v>
      </c>
      <c r="F80" s="27">
        <v>6327</v>
      </c>
      <c r="G80" s="27">
        <v>22271.040000000001</v>
      </c>
    </row>
    <row r="81" spans="1:7" outlineLevel="2" x14ac:dyDescent="0.25">
      <c r="A81" s="24">
        <v>41760</v>
      </c>
      <c r="B81" t="s">
        <v>182</v>
      </c>
      <c r="C81" t="s">
        <v>195</v>
      </c>
      <c r="D81" s="25" t="s">
        <v>203</v>
      </c>
      <c r="E81" s="25" t="s">
        <v>186</v>
      </c>
      <c r="F81" s="27">
        <v>7983</v>
      </c>
      <c r="G81" s="27">
        <v>28100.16</v>
      </c>
    </row>
    <row r="82" spans="1:7" outlineLevel="2" x14ac:dyDescent="0.25">
      <c r="A82" s="24">
        <v>41518</v>
      </c>
      <c r="B82" t="s">
        <v>182</v>
      </c>
      <c r="C82" t="s">
        <v>192</v>
      </c>
      <c r="D82" s="25" t="s">
        <v>203</v>
      </c>
      <c r="E82" s="25" t="s">
        <v>190</v>
      </c>
      <c r="F82" s="27">
        <v>8283</v>
      </c>
      <c r="G82" s="27">
        <v>29156.16</v>
      </c>
    </row>
    <row r="83" spans="1:7" outlineLevel="2" x14ac:dyDescent="0.25">
      <c r="A83" s="24">
        <v>41791</v>
      </c>
      <c r="B83" t="s">
        <v>182</v>
      </c>
      <c r="C83" t="s">
        <v>195</v>
      </c>
      <c r="D83" s="25" t="s">
        <v>203</v>
      </c>
      <c r="E83" s="25" t="s">
        <v>186</v>
      </c>
      <c r="F83" s="27">
        <v>1812</v>
      </c>
      <c r="G83" s="27">
        <v>6305.76</v>
      </c>
    </row>
    <row r="84" spans="1:7" outlineLevel="2" x14ac:dyDescent="0.25">
      <c r="A84" s="24">
        <v>41821</v>
      </c>
      <c r="B84" t="s">
        <v>182</v>
      </c>
      <c r="C84" t="s">
        <v>195</v>
      </c>
      <c r="D84" s="25" t="s">
        <v>203</v>
      </c>
      <c r="E84" s="25" t="s">
        <v>187</v>
      </c>
      <c r="F84" s="27">
        <v>1713</v>
      </c>
      <c r="G84" s="27">
        <v>5961.24</v>
      </c>
    </row>
    <row r="85" spans="1:7" outlineLevel="2" x14ac:dyDescent="0.25">
      <c r="A85" s="24">
        <v>41974</v>
      </c>
      <c r="B85" t="s">
        <v>182</v>
      </c>
      <c r="C85" t="s">
        <v>193</v>
      </c>
      <c r="D85" s="25" t="s">
        <v>203</v>
      </c>
      <c r="E85" s="25" t="s">
        <v>187</v>
      </c>
      <c r="F85" s="27">
        <v>3039</v>
      </c>
      <c r="G85" s="27">
        <v>10575.72</v>
      </c>
    </row>
    <row r="86" spans="1:7" outlineLevel="2" x14ac:dyDescent="0.25">
      <c r="A86" s="24">
        <v>41791</v>
      </c>
      <c r="B86" t="s">
        <v>182</v>
      </c>
      <c r="C86" t="s">
        <v>195</v>
      </c>
      <c r="D86" s="25" t="s">
        <v>203</v>
      </c>
      <c r="E86" s="25" t="s">
        <v>188</v>
      </c>
      <c r="F86" s="27">
        <v>1812</v>
      </c>
      <c r="G86" s="27">
        <v>6305.76</v>
      </c>
    </row>
    <row r="87" spans="1:7" outlineLevel="2" x14ac:dyDescent="0.25">
      <c r="A87" s="24">
        <v>41913</v>
      </c>
      <c r="B87" t="s">
        <v>182</v>
      </c>
      <c r="C87" t="s">
        <v>195</v>
      </c>
      <c r="D87" s="25" t="s">
        <v>203</v>
      </c>
      <c r="E87" s="25" t="s">
        <v>188</v>
      </c>
      <c r="F87" s="27">
        <v>1230</v>
      </c>
      <c r="G87" s="27">
        <v>4280.3999999999996</v>
      </c>
    </row>
    <row r="88" spans="1:7" outlineLevel="2" x14ac:dyDescent="0.25">
      <c r="A88" s="24">
        <v>41974</v>
      </c>
      <c r="B88" t="s">
        <v>182</v>
      </c>
      <c r="C88" t="s">
        <v>193</v>
      </c>
      <c r="D88" s="25" t="s">
        <v>203</v>
      </c>
      <c r="E88" s="25" t="s">
        <v>188</v>
      </c>
      <c r="F88" s="27">
        <v>3039</v>
      </c>
      <c r="G88" s="27">
        <v>10575.72</v>
      </c>
    </row>
    <row r="89" spans="1:7" outlineLevel="2" x14ac:dyDescent="0.25">
      <c r="A89" s="24">
        <v>41913</v>
      </c>
      <c r="B89" t="s">
        <v>182</v>
      </c>
      <c r="C89" t="s">
        <v>195</v>
      </c>
      <c r="D89" s="25" t="s">
        <v>203</v>
      </c>
      <c r="E89" s="25" t="s">
        <v>190</v>
      </c>
      <c r="F89" s="27">
        <v>1230</v>
      </c>
      <c r="G89" s="27">
        <v>4280.3999999999996</v>
      </c>
    </row>
    <row r="90" spans="1:7" outlineLevel="2" x14ac:dyDescent="0.25">
      <c r="A90" s="24">
        <v>41609</v>
      </c>
      <c r="B90" t="s">
        <v>182</v>
      </c>
      <c r="C90" t="s">
        <v>193</v>
      </c>
      <c r="D90" s="25" t="s">
        <v>203</v>
      </c>
      <c r="E90" s="25" t="s">
        <v>190</v>
      </c>
      <c r="F90" s="27">
        <v>5310</v>
      </c>
      <c r="G90" s="27">
        <v>18478.8</v>
      </c>
    </row>
    <row r="91" spans="1:7" outlineLevel="2" x14ac:dyDescent="0.25">
      <c r="A91" s="24">
        <v>41913</v>
      </c>
      <c r="B91" t="s">
        <v>182</v>
      </c>
      <c r="C91" t="s">
        <v>194</v>
      </c>
      <c r="D91" s="25" t="s">
        <v>203</v>
      </c>
      <c r="E91" s="25" t="s">
        <v>187</v>
      </c>
      <c r="F91" s="27">
        <v>4179</v>
      </c>
      <c r="G91" s="27">
        <v>14375.76</v>
      </c>
    </row>
    <row r="92" spans="1:7" outlineLevel="2" x14ac:dyDescent="0.25">
      <c r="A92" s="24">
        <v>41913</v>
      </c>
      <c r="B92" t="s">
        <v>182</v>
      </c>
      <c r="C92" t="s">
        <v>194</v>
      </c>
      <c r="D92" s="25" t="s">
        <v>203</v>
      </c>
      <c r="E92" s="25" t="s">
        <v>190</v>
      </c>
      <c r="F92" s="27">
        <v>4179</v>
      </c>
      <c r="G92" s="27">
        <v>14375.76</v>
      </c>
    </row>
    <row r="93" spans="1:7" outlineLevel="2" x14ac:dyDescent="0.25">
      <c r="A93" s="24">
        <v>41609</v>
      </c>
      <c r="B93" t="s">
        <v>182</v>
      </c>
      <c r="C93" t="s">
        <v>196</v>
      </c>
      <c r="D93" s="25" t="s">
        <v>203</v>
      </c>
      <c r="E93" s="25" t="s">
        <v>190</v>
      </c>
      <c r="F93" s="27">
        <v>6045</v>
      </c>
      <c r="G93" s="27">
        <v>20794.8</v>
      </c>
    </row>
    <row r="94" spans="1:7" outlineLevel="2" x14ac:dyDescent="0.25">
      <c r="A94" s="24">
        <v>41913</v>
      </c>
      <c r="B94" t="s">
        <v>182</v>
      </c>
      <c r="C94" t="s">
        <v>196</v>
      </c>
      <c r="D94" s="25" t="s">
        <v>203</v>
      </c>
      <c r="E94" s="25" t="s">
        <v>187</v>
      </c>
      <c r="F94" s="27">
        <v>8742</v>
      </c>
      <c r="G94" s="27">
        <v>30072.48</v>
      </c>
    </row>
    <row r="95" spans="1:7" outlineLevel="2" x14ac:dyDescent="0.25">
      <c r="A95" s="24">
        <v>41579</v>
      </c>
      <c r="B95" t="s">
        <v>182</v>
      </c>
      <c r="C95" t="s">
        <v>192</v>
      </c>
      <c r="D95" s="25" t="s">
        <v>203</v>
      </c>
      <c r="E95" s="25" t="s">
        <v>187</v>
      </c>
      <c r="F95" s="27">
        <v>6666</v>
      </c>
      <c r="G95" s="27">
        <v>22931.040000000001</v>
      </c>
    </row>
    <row r="96" spans="1:7" outlineLevel="2" x14ac:dyDescent="0.25">
      <c r="A96" s="24">
        <v>41852</v>
      </c>
      <c r="B96" t="s">
        <v>182</v>
      </c>
      <c r="C96" t="s">
        <v>194</v>
      </c>
      <c r="D96" s="25" t="s">
        <v>203</v>
      </c>
      <c r="E96" s="25" t="s">
        <v>190</v>
      </c>
      <c r="F96" s="27">
        <v>7425</v>
      </c>
      <c r="G96" s="27">
        <v>25542</v>
      </c>
    </row>
    <row r="97" spans="1:7" outlineLevel="2" x14ac:dyDescent="0.25">
      <c r="A97" s="24">
        <v>41913</v>
      </c>
      <c r="B97" t="s">
        <v>182</v>
      </c>
      <c r="C97" t="s">
        <v>196</v>
      </c>
      <c r="D97" s="25" t="s">
        <v>203</v>
      </c>
      <c r="E97" s="25" t="s">
        <v>190</v>
      </c>
      <c r="F97" s="27">
        <v>8742</v>
      </c>
      <c r="G97" s="27">
        <v>30072.48</v>
      </c>
    </row>
    <row r="98" spans="1:7" outlineLevel="2" x14ac:dyDescent="0.25">
      <c r="A98" s="24">
        <v>41974</v>
      </c>
      <c r="B98" t="s">
        <v>182</v>
      </c>
      <c r="C98" t="s">
        <v>196</v>
      </c>
      <c r="D98" s="25" t="s">
        <v>203</v>
      </c>
      <c r="E98" s="25" t="s">
        <v>187</v>
      </c>
      <c r="F98" s="27">
        <v>2742</v>
      </c>
      <c r="G98" s="27">
        <v>9322.7999999999993</v>
      </c>
    </row>
    <row r="99" spans="1:7" outlineLevel="2" x14ac:dyDescent="0.25">
      <c r="A99" s="24">
        <v>41699</v>
      </c>
      <c r="B99" t="s">
        <v>182</v>
      </c>
      <c r="C99" t="s">
        <v>195</v>
      </c>
      <c r="D99" s="25" t="s">
        <v>203</v>
      </c>
      <c r="E99" s="25" t="s">
        <v>188</v>
      </c>
      <c r="F99" s="27">
        <v>1500</v>
      </c>
      <c r="G99" s="27">
        <v>5100</v>
      </c>
    </row>
    <row r="100" spans="1:7" outlineLevel="2" x14ac:dyDescent="0.25">
      <c r="A100" s="24">
        <v>41974</v>
      </c>
      <c r="B100" t="s">
        <v>182</v>
      </c>
      <c r="C100" t="s">
        <v>196</v>
      </c>
      <c r="D100" s="25" t="s">
        <v>203</v>
      </c>
      <c r="E100" s="25" t="s">
        <v>188</v>
      </c>
      <c r="F100" s="27">
        <v>2742</v>
      </c>
      <c r="G100" s="27">
        <v>9322.7999999999993</v>
      </c>
    </row>
    <row r="101" spans="1:7" outlineLevel="2" x14ac:dyDescent="0.25">
      <c r="A101" s="24">
        <v>41760</v>
      </c>
      <c r="B101" t="s">
        <v>182</v>
      </c>
      <c r="C101" t="s">
        <v>196</v>
      </c>
      <c r="D101" s="25" t="s">
        <v>203</v>
      </c>
      <c r="E101" s="25" t="s">
        <v>189</v>
      </c>
      <c r="F101" s="27">
        <v>5418</v>
      </c>
      <c r="G101" s="27">
        <v>18421.2</v>
      </c>
    </row>
    <row r="102" spans="1:7" outlineLevel="1" x14ac:dyDescent="0.25">
      <c r="A102" s="24"/>
      <c r="B102" s="31" t="s">
        <v>206</v>
      </c>
      <c r="D102" s="25"/>
      <c r="E102" s="25"/>
      <c r="F102" s="27">
        <f>SUBTOTAL(9,F2:F101)</f>
        <v>483790.5</v>
      </c>
      <c r="G102" s="27">
        <f>SUBTOTAL(9,G2:G101)</f>
        <v>1800593.6399999994</v>
      </c>
    </row>
    <row r="103" spans="1:7" outlineLevel="2" x14ac:dyDescent="0.25">
      <c r="A103" s="24">
        <v>41821</v>
      </c>
      <c r="B103" t="s">
        <v>183</v>
      </c>
      <c r="C103" t="s">
        <v>192</v>
      </c>
      <c r="D103" s="25" t="s">
        <v>200</v>
      </c>
      <c r="E103" s="25" t="s">
        <v>186</v>
      </c>
      <c r="F103" s="27">
        <v>319860</v>
      </c>
      <c r="G103" s="27">
        <v>333187.5</v>
      </c>
    </row>
    <row r="104" spans="1:7" outlineLevel="2" x14ac:dyDescent="0.25">
      <c r="A104" s="24">
        <v>41548</v>
      </c>
      <c r="B104" t="s">
        <v>183</v>
      </c>
      <c r="C104" t="s">
        <v>192</v>
      </c>
      <c r="D104" s="25" t="s">
        <v>200</v>
      </c>
      <c r="E104" s="25" t="s">
        <v>186</v>
      </c>
      <c r="F104" s="27">
        <v>41400</v>
      </c>
      <c r="G104" s="27">
        <v>43125</v>
      </c>
    </row>
    <row r="105" spans="1:7" outlineLevel="2" x14ac:dyDescent="0.25">
      <c r="A105" s="24">
        <v>41671</v>
      </c>
      <c r="B105" t="s">
        <v>183</v>
      </c>
      <c r="C105" t="s">
        <v>194</v>
      </c>
      <c r="D105" s="25" t="s">
        <v>200</v>
      </c>
      <c r="E105" s="25" t="s">
        <v>188</v>
      </c>
      <c r="F105" s="27">
        <v>216480</v>
      </c>
      <c r="G105" s="27">
        <v>225500</v>
      </c>
    </row>
    <row r="106" spans="1:7" outlineLevel="2" x14ac:dyDescent="0.25">
      <c r="A106" s="24">
        <v>41852</v>
      </c>
      <c r="B106" t="s">
        <v>183</v>
      </c>
      <c r="C106" t="s">
        <v>196</v>
      </c>
      <c r="D106" s="25" t="s">
        <v>200</v>
      </c>
      <c r="E106" s="25" t="s">
        <v>188</v>
      </c>
      <c r="F106" s="27">
        <v>338520</v>
      </c>
      <c r="G106" s="27">
        <v>352625</v>
      </c>
    </row>
    <row r="107" spans="1:7" outlineLevel="2" x14ac:dyDescent="0.25">
      <c r="A107" s="24">
        <v>41548</v>
      </c>
      <c r="B107" t="s">
        <v>183</v>
      </c>
      <c r="C107" t="s">
        <v>192</v>
      </c>
      <c r="D107" s="25" t="s">
        <v>200</v>
      </c>
      <c r="E107" s="25" t="s">
        <v>188</v>
      </c>
      <c r="F107" s="27">
        <v>41400</v>
      </c>
      <c r="G107" s="27">
        <v>43125</v>
      </c>
    </row>
    <row r="108" spans="1:7" outlineLevel="2" x14ac:dyDescent="0.25">
      <c r="A108" s="24">
        <v>41730</v>
      </c>
      <c r="B108" t="s">
        <v>183</v>
      </c>
      <c r="C108" t="s">
        <v>193</v>
      </c>
      <c r="D108" s="25" t="s">
        <v>200</v>
      </c>
      <c r="E108" s="25" t="s">
        <v>190</v>
      </c>
      <c r="F108" s="27">
        <v>506340</v>
      </c>
      <c r="G108" s="27">
        <v>527437.5</v>
      </c>
    </row>
    <row r="109" spans="1:7" outlineLevel="2" x14ac:dyDescent="0.25">
      <c r="A109" s="24">
        <v>41518</v>
      </c>
      <c r="B109" t="s">
        <v>183</v>
      </c>
      <c r="C109" t="s">
        <v>196</v>
      </c>
      <c r="D109" s="25" t="s">
        <v>201</v>
      </c>
      <c r="E109" s="25" t="s">
        <v>185</v>
      </c>
      <c r="F109" s="27">
        <v>39600</v>
      </c>
      <c r="G109" s="27">
        <v>40837.5</v>
      </c>
    </row>
    <row r="110" spans="1:7" outlineLevel="2" x14ac:dyDescent="0.25">
      <c r="A110" s="24">
        <v>41548</v>
      </c>
      <c r="B110" t="s">
        <v>183</v>
      </c>
      <c r="C110" t="s">
        <v>196</v>
      </c>
      <c r="D110" s="25" t="s">
        <v>201</v>
      </c>
      <c r="E110" s="25" t="s">
        <v>186</v>
      </c>
      <c r="F110" s="27">
        <v>79560</v>
      </c>
      <c r="G110" s="27">
        <v>82046.25</v>
      </c>
    </row>
    <row r="111" spans="1:7" outlineLevel="2" x14ac:dyDescent="0.25">
      <c r="A111" s="24">
        <v>41791</v>
      </c>
      <c r="B111" t="s">
        <v>183</v>
      </c>
      <c r="C111" t="s">
        <v>196</v>
      </c>
      <c r="D111" s="25" t="s">
        <v>201</v>
      </c>
      <c r="E111" s="25" t="s">
        <v>187</v>
      </c>
      <c r="F111" s="27">
        <v>87240</v>
      </c>
      <c r="G111" s="27">
        <v>89966.25</v>
      </c>
    </row>
    <row r="112" spans="1:7" outlineLevel="2" x14ac:dyDescent="0.25">
      <c r="A112" s="24">
        <v>41791</v>
      </c>
      <c r="B112" t="s">
        <v>183</v>
      </c>
      <c r="C112" t="s">
        <v>194</v>
      </c>
      <c r="D112" s="25" t="s">
        <v>201</v>
      </c>
      <c r="E112" s="25" t="s">
        <v>187</v>
      </c>
      <c r="F112" s="27">
        <v>94440</v>
      </c>
      <c r="G112" s="27">
        <v>97391.25</v>
      </c>
    </row>
    <row r="113" spans="1:7" outlineLevel="2" x14ac:dyDescent="0.25">
      <c r="A113" s="24">
        <v>41821</v>
      </c>
      <c r="B113" t="s">
        <v>183</v>
      </c>
      <c r="C113" t="s">
        <v>195</v>
      </c>
      <c r="D113" s="25" t="s">
        <v>201</v>
      </c>
      <c r="E113" s="25" t="s">
        <v>187</v>
      </c>
      <c r="F113" s="27">
        <v>218760</v>
      </c>
      <c r="G113" s="27">
        <v>225596.25</v>
      </c>
    </row>
    <row r="114" spans="1:7" outlineLevel="2" x14ac:dyDescent="0.25">
      <c r="A114" s="24">
        <v>41852</v>
      </c>
      <c r="B114" t="s">
        <v>183</v>
      </c>
      <c r="C114" t="s">
        <v>192</v>
      </c>
      <c r="D114" s="25" t="s">
        <v>201</v>
      </c>
      <c r="E114" s="25" t="s">
        <v>188</v>
      </c>
      <c r="F114" s="27">
        <v>110760</v>
      </c>
      <c r="G114" s="27">
        <v>114221.25</v>
      </c>
    </row>
    <row r="115" spans="1:7" outlineLevel="2" x14ac:dyDescent="0.25">
      <c r="A115" s="24">
        <v>41548</v>
      </c>
      <c r="B115" t="s">
        <v>183</v>
      </c>
      <c r="C115" t="s">
        <v>196</v>
      </c>
      <c r="D115" s="25" t="s">
        <v>201</v>
      </c>
      <c r="E115" s="25" t="s">
        <v>188</v>
      </c>
      <c r="F115" s="27">
        <v>79560</v>
      </c>
      <c r="G115" s="27">
        <v>82046.25</v>
      </c>
    </row>
    <row r="116" spans="1:7" outlineLevel="2" x14ac:dyDescent="0.25">
      <c r="A116" s="24">
        <v>41791</v>
      </c>
      <c r="B116" t="s">
        <v>183</v>
      </c>
      <c r="C116" t="s">
        <v>196</v>
      </c>
      <c r="D116" s="25" t="s">
        <v>201</v>
      </c>
      <c r="E116" s="25" t="s">
        <v>189</v>
      </c>
      <c r="F116" s="27">
        <v>87240</v>
      </c>
      <c r="G116" s="27">
        <v>89966.25</v>
      </c>
    </row>
    <row r="117" spans="1:7" outlineLevel="2" x14ac:dyDescent="0.25">
      <c r="A117" s="24">
        <v>41791</v>
      </c>
      <c r="B117" t="s">
        <v>183</v>
      </c>
      <c r="C117" t="s">
        <v>194</v>
      </c>
      <c r="D117" s="25" t="s">
        <v>201</v>
      </c>
      <c r="E117" s="25" t="s">
        <v>189</v>
      </c>
      <c r="F117" s="27">
        <v>94440</v>
      </c>
      <c r="G117" s="27">
        <v>97391.25</v>
      </c>
    </row>
    <row r="118" spans="1:7" outlineLevel="2" x14ac:dyDescent="0.25">
      <c r="A118" s="24">
        <v>41944</v>
      </c>
      <c r="B118" t="s">
        <v>183</v>
      </c>
      <c r="C118" t="s">
        <v>194</v>
      </c>
      <c r="D118" s="25" t="s">
        <v>201</v>
      </c>
      <c r="E118" s="25" t="s">
        <v>189</v>
      </c>
      <c r="F118" s="27">
        <v>209280</v>
      </c>
      <c r="G118" s="27">
        <v>215820</v>
      </c>
    </row>
    <row r="119" spans="1:7" outlineLevel="2" x14ac:dyDescent="0.25">
      <c r="A119" s="24">
        <v>41730</v>
      </c>
      <c r="B119" t="s">
        <v>183</v>
      </c>
      <c r="C119" t="s">
        <v>192</v>
      </c>
      <c r="D119" s="25" t="s">
        <v>201</v>
      </c>
      <c r="E119" s="25" t="s">
        <v>185</v>
      </c>
      <c r="F119" s="27">
        <v>89100</v>
      </c>
      <c r="G119" s="27">
        <v>90956.25</v>
      </c>
    </row>
    <row r="120" spans="1:7" outlineLevel="2" x14ac:dyDescent="0.25">
      <c r="A120" s="24">
        <v>41579</v>
      </c>
      <c r="B120" t="s">
        <v>183</v>
      </c>
      <c r="C120" t="s">
        <v>195</v>
      </c>
      <c r="D120" s="25" t="s">
        <v>201</v>
      </c>
      <c r="E120" s="25" t="s">
        <v>186</v>
      </c>
      <c r="F120" s="27">
        <v>199200</v>
      </c>
      <c r="G120" s="27">
        <v>203350</v>
      </c>
    </row>
    <row r="121" spans="1:7" outlineLevel="2" x14ac:dyDescent="0.25">
      <c r="A121" s="24">
        <v>41791</v>
      </c>
      <c r="B121" t="s">
        <v>183</v>
      </c>
      <c r="C121" t="s">
        <v>195</v>
      </c>
      <c r="D121" s="25" t="s">
        <v>201</v>
      </c>
      <c r="E121" s="25" t="s">
        <v>187</v>
      </c>
      <c r="F121" s="27">
        <v>79440</v>
      </c>
      <c r="G121" s="27">
        <v>81095</v>
      </c>
    </row>
    <row r="122" spans="1:7" outlineLevel="2" x14ac:dyDescent="0.25">
      <c r="A122" s="24">
        <v>41548</v>
      </c>
      <c r="B122" t="s">
        <v>183</v>
      </c>
      <c r="C122" t="s">
        <v>193</v>
      </c>
      <c r="D122" s="25" t="s">
        <v>201</v>
      </c>
      <c r="E122" s="25" t="s">
        <v>187</v>
      </c>
      <c r="F122" s="27">
        <v>97080</v>
      </c>
      <c r="G122" s="27">
        <v>99102.5</v>
      </c>
    </row>
    <row r="123" spans="1:7" outlineLevel="2" x14ac:dyDescent="0.25">
      <c r="A123" s="24">
        <v>41548</v>
      </c>
      <c r="B123" t="s">
        <v>183</v>
      </c>
      <c r="C123" t="s">
        <v>195</v>
      </c>
      <c r="D123" s="25" t="s">
        <v>201</v>
      </c>
      <c r="E123" s="25" t="s">
        <v>187</v>
      </c>
      <c r="F123" s="27">
        <v>257400</v>
      </c>
      <c r="G123" s="27">
        <v>262762.5</v>
      </c>
    </row>
    <row r="124" spans="1:7" outlineLevel="2" x14ac:dyDescent="0.25">
      <c r="A124" s="24">
        <v>41974</v>
      </c>
      <c r="B124" t="s">
        <v>183</v>
      </c>
      <c r="C124" t="s">
        <v>192</v>
      </c>
      <c r="D124" s="25" t="s">
        <v>201</v>
      </c>
      <c r="E124" s="25" t="s">
        <v>187</v>
      </c>
      <c r="F124" s="27">
        <v>327480</v>
      </c>
      <c r="G124" s="27">
        <v>334302.5</v>
      </c>
    </row>
    <row r="125" spans="1:7" outlineLevel="2" x14ac:dyDescent="0.25">
      <c r="A125" s="24">
        <v>41548</v>
      </c>
      <c r="B125" t="s">
        <v>183</v>
      </c>
      <c r="C125" t="s">
        <v>193</v>
      </c>
      <c r="D125" s="25" t="s">
        <v>201</v>
      </c>
      <c r="E125" s="25" t="s">
        <v>188</v>
      </c>
      <c r="F125" s="27">
        <v>97080</v>
      </c>
      <c r="G125" s="27">
        <v>99102.5</v>
      </c>
    </row>
    <row r="126" spans="1:7" outlineLevel="2" x14ac:dyDescent="0.25">
      <c r="A126" s="24">
        <v>41548</v>
      </c>
      <c r="B126" t="s">
        <v>183</v>
      </c>
      <c r="C126" t="s">
        <v>195</v>
      </c>
      <c r="D126" s="25" t="s">
        <v>201</v>
      </c>
      <c r="E126" s="25" t="s">
        <v>188</v>
      </c>
      <c r="F126" s="27">
        <v>257400</v>
      </c>
      <c r="G126" s="27">
        <v>262762.5</v>
      </c>
    </row>
    <row r="127" spans="1:7" outlineLevel="2" x14ac:dyDescent="0.25">
      <c r="A127" s="24">
        <v>41791</v>
      </c>
      <c r="B127" t="s">
        <v>183</v>
      </c>
      <c r="C127" t="s">
        <v>195</v>
      </c>
      <c r="D127" s="25" t="s">
        <v>201</v>
      </c>
      <c r="E127" s="25" t="s">
        <v>189</v>
      </c>
      <c r="F127" s="27">
        <v>79440</v>
      </c>
      <c r="G127" s="27">
        <v>81095</v>
      </c>
    </row>
    <row r="128" spans="1:7" outlineLevel="2" x14ac:dyDescent="0.25">
      <c r="A128" s="24">
        <v>41974</v>
      </c>
      <c r="B128" t="s">
        <v>183</v>
      </c>
      <c r="C128" t="s">
        <v>192</v>
      </c>
      <c r="D128" s="25" t="s">
        <v>201</v>
      </c>
      <c r="E128" s="25" t="s">
        <v>189</v>
      </c>
      <c r="F128" s="27">
        <v>327480</v>
      </c>
      <c r="G128" s="27">
        <v>334302.5</v>
      </c>
    </row>
    <row r="129" spans="1:7" outlineLevel="2" x14ac:dyDescent="0.25">
      <c r="A129" s="24">
        <v>41760</v>
      </c>
      <c r="B129" t="s">
        <v>183</v>
      </c>
      <c r="C129" t="s">
        <v>193</v>
      </c>
      <c r="D129" s="25" t="s">
        <v>201</v>
      </c>
      <c r="E129" s="25" t="s">
        <v>190</v>
      </c>
      <c r="F129" s="27">
        <v>273120</v>
      </c>
      <c r="G129" s="27">
        <v>278810</v>
      </c>
    </row>
    <row r="130" spans="1:7" outlineLevel="2" x14ac:dyDescent="0.25">
      <c r="A130" s="24">
        <v>41730</v>
      </c>
      <c r="B130" t="s">
        <v>183</v>
      </c>
      <c r="C130" t="s">
        <v>194</v>
      </c>
      <c r="D130" s="25" t="s">
        <v>201</v>
      </c>
      <c r="E130" s="25" t="s">
        <v>185</v>
      </c>
      <c r="F130" s="27">
        <v>509220</v>
      </c>
      <c r="G130" s="27">
        <v>514524.375</v>
      </c>
    </row>
    <row r="131" spans="1:7" outlineLevel="2" x14ac:dyDescent="0.25">
      <c r="A131" s="24">
        <v>41974</v>
      </c>
      <c r="B131" t="s">
        <v>183</v>
      </c>
      <c r="C131" t="s">
        <v>194</v>
      </c>
      <c r="D131" s="25" t="s">
        <v>201</v>
      </c>
      <c r="E131" s="25" t="s">
        <v>186</v>
      </c>
      <c r="F131" s="27">
        <v>154440</v>
      </c>
      <c r="G131" s="27">
        <v>156048.75</v>
      </c>
    </row>
    <row r="132" spans="1:7" outlineLevel="2" x14ac:dyDescent="0.25">
      <c r="A132" s="24">
        <v>41974</v>
      </c>
      <c r="B132" t="s">
        <v>183</v>
      </c>
      <c r="C132" t="s">
        <v>193</v>
      </c>
      <c r="D132" s="25" t="s">
        <v>201</v>
      </c>
      <c r="E132" s="25" t="s">
        <v>186</v>
      </c>
      <c r="F132" s="27">
        <v>204720</v>
      </c>
      <c r="G132" s="27">
        <v>206852.5</v>
      </c>
    </row>
    <row r="133" spans="1:7" outlineLevel="2" x14ac:dyDescent="0.25">
      <c r="A133" s="24">
        <v>41699</v>
      </c>
      <c r="B133" t="s">
        <v>183</v>
      </c>
      <c r="C133" t="s">
        <v>192</v>
      </c>
      <c r="D133" s="25" t="s">
        <v>201</v>
      </c>
      <c r="E133" s="25" t="s">
        <v>187</v>
      </c>
      <c r="F133" s="27">
        <v>212880</v>
      </c>
      <c r="G133" s="27">
        <v>215097.5</v>
      </c>
    </row>
    <row r="134" spans="1:7" outlineLevel="2" x14ac:dyDescent="0.25">
      <c r="A134" s="24">
        <v>41791</v>
      </c>
      <c r="B134" t="s">
        <v>183</v>
      </c>
      <c r="C134" t="s">
        <v>193</v>
      </c>
      <c r="D134" s="25" t="s">
        <v>201</v>
      </c>
      <c r="E134" s="25" t="s">
        <v>187</v>
      </c>
      <c r="F134" s="27">
        <v>188400</v>
      </c>
      <c r="G134" s="27">
        <v>190362.5</v>
      </c>
    </row>
    <row r="135" spans="1:7" outlineLevel="2" x14ac:dyDescent="0.25">
      <c r="A135" s="24">
        <v>41913</v>
      </c>
      <c r="B135" t="s">
        <v>183</v>
      </c>
      <c r="C135" t="s">
        <v>192</v>
      </c>
      <c r="D135" s="25" t="s">
        <v>201</v>
      </c>
      <c r="E135" s="25" t="s">
        <v>187</v>
      </c>
      <c r="F135" s="27">
        <v>241080</v>
      </c>
      <c r="G135" s="27">
        <v>243591.25</v>
      </c>
    </row>
    <row r="136" spans="1:7" outlineLevel="2" x14ac:dyDescent="0.25">
      <c r="A136" s="24">
        <v>41974</v>
      </c>
      <c r="B136" t="s">
        <v>183</v>
      </c>
      <c r="C136" t="s">
        <v>194</v>
      </c>
      <c r="D136" s="25" t="s">
        <v>201</v>
      </c>
      <c r="E136" s="25" t="s">
        <v>187</v>
      </c>
      <c r="F136" s="27">
        <v>154440</v>
      </c>
      <c r="G136" s="27">
        <v>156048.75</v>
      </c>
    </row>
    <row r="137" spans="1:7" outlineLevel="2" x14ac:dyDescent="0.25">
      <c r="A137" s="24">
        <v>41974</v>
      </c>
      <c r="B137" t="s">
        <v>183</v>
      </c>
      <c r="C137" t="s">
        <v>193</v>
      </c>
      <c r="D137" s="25" t="s">
        <v>201</v>
      </c>
      <c r="E137" s="25" t="s">
        <v>187</v>
      </c>
      <c r="F137" s="27">
        <v>204720</v>
      </c>
      <c r="G137" s="27">
        <v>206852.5</v>
      </c>
    </row>
    <row r="138" spans="1:7" outlineLevel="2" x14ac:dyDescent="0.25">
      <c r="A138" s="24">
        <v>41913</v>
      </c>
      <c r="B138" t="s">
        <v>183</v>
      </c>
      <c r="C138" t="s">
        <v>192</v>
      </c>
      <c r="D138" s="25" t="s">
        <v>201</v>
      </c>
      <c r="E138" s="25" t="s">
        <v>188</v>
      </c>
      <c r="F138" s="27">
        <v>241080</v>
      </c>
      <c r="G138" s="27">
        <v>243591.25</v>
      </c>
    </row>
    <row r="139" spans="1:7" outlineLevel="2" x14ac:dyDescent="0.25">
      <c r="A139" s="24">
        <v>41791</v>
      </c>
      <c r="B139" t="s">
        <v>183</v>
      </c>
      <c r="C139" t="s">
        <v>193</v>
      </c>
      <c r="D139" s="25" t="s">
        <v>201</v>
      </c>
      <c r="E139" s="25" t="s">
        <v>189</v>
      </c>
      <c r="F139" s="27">
        <v>188400</v>
      </c>
      <c r="G139" s="27">
        <v>190362.5</v>
      </c>
    </row>
    <row r="140" spans="1:7" outlineLevel="2" x14ac:dyDescent="0.25">
      <c r="A140" s="24">
        <v>41974</v>
      </c>
      <c r="B140" t="s">
        <v>183</v>
      </c>
      <c r="C140" t="s">
        <v>195</v>
      </c>
      <c r="D140" s="25" t="s">
        <v>201</v>
      </c>
      <c r="E140" s="25" t="s">
        <v>186</v>
      </c>
      <c r="F140" s="27">
        <v>136560</v>
      </c>
      <c r="G140" s="27">
        <v>136560</v>
      </c>
    </row>
    <row r="141" spans="1:7" outlineLevel="2" x14ac:dyDescent="0.25">
      <c r="A141" s="24">
        <v>41699</v>
      </c>
      <c r="B141" t="s">
        <v>183</v>
      </c>
      <c r="C141" t="s">
        <v>193</v>
      </c>
      <c r="D141" s="25" t="s">
        <v>201</v>
      </c>
      <c r="E141" s="25" t="s">
        <v>187</v>
      </c>
      <c r="F141" s="27">
        <v>95400</v>
      </c>
      <c r="G141" s="27">
        <v>95400</v>
      </c>
    </row>
    <row r="142" spans="1:7" outlineLevel="2" x14ac:dyDescent="0.25">
      <c r="A142" s="24">
        <v>41821</v>
      </c>
      <c r="B142" t="s">
        <v>183</v>
      </c>
      <c r="C142" t="s">
        <v>194</v>
      </c>
      <c r="D142" s="25" t="s">
        <v>201</v>
      </c>
      <c r="E142" s="25" t="s">
        <v>187</v>
      </c>
      <c r="F142" s="27">
        <v>358560</v>
      </c>
      <c r="G142" s="27">
        <v>358560</v>
      </c>
    </row>
    <row r="143" spans="1:7" outlineLevel="2" x14ac:dyDescent="0.25">
      <c r="A143" s="24">
        <v>41974</v>
      </c>
      <c r="B143" t="s">
        <v>183</v>
      </c>
      <c r="C143" t="s">
        <v>195</v>
      </c>
      <c r="D143" s="25" t="s">
        <v>201</v>
      </c>
      <c r="E143" s="25" t="s">
        <v>187</v>
      </c>
      <c r="F143" s="27">
        <v>136560</v>
      </c>
      <c r="G143" s="27">
        <v>136560</v>
      </c>
    </row>
    <row r="144" spans="1:7" outlineLevel="2" x14ac:dyDescent="0.25">
      <c r="A144" s="24">
        <v>41730</v>
      </c>
      <c r="B144" t="s">
        <v>183</v>
      </c>
      <c r="C144" t="s">
        <v>195</v>
      </c>
      <c r="D144" s="25" t="s">
        <v>201</v>
      </c>
      <c r="E144" s="25" t="s">
        <v>190</v>
      </c>
      <c r="F144" s="27">
        <v>128880</v>
      </c>
      <c r="G144" s="27">
        <v>128880</v>
      </c>
    </row>
    <row r="145" spans="1:7" outlineLevel="2" x14ac:dyDescent="0.25">
      <c r="A145" s="24">
        <v>41821</v>
      </c>
      <c r="B145" t="s">
        <v>183</v>
      </c>
      <c r="C145" t="s">
        <v>196</v>
      </c>
      <c r="D145" s="25" t="s">
        <v>202</v>
      </c>
      <c r="E145" s="25" t="s">
        <v>186</v>
      </c>
      <c r="F145" s="27">
        <v>435240</v>
      </c>
      <c r="G145" s="27">
        <v>430706.25</v>
      </c>
    </row>
    <row r="146" spans="1:7" outlineLevel="2" x14ac:dyDescent="0.25">
      <c r="A146" s="24">
        <v>41699</v>
      </c>
      <c r="B146" t="s">
        <v>183</v>
      </c>
      <c r="C146" t="s">
        <v>196</v>
      </c>
      <c r="D146" s="25" t="s">
        <v>202</v>
      </c>
      <c r="E146" s="25" t="s">
        <v>187</v>
      </c>
      <c r="F146" s="27">
        <v>359040</v>
      </c>
      <c r="G146" s="27">
        <v>355300</v>
      </c>
    </row>
    <row r="147" spans="1:7" outlineLevel="2" x14ac:dyDescent="0.25">
      <c r="A147" s="24">
        <v>41699</v>
      </c>
      <c r="B147" t="s">
        <v>183</v>
      </c>
      <c r="C147" t="s">
        <v>194</v>
      </c>
      <c r="D147" s="25" t="s">
        <v>202</v>
      </c>
      <c r="E147" s="25" t="s">
        <v>187</v>
      </c>
      <c r="F147" s="27">
        <v>286200</v>
      </c>
      <c r="G147" s="27">
        <v>283218.75</v>
      </c>
    </row>
    <row r="148" spans="1:7" outlineLevel="2" x14ac:dyDescent="0.25">
      <c r="A148" s="24">
        <v>41913</v>
      </c>
      <c r="B148" t="s">
        <v>183</v>
      </c>
      <c r="C148" t="s">
        <v>196</v>
      </c>
      <c r="D148" s="25" t="s">
        <v>202</v>
      </c>
      <c r="E148" s="25" t="s">
        <v>187</v>
      </c>
      <c r="F148" s="27">
        <v>103320</v>
      </c>
      <c r="G148" s="27">
        <v>102243.75</v>
      </c>
    </row>
    <row r="149" spans="1:7" outlineLevel="2" x14ac:dyDescent="0.25">
      <c r="A149" s="24">
        <v>41548</v>
      </c>
      <c r="B149" t="s">
        <v>183</v>
      </c>
      <c r="C149" t="s">
        <v>194</v>
      </c>
      <c r="D149" s="25" t="s">
        <v>202</v>
      </c>
      <c r="E149" s="25" t="s">
        <v>187</v>
      </c>
      <c r="F149" s="27">
        <v>84480</v>
      </c>
      <c r="G149" s="27">
        <v>83600</v>
      </c>
    </row>
    <row r="150" spans="1:7" outlineLevel="2" x14ac:dyDescent="0.25">
      <c r="A150" s="24">
        <v>41671</v>
      </c>
      <c r="B150" t="s">
        <v>183</v>
      </c>
      <c r="C150" t="s">
        <v>193</v>
      </c>
      <c r="D150" s="25" t="s">
        <v>202</v>
      </c>
      <c r="E150" s="25" t="s">
        <v>188</v>
      </c>
      <c r="F150" s="27">
        <v>96840</v>
      </c>
      <c r="G150" s="27">
        <v>95831.25</v>
      </c>
    </row>
    <row r="151" spans="1:7" outlineLevel="2" x14ac:dyDescent="0.25">
      <c r="A151" s="24">
        <v>41913</v>
      </c>
      <c r="B151" t="s">
        <v>183</v>
      </c>
      <c r="C151" t="s">
        <v>196</v>
      </c>
      <c r="D151" s="25" t="s">
        <v>202</v>
      </c>
      <c r="E151" s="25" t="s">
        <v>188</v>
      </c>
      <c r="F151" s="27">
        <v>103320</v>
      </c>
      <c r="G151" s="27">
        <v>102243.75</v>
      </c>
    </row>
    <row r="152" spans="1:7" outlineLevel="2" x14ac:dyDescent="0.25">
      <c r="A152" s="24">
        <v>41548</v>
      </c>
      <c r="B152" t="s">
        <v>183</v>
      </c>
      <c r="C152" t="s">
        <v>194</v>
      </c>
      <c r="D152" s="25" t="s">
        <v>202</v>
      </c>
      <c r="E152" s="25" t="s">
        <v>188</v>
      </c>
      <c r="F152" s="27">
        <v>84480</v>
      </c>
      <c r="G152" s="27">
        <v>83600</v>
      </c>
    </row>
    <row r="153" spans="1:7" outlineLevel="2" x14ac:dyDescent="0.25">
      <c r="A153" s="24">
        <v>41609</v>
      </c>
      <c r="B153" t="s">
        <v>183</v>
      </c>
      <c r="C153" t="s">
        <v>193</v>
      </c>
      <c r="D153" s="25" t="s">
        <v>202</v>
      </c>
      <c r="E153" s="25" t="s">
        <v>185</v>
      </c>
      <c r="F153" s="27">
        <v>106440</v>
      </c>
      <c r="G153" s="27">
        <v>104222.5</v>
      </c>
    </row>
    <row r="154" spans="1:7" outlineLevel="2" x14ac:dyDescent="0.25">
      <c r="A154" s="24">
        <v>41671</v>
      </c>
      <c r="B154" t="s">
        <v>183</v>
      </c>
      <c r="C154" t="s">
        <v>192</v>
      </c>
      <c r="D154" s="25" t="s">
        <v>202</v>
      </c>
      <c r="E154" s="25" t="s">
        <v>188</v>
      </c>
      <c r="F154" s="27">
        <v>114240</v>
      </c>
      <c r="G154" s="27">
        <v>111860</v>
      </c>
    </row>
    <row r="155" spans="1:7" outlineLevel="2" x14ac:dyDescent="0.25">
      <c r="A155" s="24">
        <v>41671</v>
      </c>
      <c r="B155" t="s">
        <v>183</v>
      </c>
      <c r="C155" t="s">
        <v>196</v>
      </c>
      <c r="D155" s="25" t="s">
        <v>202</v>
      </c>
      <c r="E155" s="25" t="s">
        <v>188</v>
      </c>
      <c r="F155" s="27">
        <v>330600</v>
      </c>
      <c r="G155" s="27">
        <v>323712.5</v>
      </c>
    </row>
    <row r="156" spans="1:7" outlineLevel="2" x14ac:dyDescent="0.25">
      <c r="A156" s="24">
        <v>41640</v>
      </c>
      <c r="B156" t="s">
        <v>183</v>
      </c>
      <c r="C156" t="s">
        <v>194</v>
      </c>
      <c r="D156" s="25" t="s">
        <v>202</v>
      </c>
      <c r="E156" s="25" t="s">
        <v>190</v>
      </c>
      <c r="F156" s="27">
        <v>238500</v>
      </c>
      <c r="G156" s="27">
        <v>233531.25</v>
      </c>
    </row>
    <row r="157" spans="1:7" outlineLevel="2" x14ac:dyDescent="0.25">
      <c r="A157" s="24">
        <v>41579</v>
      </c>
      <c r="B157" t="s">
        <v>183</v>
      </c>
      <c r="C157" t="s">
        <v>193</v>
      </c>
      <c r="D157" s="25" t="s">
        <v>202</v>
      </c>
      <c r="E157" s="25" t="s">
        <v>186</v>
      </c>
      <c r="F157" s="27">
        <v>300000</v>
      </c>
      <c r="G157" s="27">
        <v>290625</v>
      </c>
    </row>
    <row r="158" spans="1:7" outlineLevel="2" x14ac:dyDescent="0.25">
      <c r="A158" s="24">
        <v>41821</v>
      </c>
      <c r="B158" t="s">
        <v>183</v>
      </c>
      <c r="C158" t="s">
        <v>193</v>
      </c>
      <c r="D158" s="25" t="s">
        <v>202</v>
      </c>
      <c r="E158" s="25" t="s">
        <v>187</v>
      </c>
      <c r="F158" s="27">
        <v>421560</v>
      </c>
      <c r="G158" s="27">
        <v>408386.25</v>
      </c>
    </row>
    <row r="159" spans="1:7" outlineLevel="2" x14ac:dyDescent="0.25">
      <c r="A159" s="24">
        <v>41883</v>
      </c>
      <c r="B159" t="s">
        <v>183</v>
      </c>
      <c r="C159" t="s">
        <v>193</v>
      </c>
      <c r="D159" s="25" t="s">
        <v>202</v>
      </c>
      <c r="E159" s="25" t="s">
        <v>188</v>
      </c>
      <c r="F159" s="27">
        <v>250440</v>
      </c>
      <c r="G159" s="27">
        <v>242613.75</v>
      </c>
    </row>
    <row r="160" spans="1:7" outlineLevel="2" x14ac:dyDescent="0.25">
      <c r="A160" s="24">
        <v>41760</v>
      </c>
      <c r="B160" t="s">
        <v>183</v>
      </c>
      <c r="C160" t="s">
        <v>192</v>
      </c>
      <c r="D160" s="25" t="s">
        <v>202</v>
      </c>
      <c r="E160" s="25" t="s">
        <v>190</v>
      </c>
      <c r="F160" s="27">
        <v>197400</v>
      </c>
      <c r="G160" s="27">
        <v>191231.25</v>
      </c>
    </row>
    <row r="161" spans="1:7" outlineLevel="2" x14ac:dyDescent="0.25">
      <c r="A161" s="24">
        <v>41518</v>
      </c>
      <c r="B161" t="s">
        <v>183</v>
      </c>
      <c r="C161" t="s">
        <v>193</v>
      </c>
      <c r="D161" s="25" t="s">
        <v>202</v>
      </c>
      <c r="E161" s="25" t="s">
        <v>190</v>
      </c>
      <c r="F161" s="27">
        <v>119280</v>
      </c>
      <c r="G161" s="27">
        <v>115552.5</v>
      </c>
    </row>
    <row r="162" spans="1:7" outlineLevel="2" x14ac:dyDescent="0.25">
      <c r="A162" s="24">
        <v>41852</v>
      </c>
      <c r="B162" t="s">
        <v>183</v>
      </c>
      <c r="C162" t="s">
        <v>195</v>
      </c>
      <c r="D162" s="25" t="s">
        <v>202</v>
      </c>
      <c r="E162" s="25" t="s">
        <v>185</v>
      </c>
      <c r="F162" s="27">
        <v>184800</v>
      </c>
      <c r="G162" s="27">
        <v>177100</v>
      </c>
    </row>
    <row r="163" spans="1:7" outlineLevel="2" x14ac:dyDescent="0.25">
      <c r="A163" s="24">
        <v>41699</v>
      </c>
      <c r="B163" t="s">
        <v>183</v>
      </c>
      <c r="C163" t="s">
        <v>195</v>
      </c>
      <c r="D163" s="25" t="s">
        <v>202</v>
      </c>
      <c r="E163" s="25" t="s">
        <v>187</v>
      </c>
      <c r="F163" s="27">
        <v>133680</v>
      </c>
      <c r="G163" s="27">
        <v>128110</v>
      </c>
    </row>
    <row r="164" spans="1:7" outlineLevel="2" x14ac:dyDescent="0.25">
      <c r="A164" s="24">
        <v>41579</v>
      </c>
      <c r="B164" t="s">
        <v>183</v>
      </c>
      <c r="C164" t="s">
        <v>194</v>
      </c>
      <c r="D164" s="25" t="s">
        <v>202</v>
      </c>
      <c r="E164" s="25" t="s">
        <v>186</v>
      </c>
      <c r="F164" s="27">
        <v>222840</v>
      </c>
      <c r="G164" s="27">
        <v>211233.75</v>
      </c>
    </row>
    <row r="165" spans="1:7" outlineLevel="2" x14ac:dyDescent="0.25">
      <c r="A165" s="24">
        <v>41974</v>
      </c>
      <c r="B165" t="s">
        <v>183</v>
      </c>
      <c r="C165" t="s">
        <v>196</v>
      </c>
      <c r="D165" s="25" t="s">
        <v>202</v>
      </c>
      <c r="E165" s="25" t="s">
        <v>186</v>
      </c>
      <c r="F165" s="27">
        <v>335640</v>
      </c>
      <c r="G165" s="27">
        <v>318158.75</v>
      </c>
    </row>
    <row r="166" spans="1:7" outlineLevel="2" x14ac:dyDescent="0.25">
      <c r="A166" s="24">
        <v>41974</v>
      </c>
      <c r="B166" t="s">
        <v>183</v>
      </c>
      <c r="C166" t="s">
        <v>196</v>
      </c>
      <c r="D166" s="25" t="s">
        <v>202</v>
      </c>
      <c r="E166" s="25" t="s">
        <v>187</v>
      </c>
      <c r="F166" s="27">
        <v>335640</v>
      </c>
      <c r="G166" s="27">
        <v>318158.75</v>
      </c>
    </row>
    <row r="167" spans="1:7" outlineLevel="2" x14ac:dyDescent="0.25">
      <c r="A167" s="24">
        <v>41883</v>
      </c>
      <c r="B167" t="s">
        <v>183</v>
      </c>
      <c r="C167" t="s">
        <v>192</v>
      </c>
      <c r="D167" s="25" t="s">
        <v>202</v>
      </c>
      <c r="E167" s="25" t="s">
        <v>188</v>
      </c>
      <c r="F167" s="27">
        <v>68040</v>
      </c>
      <c r="G167" s="27">
        <v>64496.25</v>
      </c>
    </row>
    <row r="168" spans="1:7" outlineLevel="2" x14ac:dyDescent="0.25">
      <c r="A168" s="24">
        <v>41883</v>
      </c>
      <c r="B168" t="s">
        <v>183</v>
      </c>
      <c r="C168" t="s">
        <v>195</v>
      </c>
      <c r="D168" s="25" t="s">
        <v>202</v>
      </c>
      <c r="E168" s="25" t="s">
        <v>188</v>
      </c>
      <c r="F168" s="27">
        <v>253200</v>
      </c>
      <c r="G168" s="27">
        <v>240012.5</v>
      </c>
    </row>
    <row r="169" spans="1:7" outlineLevel="2" x14ac:dyDescent="0.25">
      <c r="A169" s="24">
        <v>41944</v>
      </c>
      <c r="B169" t="s">
        <v>183</v>
      </c>
      <c r="C169" t="s">
        <v>195</v>
      </c>
      <c r="D169" s="25" t="s">
        <v>202</v>
      </c>
      <c r="E169" s="25" t="s">
        <v>189</v>
      </c>
      <c r="F169" s="27">
        <v>105240</v>
      </c>
      <c r="G169" s="27">
        <v>99758.75</v>
      </c>
    </row>
    <row r="170" spans="1:7" outlineLevel="2" x14ac:dyDescent="0.25">
      <c r="A170" s="24">
        <v>41730</v>
      </c>
      <c r="B170" t="s">
        <v>183</v>
      </c>
      <c r="C170" t="s">
        <v>196</v>
      </c>
      <c r="D170" s="25" t="s">
        <v>203</v>
      </c>
      <c r="E170" s="25" t="s">
        <v>185</v>
      </c>
      <c r="F170" s="27">
        <v>413460</v>
      </c>
      <c r="G170" s="27">
        <v>387618.75</v>
      </c>
    </row>
    <row r="171" spans="1:7" outlineLevel="2" x14ac:dyDescent="0.25">
      <c r="A171" s="24">
        <v>41609</v>
      </c>
      <c r="B171" t="s">
        <v>183</v>
      </c>
      <c r="C171" t="s">
        <v>194</v>
      </c>
      <c r="D171" s="25" t="s">
        <v>203</v>
      </c>
      <c r="E171" s="25" t="s">
        <v>185</v>
      </c>
      <c r="F171" s="27">
        <v>177840</v>
      </c>
      <c r="G171" s="27">
        <v>166725</v>
      </c>
    </row>
    <row r="172" spans="1:7" outlineLevel="2" x14ac:dyDescent="0.25">
      <c r="A172" s="24">
        <v>41579</v>
      </c>
      <c r="B172" t="s">
        <v>183</v>
      </c>
      <c r="C172" t="s">
        <v>196</v>
      </c>
      <c r="D172" s="25" t="s">
        <v>203</v>
      </c>
      <c r="E172" s="25" t="s">
        <v>186</v>
      </c>
      <c r="F172" s="27">
        <v>216480</v>
      </c>
      <c r="G172" s="27">
        <v>202950</v>
      </c>
    </row>
    <row r="173" spans="1:7" outlineLevel="2" x14ac:dyDescent="0.25">
      <c r="A173" s="24">
        <v>41883</v>
      </c>
      <c r="B173" t="s">
        <v>183</v>
      </c>
      <c r="C173" t="s">
        <v>196</v>
      </c>
      <c r="D173" s="25" t="s">
        <v>203</v>
      </c>
      <c r="E173" s="25" t="s">
        <v>188</v>
      </c>
      <c r="F173" s="27">
        <v>191520</v>
      </c>
      <c r="G173" s="27">
        <v>179550</v>
      </c>
    </row>
    <row r="174" spans="1:7" outlineLevel="2" x14ac:dyDescent="0.25">
      <c r="A174" s="24">
        <v>41609</v>
      </c>
      <c r="B174" t="s">
        <v>183</v>
      </c>
      <c r="C174" t="s">
        <v>192</v>
      </c>
      <c r="D174" s="25" t="s">
        <v>203</v>
      </c>
      <c r="E174" s="25" t="s">
        <v>188</v>
      </c>
      <c r="F174" s="27">
        <v>229920</v>
      </c>
      <c r="G174" s="27">
        <v>215550</v>
      </c>
    </row>
    <row r="175" spans="1:7" outlineLevel="2" x14ac:dyDescent="0.25">
      <c r="A175" s="24">
        <v>41760</v>
      </c>
      <c r="B175" t="s">
        <v>183</v>
      </c>
      <c r="C175" t="s">
        <v>195</v>
      </c>
      <c r="D175" s="25" t="s">
        <v>203</v>
      </c>
      <c r="E175" s="25" t="s">
        <v>189</v>
      </c>
      <c r="F175" s="27">
        <v>40920</v>
      </c>
      <c r="G175" s="27">
        <v>38362.5</v>
      </c>
    </row>
    <row r="176" spans="1:7" outlineLevel="2" x14ac:dyDescent="0.25">
      <c r="A176" s="24">
        <v>41944</v>
      </c>
      <c r="B176" t="s">
        <v>183</v>
      </c>
      <c r="C176" t="s">
        <v>192</v>
      </c>
      <c r="D176" s="25" t="s">
        <v>203</v>
      </c>
      <c r="E176" s="25" t="s">
        <v>189</v>
      </c>
      <c r="F176" s="27">
        <v>303480</v>
      </c>
      <c r="G176" s="27">
        <v>284512.5</v>
      </c>
    </row>
    <row r="177" spans="1:7" outlineLevel="2" x14ac:dyDescent="0.25">
      <c r="A177" s="24">
        <v>41640</v>
      </c>
      <c r="B177" t="s">
        <v>183</v>
      </c>
      <c r="C177" t="s">
        <v>196</v>
      </c>
      <c r="D177" s="25" t="s">
        <v>203</v>
      </c>
      <c r="E177" s="25" t="s">
        <v>190</v>
      </c>
      <c r="F177" s="27">
        <v>69480</v>
      </c>
      <c r="G177" s="27">
        <v>65137.5</v>
      </c>
    </row>
    <row r="178" spans="1:7" outlineLevel="2" x14ac:dyDescent="0.25">
      <c r="A178" s="24">
        <v>41913</v>
      </c>
      <c r="B178" t="s">
        <v>183</v>
      </c>
      <c r="C178" t="s">
        <v>194</v>
      </c>
      <c r="D178" s="25" t="s">
        <v>203</v>
      </c>
      <c r="E178" s="25" t="s">
        <v>185</v>
      </c>
      <c r="F178" s="27">
        <v>292920</v>
      </c>
      <c r="G178" s="27">
        <v>271561.25</v>
      </c>
    </row>
    <row r="179" spans="1:7" outlineLevel="2" x14ac:dyDescent="0.25">
      <c r="A179" s="24">
        <v>41913</v>
      </c>
      <c r="B179" t="s">
        <v>183</v>
      </c>
      <c r="C179" t="s">
        <v>194</v>
      </c>
      <c r="D179" s="25" t="s">
        <v>203</v>
      </c>
      <c r="E179" s="25" t="s">
        <v>187</v>
      </c>
      <c r="F179" s="27">
        <v>292920</v>
      </c>
      <c r="G179" s="27">
        <v>271561.25</v>
      </c>
    </row>
    <row r="180" spans="1:7" outlineLevel="2" x14ac:dyDescent="0.25">
      <c r="A180" s="24">
        <v>41640</v>
      </c>
      <c r="B180" t="s">
        <v>183</v>
      </c>
      <c r="C180" t="s">
        <v>195</v>
      </c>
      <c r="D180" s="25" t="s">
        <v>203</v>
      </c>
      <c r="E180" s="25" t="s">
        <v>189</v>
      </c>
      <c r="F180" s="27">
        <v>66480</v>
      </c>
      <c r="G180" s="27">
        <v>61632.5</v>
      </c>
    </row>
    <row r="181" spans="1:7" outlineLevel="2" x14ac:dyDescent="0.25">
      <c r="A181" s="24">
        <v>41640</v>
      </c>
      <c r="B181" t="s">
        <v>183</v>
      </c>
      <c r="C181" t="s">
        <v>193</v>
      </c>
      <c r="D181" s="25" t="s">
        <v>203</v>
      </c>
      <c r="E181" s="25" t="s">
        <v>190</v>
      </c>
      <c r="F181" s="27">
        <v>379800</v>
      </c>
      <c r="G181" s="27">
        <v>352106.25</v>
      </c>
    </row>
    <row r="182" spans="1:7" outlineLevel="2" x14ac:dyDescent="0.25">
      <c r="A182" s="24">
        <v>41760</v>
      </c>
      <c r="B182" t="s">
        <v>183</v>
      </c>
      <c r="C182" t="s">
        <v>194</v>
      </c>
      <c r="D182" s="25" t="s">
        <v>203</v>
      </c>
      <c r="E182" s="25" t="s">
        <v>190</v>
      </c>
      <c r="F182" s="27">
        <v>171960</v>
      </c>
      <c r="G182" s="27">
        <v>159421.25</v>
      </c>
    </row>
    <row r="183" spans="1:7" outlineLevel="2" x14ac:dyDescent="0.25">
      <c r="A183" s="24">
        <v>41518</v>
      </c>
      <c r="B183" t="s">
        <v>183</v>
      </c>
      <c r="C183" t="s">
        <v>195</v>
      </c>
      <c r="D183" s="25" t="s">
        <v>203</v>
      </c>
      <c r="E183" s="25" t="s">
        <v>190</v>
      </c>
      <c r="F183" s="27">
        <v>113640</v>
      </c>
      <c r="G183" s="27">
        <v>105353.75</v>
      </c>
    </row>
    <row r="184" spans="1:7" outlineLevel="2" x14ac:dyDescent="0.25">
      <c r="A184" s="24">
        <v>41518</v>
      </c>
      <c r="B184" t="s">
        <v>183</v>
      </c>
      <c r="C184" t="s">
        <v>192</v>
      </c>
      <c r="D184" s="25" t="s">
        <v>203</v>
      </c>
      <c r="E184" s="25" t="s">
        <v>185</v>
      </c>
      <c r="F184" s="27">
        <v>289920</v>
      </c>
      <c r="G184" s="27">
        <v>265760</v>
      </c>
    </row>
    <row r="185" spans="1:7" outlineLevel="2" x14ac:dyDescent="0.25">
      <c r="A185" s="24">
        <v>41913</v>
      </c>
      <c r="B185" t="s">
        <v>183</v>
      </c>
      <c r="C185" t="s">
        <v>195</v>
      </c>
      <c r="D185" s="25" t="s">
        <v>203</v>
      </c>
      <c r="E185" s="25" t="s">
        <v>185</v>
      </c>
      <c r="F185" s="27">
        <v>258720</v>
      </c>
      <c r="G185" s="27">
        <v>237160</v>
      </c>
    </row>
    <row r="186" spans="1:7" outlineLevel="2" x14ac:dyDescent="0.25">
      <c r="A186" s="24">
        <v>41913</v>
      </c>
      <c r="B186" t="s">
        <v>183</v>
      </c>
      <c r="C186" t="s">
        <v>195</v>
      </c>
      <c r="D186" s="25" t="s">
        <v>203</v>
      </c>
      <c r="E186" s="25" t="s">
        <v>187</v>
      </c>
      <c r="F186" s="27">
        <v>258720</v>
      </c>
      <c r="G186" s="27">
        <v>237160</v>
      </c>
    </row>
    <row r="187" spans="1:7" outlineLevel="2" x14ac:dyDescent="0.25">
      <c r="A187" s="24">
        <v>41944</v>
      </c>
      <c r="B187" t="s">
        <v>183</v>
      </c>
      <c r="C187" t="s">
        <v>196</v>
      </c>
      <c r="D187" s="25" t="s">
        <v>203</v>
      </c>
      <c r="E187" s="25" t="s">
        <v>189</v>
      </c>
      <c r="F187" s="27">
        <v>286440</v>
      </c>
      <c r="G187" s="27">
        <v>262570</v>
      </c>
    </row>
    <row r="188" spans="1:7" outlineLevel="2" x14ac:dyDescent="0.25">
      <c r="A188" s="24">
        <v>41791</v>
      </c>
      <c r="B188" t="s">
        <v>183</v>
      </c>
      <c r="C188" t="s">
        <v>192</v>
      </c>
      <c r="D188" s="25" t="s">
        <v>203</v>
      </c>
      <c r="E188" s="25" t="s">
        <v>187</v>
      </c>
      <c r="F188" s="27">
        <v>189960</v>
      </c>
      <c r="G188" s="27">
        <v>172151.25</v>
      </c>
    </row>
    <row r="189" spans="1:7" outlineLevel="2" x14ac:dyDescent="0.25">
      <c r="A189" s="24">
        <v>41791</v>
      </c>
      <c r="B189" t="s">
        <v>183</v>
      </c>
      <c r="C189" t="s">
        <v>192</v>
      </c>
      <c r="D189" s="25" t="s">
        <v>203</v>
      </c>
      <c r="E189" s="25" t="s">
        <v>189</v>
      </c>
      <c r="F189" s="27">
        <v>189960</v>
      </c>
      <c r="G189" s="27">
        <v>172151.25</v>
      </c>
    </row>
    <row r="190" spans="1:7" outlineLevel="2" x14ac:dyDescent="0.25">
      <c r="A190" s="24">
        <v>41640</v>
      </c>
      <c r="B190" t="s">
        <v>183</v>
      </c>
      <c r="C190" t="s">
        <v>192</v>
      </c>
      <c r="D190" s="25" t="s">
        <v>203</v>
      </c>
      <c r="E190" s="25" t="s">
        <v>190</v>
      </c>
      <c r="F190" s="27">
        <v>199080</v>
      </c>
      <c r="G190" s="27">
        <v>180416.25</v>
      </c>
    </row>
    <row r="191" spans="1:7" outlineLevel="2" x14ac:dyDescent="0.25">
      <c r="A191" s="24">
        <v>41518</v>
      </c>
      <c r="B191" t="s">
        <v>183</v>
      </c>
      <c r="C191" t="s">
        <v>194</v>
      </c>
      <c r="D191" s="25" t="s">
        <v>203</v>
      </c>
      <c r="E191" s="25" t="s">
        <v>185</v>
      </c>
      <c r="F191" s="27">
        <v>122760</v>
      </c>
      <c r="G191" s="27">
        <v>109972.5</v>
      </c>
    </row>
    <row r="192" spans="1:7" outlineLevel="2" x14ac:dyDescent="0.25">
      <c r="A192" s="24">
        <v>41609</v>
      </c>
      <c r="B192" t="s">
        <v>183</v>
      </c>
      <c r="C192" t="s">
        <v>195</v>
      </c>
      <c r="D192" s="25" t="s">
        <v>203</v>
      </c>
      <c r="E192" s="25" t="s">
        <v>185</v>
      </c>
      <c r="F192" s="27">
        <v>338520</v>
      </c>
      <c r="G192" s="27">
        <v>303257.5</v>
      </c>
    </row>
    <row r="193" spans="1:7" outlineLevel="2" x14ac:dyDescent="0.25">
      <c r="A193" s="24">
        <v>41671</v>
      </c>
      <c r="B193" t="s">
        <v>183</v>
      </c>
      <c r="C193" t="s">
        <v>195</v>
      </c>
      <c r="D193" s="25" t="s">
        <v>203</v>
      </c>
      <c r="E193" s="25" t="s">
        <v>188</v>
      </c>
      <c r="F193" s="27">
        <v>189000</v>
      </c>
      <c r="G193" s="27">
        <v>169312.5</v>
      </c>
    </row>
    <row r="194" spans="1:7" outlineLevel="2" x14ac:dyDescent="0.25">
      <c r="A194" s="24">
        <v>41760</v>
      </c>
      <c r="B194" t="s">
        <v>183</v>
      </c>
      <c r="C194" t="s">
        <v>196</v>
      </c>
      <c r="D194" s="25" t="s">
        <v>203</v>
      </c>
      <c r="E194" s="25" t="s">
        <v>190</v>
      </c>
      <c r="F194" s="27">
        <v>341280</v>
      </c>
      <c r="G194" s="27">
        <v>305730</v>
      </c>
    </row>
    <row r="195" spans="1:7" outlineLevel="2" x14ac:dyDescent="0.25">
      <c r="A195" s="24">
        <v>41852</v>
      </c>
      <c r="B195" t="s">
        <v>183</v>
      </c>
      <c r="C195" t="s">
        <v>194</v>
      </c>
      <c r="D195" s="25" t="s">
        <v>203</v>
      </c>
      <c r="E195" s="25" t="s">
        <v>185</v>
      </c>
      <c r="F195" s="27">
        <v>140880</v>
      </c>
      <c r="G195" s="27">
        <v>124737.5</v>
      </c>
    </row>
    <row r="196" spans="1:7" outlineLevel="2" x14ac:dyDescent="0.25">
      <c r="A196" s="24">
        <v>41852</v>
      </c>
      <c r="B196" t="s">
        <v>183</v>
      </c>
      <c r="C196" t="s">
        <v>193</v>
      </c>
      <c r="D196" s="25" t="s">
        <v>203</v>
      </c>
      <c r="E196" s="25" t="s">
        <v>185</v>
      </c>
      <c r="F196" s="27">
        <v>332040</v>
      </c>
      <c r="G196" s="27">
        <v>293993.75</v>
      </c>
    </row>
    <row r="197" spans="1:7" outlineLevel="2" x14ac:dyDescent="0.25">
      <c r="A197" s="24">
        <v>41913</v>
      </c>
      <c r="B197" t="s">
        <v>183</v>
      </c>
      <c r="C197" t="s">
        <v>193</v>
      </c>
      <c r="D197" s="25" t="s">
        <v>203</v>
      </c>
      <c r="E197" s="25" t="s">
        <v>185</v>
      </c>
      <c r="F197" s="27">
        <v>130200</v>
      </c>
      <c r="G197" s="27">
        <v>115281.25</v>
      </c>
    </row>
    <row r="198" spans="1:7" outlineLevel="2" x14ac:dyDescent="0.25">
      <c r="A198" s="24">
        <v>41913</v>
      </c>
      <c r="B198" t="s">
        <v>183</v>
      </c>
      <c r="C198" t="s">
        <v>193</v>
      </c>
      <c r="D198" s="25" t="s">
        <v>203</v>
      </c>
      <c r="E198" s="25" t="s">
        <v>187</v>
      </c>
      <c r="F198" s="27">
        <v>130200</v>
      </c>
      <c r="G198" s="27">
        <v>115281.25</v>
      </c>
    </row>
    <row r="199" spans="1:7" outlineLevel="2" x14ac:dyDescent="0.25">
      <c r="A199" s="24">
        <v>41883</v>
      </c>
      <c r="B199" t="s">
        <v>183</v>
      </c>
      <c r="C199" t="s">
        <v>194</v>
      </c>
      <c r="D199" s="25" t="s">
        <v>203</v>
      </c>
      <c r="E199" s="25" t="s">
        <v>188</v>
      </c>
      <c r="F199" s="27">
        <v>79560</v>
      </c>
      <c r="G199" s="27">
        <v>70443.75</v>
      </c>
    </row>
    <row r="200" spans="1:7" outlineLevel="2" x14ac:dyDescent="0.25">
      <c r="A200" s="24">
        <v>41609</v>
      </c>
      <c r="B200" t="s">
        <v>183</v>
      </c>
      <c r="C200" t="s">
        <v>196</v>
      </c>
      <c r="D200" s="25" t="s">
        <v>203</v>
      </c>
      <c r="E200" s="25" t="s">
        <v>188</v>
      </c>
      <c r="F200" s="27">
        <v>292560</v>
      </c>
      <c r="G200" s="27">
        <v>259037.5</v>
      </c>
    </row>
    <row r="201" spans="1:7" outlineLevel="2" x14ac:dyDescent="0.25">
      <c r="A201" s="24">
        <v>41579</v>
      </c>
      <c r="B201" t="s">
        <v>183</v>
      </c>
      <c r="C201" t="s">
        <v>192</v>
      </c>
      <c r="D201" s="25" t="s">
        <v>203</v>
      </c>
      <c r="E201" s="25" t="s">
        <v>189</v>
      </c>
      <c r="F201" s="27">
        <v>354480</v>
      </c>
      <c r="G201" s="27">
        <v>313862.5</v>
      </c>
    </row>
    <row r="202" spans="1:7" outlineLevel="2" x14ac:dyDescent="0.25">
      <c r="A202" s="24">
        <v>41944</v>
      </c>
      <c r="B202" t="s">
        <v>183</v>
      </c>
      <c r="C202" t="s">
        <v>193</v>
      </c>
      <c r="D202" s="25" t="s">
        <v>203</v>
      </c>
      <c r="E202" s="25" t="s">
        <v>189</v>
      </c>
      <c r="F202" s="27">
        <v>66240</v>
      </c>
      <c r="G202" s="27">
        <v>58650</v>
      </c>
    </row>
    <row r="203" spans="1:7" outlineLevel="1" x14ac:dyDescent="0.25">
      <c r="A203" s="24"/>
      <c r="B203" s="31" t="s">
        <v>207</v>
      </c>
      <c r="D203" s="25"/>
      <c r="E203" s="25"/>
      <c r="F203" s="27">
        <f>SUBTOTAL(9,F103:F202)</f>
        <v>20226240</v>
      </c>
      <c r="G203" s="27">
        <f>SUBTOTAL(9,G103:G202)</f>
        <v>19611694.375</v>
      </c>
    </row>
    <row r="204" spans="1:7" outlineLevel="2" x14ac:dyDescent="0.25">
      <c r="A204" s="24">
        <v>41640</v>
      </c>
      <c r="B204" t="s">
        <v>180</v>
      </c>
      <c r="C204" t="s">
        <v>192</v>
      </c>
      <c r="D204" s="25" t="s">
        <v>200</v>
      </c>
      <c r="E204" s="25" t="s">
        <v>185</v>
      </c>
      <c r="F204" s="27">
        <v>16185</v>
      </c>
      <c r="G204" s="27">
        <v>32370</v>
      </c>
    </row>
    <row r="205" spans="1:7" outlineLevel="2" x14ac:dyDescent="0.25">
      <c r="A205" s="24">
        <v>41640</v>
      </c>
      <c r="B205" t="s">
        <v>180</v>
      </c>
      <c r="C205" t="s">
        <v>193</v>
      </c>
      <c r="D205" s="25" t="s">
        <v>200</v>
      </c>
      <c r="E205" s="25" t="s">
        <v>185</v>
      </c>
      <c r="F205" s="27">
        <v>13210</v>
      </c>
      <c r="G205" s="27">
        <v>26420</v>
      </c>
    </row>
    <row r="206" spans="1:7" outlineLevel="2" x14ac:dyDescent="0.25">
      <c r="A206" s="24">
        <v>41974</v>
      </c>
      <c r="B206" t="s">
        <v>180</v>
      </c>
      <c r="C206" t="s">
        <v>193</v>
      </c>
      <c r="D206" s="25" t="s">
        <v>200</v>
      </c>
      <c r="E206" s="25" t="s">
        <v>185</v>
      </c>
      <c r="F206" s="27">
        <v>393380</v>
      </c>
      <c r="G206" s="27">
        <v>529550</v>
      </c>
    </row>
    <row r="207" spans="1:7" outlineLevel="2" x14ac:dyDescent="0.25">
      <c r="A207" s="24">
        <v>41791</v>
      </c>
      <c r="B207" t="s">
        <v>180</v>
      </c>
      <c r="C207" t="s">
        <v>194</v>
      </c>
      <c r="D207" s="25" t="s">
        <v>200</v>
      </c>
      <c r="E207" s="25" t="s">
        <v>186</v>
      </c>
      <c r="F207" s="27">
        <v>18990</v>
      </c>
      <c r="G207" s="27">
        <v>37980</v>
      </c>
    </row>
    <row r="208" spans="1:7" outlineLevel="2" x14ac:dyDescent="0.25">
      <c r="A208" s="24">
        <v>41883</v>
      </c>
      <c r="B208" t="s">
        <v>180</v>
      </c>
      <c r="C208" t="s">
        <v>193</v>
      </c>
      <c r="D208" s="25" t="s">
        <v>200</v>
      </c>
      <c r="E208" s="25" t="s">
        <v>186</v>
      </c>
      <c r="F208" s="27">
        <v>10730</v>
      </c>
      <c r="G208" s="27">
        <v>15022</v>
      </c>
    </row>
    <row r="209" spans="1:7" outlineLevel="2" x14ac:dyDescent="0.25">
      <c r="A209" s="24">
        <v>41671</v>
      </c>
      <c r="B209" t="s">
        <v>180</v>
      </c>
      <c r="C209" t="s">
        <v>192</v>
      </c>
      <c r="D209" s="25" t="s">
        <v>200</v>
      </c>
      <c r="E209" s="25" t="s">
        <v>187</v>
      </c>
      <c r="F209" s="27">
        <v>2920</v>
      </c>
      <c r="G209" s="27">
        <v>5840</v>
      </c>
    </row>
    <row r="210" spans="1:7" outlineLevel="2" x14ac:dyDescent="0.25">
      <c r="A210" s="24">
        <v>41791</v>
      </c>
      <c r="B210" t="s">
        <v>180</v>
      </c>
      <c r="C210" t="s">
        <v>193</v>
      </c>
      <c r="D210" s="25" t="s">
        <v>200</v>
      </c>
      <c r="E210" s="25" t="s">
        <v>187</v>
      </c>
      <c r="F210" s="27">
        <v>261560</v>
      </c>
      <c r="G210" s="27">
        <v>352100</v>
      </c>
    </row>
    <row r="211" spans="1:7" outlineLevel="2" x14ac:dyDescent="0.25">
      <c r="A211" s="24">
        <v>41852</v>
      </c>
      <c r="B211" t="s">
        <v>180</v>
      </c>
      <c r="C211" t="s">
        <v>195</v>
      </c>
      <c r="D211" s="25" t="s">
        <v>200</v>
      </c>
      <c r="E211" s="25" t="s">
        <v>187</v>
      </c>
      <c r="F211" s="27">
        <v>4415</v>
      </c>
      <c r="G211" s="27">
        <v>6181</v>
      </c>
    </row>
    <row r="212" spans="1:7" outlineLevel="2" x14ac:dyDescent="0.25">
      <c r="A212" s="24">
        <v>41913</v>
      </c>
      <c r="B212" t="s">
        <v>180</v>
      </c>
      <c r="C212" t="s">
        <v>196</v>
      </c>
      <c r="D212" s="25" t="s">
        <v>200</v>
      </c>
      <c r="E212" s="25" t="s">
        <v>187</v>
      </c>
      <c r="F212" s="27">
        <v>5715</v>
      </c>
      <c r="G212" s="27">
        <v>8001</v>
      </c>
    </row>
    <row r="213" spans="1:7" outlineLevel="2" x14ac:dyDescent="0.25">
      <c r="A213" s="24">
        <v>41579</v>
      </c>
      <c r="B213" t="s">
        <v>180</v>
      </c>
      <c r="C213" t="s">
        <v>192</v>
      </c>
      <c r="D213" s="25" t="s">
        <v>200</v>
      </c>
      <c r="E213" s="25" t="s">
        <v>187</v>
      </c>
      <c r="F213" s="27">
        <v>448500</v>
      </c>
      <c r="G213" s="27">
        <v>603750</v>
      </c>
    </row>
    <row r="214" spans="1:7" outlineLevel="2" x14ac:dyDescent="0.25">
      <c r="A214" s="24">
        <v>41974</v>
      </c>
      <c r="B214" t="s">
        <v>180</v>
      </c>
      <c r="C214" t="s">
        <v>192</v>
      </c>
      <c r="D214" s="25" t="s">
        <v>200</v>
      </c>
      <c r="E214" s="25" t="s">
        <v>187</v>
      </c>
      <c r="F214" s="27">
        <v>18170</v>
      </c>
      <c r="G214" s="27">
        <v>36340</v>
      </c>
    </row>
    <row r="215" spans="1:7" outlineLevel="2" x14ac:dyDescent="0.25">
      <c r="A215" s="24">
        <v>41974</v>
      </c>
      <c r="B215" t="s">
        <v>180</v>
      </c>
      <c r="C215" t="s">
        <v>193</v>
      </c>
      <c r="D215" s="25" t="s">
        <v>200</v>
      </c>
      <c r="E215" s="25" t="s">
        <v>187</v>
      </c>
      <c r="F215" s="27">
        <v>393380</v>
      </c>
      <c r="G215" s="27">
        <v>529550</v>
      </c>
    </row>
    <row r="216" spans="1:7" outlineLevel="2" x14ac:dyDescent="0.25">
      <c r="A216" s="24">
        <v>41640</v>
      </c>
      <c r="B216" t="s">
        <v>180</v>
      </c>
      <c r="C216" t="s">
        <v>195</v>
      </c>
      <c r="D216" s="25" t="s">
        <v>200</v>
      </c>
      <c r="E216" s="25" t="s">
        <v>188</v>
      </c>
      <c r="F216" s="27">
        <v>7465</v>
      </c>
      <c r="G216" s="27">
        <v>10451</v>
      </c>
    </row>
    <row r="217" spans="1:7" outlineLevel="2" x14ac:dyDescent="0.25">
      <c r="A217" s="24">
        <v>41791</v>
      </c>
      <c r="B217" t="s">
        <v>180</v>
      </c>
      <c r="C217" t="s">
        <v>193</v>
      </c>
      <c r="D217" s="25" t="s">
        <v>200</v>
      </c>
      <c r="E217" s="25" t="s">
        <v>188</v>
      </c>
      <c r="F217" s="27">
        <v>261560</v>
      </c>
      <c r="G217" s="27">
        <v>352100</v>
      </c>
    </row>
    <row r="218" spans="1:7" outlineLevel="2" x14ac:dyDescent="0.25">
      <c r="A218" s="24">
        <v>41518</v>
      </c>
      <c r="B218" t="s">
        <v>180</v>
      </c>
      <c r="C218" t="s">
        <v>194</v>
      </c>
      <c r="D218" s="25" t="s">
        <v>200</v>
      </c>
      <c r="E218" s="25" t="s">
        <v>189</v>
      </c>
      <c r="F218" s="27">
        <v>397020</v>
      </c>
      <c r="G218" s="27">
        <v>534450</v>
      </c>
    </row>
    <row r="219" spans="1:7" outlineLevel="2" x14ac:dyDescent="0.25">
      <c r="A219" s="24">
        <v>41974</v>
      </c>
      <c r="B219" t="s">
        <v>180</v>
      </c>
      <c r="C219" t="s">
        <v>192</v>
      </c>
      <c r="D219" s="25" t="s">
        <v>200</v>
      </c>
      <c r="E219" s="25" t="s">
        <v>189</v>
      </c>
      <c r="F219" s="27">
        <v>18170</v>
      </c>
      <c r="G219" s="27">
        <v>36340</v>
      </c>
    </row>
    <row r="220" spans="1:7" outlineLevel="2" x14ac:dyDescent="0.25">
      <c r="A220" s="24">
        <v>41671</v>
      </c>
      <c r="B220" t="s">
        <v>180</v>
      </c>
      <c r="C220" t="s">
        <v>194</v>
      </c>
      <c r="D220" s="25" t="s">
        <v>200</v>
      </c>
      <c r="E220" s="25" t="s">
        <v>190</v>
      </c>
      <c r="F220" s="27">
        <v>715000</v>
      </c>
      <c r="G220" s="27">
        <v>962500</v>
      </c>
    </row>
    <row r="221" spans="1:7" outlineLevel="2" x14ac:dyDescent="0.25">
      <c r="A221" s="24">
        <v>41791</v>
      </c>
      <c r="B221" t="s">
        <v>180</v>
      </c>
      <c r="C221" t="s">
        <v>194</v>
      </c>
      <c r="D221" s="25" t="s">
        <v>200</v>
      </c>
      <c r="E221" s="25" t="s">
        <v>190</v>
      </c>
      <c r="F221" s="27">
        <v>18990</v>
      </c>
      <c r="G221" s="27">
        <v>37980</v>
      </c>
    </row>
    <row r="222" spans="1:7" outlineLevel="2" x14ac:dyDescent="0.25">
      <c r="A222" s="24">
        <v>41821</v>
      </c>
      <c r="B222" t="s">
        <v>180</v>
      </c>
      <c r="C222" t="s">
        <v>193</v>
      </c>
      <c r="D222" s="25" t="s">
        <v>200</v>
      </c>
      <c r="E222" s="25" t="s">
        <v>190</v>
      </c>
      <c r="F222" s="27">
        <v>8430</v>
      </c>
      <c r="G222" s="27">
        <v>11802</v>
      </c>
    </row>
    <row r="223" spans="1:7" outlineLevel="2" x14ac:dyDescent="0.25">
      <c r="A223" s="24">
        <v>41913</v>
      </c>
      <c r="B223" t="s">
        <v>180</v>
      </c>
      <c r="C223" t="s">
        <v>196</v>
      </c>
      <c r="D223" s="25" t="s">
        <v>200</v>
      </c>
      <c r="E223" s="25" t="s">
        <v>190</v>
      </c>
      <c r="F223" s="27">
        <v>5715</v>
      </c>
      <c r="G223" s="27">
        <v>8001</v>
      </c>
    </row>
    <row r="224" spans="1:7" outlineLevel="2" x14ac:dyDescent="0.25">
      <c r="A224" s="24">
        <v>41640</v>
      </c>
      <c r="B224" t="s">
        <v>180</v>
      </c>
      <c r="C224" t="s">
        <v>194</v>
      </c>
      <c r="D224" s="25" t="s">
        <v>201</v>
      </c>
      <c r="E224" s="25" t="s">
        <v>187</v>
      </c>
      <c r="F224" s="27">
        <v>19725</v>
      </c>
      <c r="G224" s="27">
        <v>27338.850000000002</v>
      </c>
    </row>
    <row r="225" spans="1:7" outlineLevel="2" x14ac:dyDescent="0.25">
      <c r="A225" s="24">
        <v>41760</v>
      </c>
      <c r="B225" t="s">
        <v>180</v>
      </c>
      <c r="C225" t="s">
        <v>194</v>
      </c>
      <c r="D225" s="25" t="s">
        <v>201</v>
      </c>
      <c r="E225" s="25" t="s">
        <v>187</v>
      </c>
      <c r="F225" s="27">
        <v>5150</v>
      </c>
      <c r="G225" s="27">
        <v>7137.9</v>
      </c>
    </row>
    <row r="226" spans="1:7" outlineLevel="2" x14ac:dyDescent="0.25">
      <c r="A226" s="24">
        <v>41944</v>
      </c>
      <c r="B226" t="s">
        <v>180</v>
      </c>
      <c r="C226" t="s">
        <v>194</v>
      </c>
      <c r="D226" s="25" t="s">
        <v>201</v>
      </c>
      <c r="E226" s="25" t="s">
        <v>188</v>
      </c>
      <c r="F226" s="27">
        <v>3195</v>
      </c>
      <c r="G226" s="27">
        <v>4428.2700000000004</v>
      </c>
    </row>
    <row r="227" spans="1:7" outlineLevel="2" x14ac:dyDescent="0.25">
      <c r="A227" s="24">
        <v>41699</v>
      </c>
      <c r="B227" t="s">
        <v>180</v>
      </c>
      <c r="C227" t="s">
        <v>192</v>
      </c>
      <c r="D227" s="25" t="s">
        <v>201</v>
      </c>
      <c r="E227" s="25" t="s">
        <v>189</v>
      </c>
      <c r="F227" s="27">
        <v>6630</v>
      </c>
      <c r="G227" s="27">
        <v>9189.18</v>
      </c>
    </row>
    <row r="228" spans="1:7" outlineLevel="2" x14ac:dyDescent="0.25">
      <c r="A228" s="24">
        <v>41699</v>
      </c>
      <c r="B228" t="s">
        <v>180</v>
      </c>
      <c r="C228" t="s">
        <v>195</v>
      </c>
      <c r="D228" s="25" t="s">
        <v>201</v>
      </c>
      <c r="E228" s="25" t="s">
        <v>185</v>
      </c>
      <c r="F228" s="27">
        <v>314600</v>
      </c>
      <c r="G228" s="27">
        <v>419265</v>
      </c>
    </row>
    <row r="229" spans="1:7" outlineLevel="2" x14ac:dyDescent="0.25">
      <c r="A229" s="24">
        <v>41821</v>
      </c>
      <c r="B229" t="s">
        <v>180</v>
      </c>
      <c r="C229" t="s">
        <v>196</v>
      </c>
      <c r="D229" s="25" t="s">
        <v>201</v>
      </c>
      <c r="E229" s="25" t="s">
        <v>185</v>
      </c>
      <c r="F229" s="27">
        <v>12645</v>
      </c>
      <c r="G229" s="27">
        <v>17525.97</v>
      </c>
    </row>
    <row r="230" spans="1:7" outlineLevel="2" x14ac:dyDescent="0.25">
      <c r="A230" s="24">
        <v>41913</v>
      </c>
      <c r="B230" t="s">
        <v>180</v>
      </c>
      <c r="C230" t="s">
        <v>195</v>
      </c>
      <c r="D230" s="25" t="s">
        <v>201</v>
      </c>
      <c r="E230" s="25" t="s">
        <v>185</v>
      </c>
      <c r="F230" s="27">
        <v>363220</v>
      </c>
      <c r="G230" s="27">
        <v>484060.5</v>
      </c>
    </row>
    <row r="231" spans="1:7" outlineLevel="2" x14ac:dyDescent="0.25">
      <c r="A231" s="24">
        <v>41974</v>
      </c>
      <c r="B231" t="s">
        <v>180</v>
      </c>
      <c r="C231" t="s">
        <v>194</v>
      </c>
      <c r="D231" s="25" t="s">
        <v>201</v>
      </c>
      <c r="E231" s="25" t="s">
        <v>185</v>
      </c>
      <c r="F231" s="27">
        <v>560300</v>
      </c>
      <c r="G231" s="27">
        <v>746707.5</v>
      </c>
    </row>
    <row r="232" spans="1:7" outlineLevel="2" x14ac:dyDescent="0.25">
      <c r="A232" s="24">
        <v>41821</v>
      </c>
      <c r="B232" t="s">
        <v>180</v>
      </c>
      <c r="C232" t="s">
        <v>194</v>
      </c>
      <c r="D232" s="25" t="s">
        <v>201</v>
      </c>
      <c r="E232" s="25" t="s">
        <v>186</v>
      </c>
      <c r="F232" s="27">
        <v>13755</v>
      </c>
      <c r="G232" s="27">
        <v>27234.899999999998</v>
      </c>
    </row>
    <row r="233" spans="1:7" outlineLevel="2" x14ac:dyDescent="0.25">
      <c r="A233" s="24">
        <v>41852</v>
      </c>
      <c r="B233" t="s">
        <v>180</v>
      </c>
      <c r="C233" t="s">
        <v>192</v>
      </c>
      <c r="D233" s="25" t="s">
        <v>201</v>
      </c>
      <c r="E233" s="25" t="s">
        <v>186</v>
      </c>
      <c r="F233" s="27">
        <v>9150</v>
      </c>
      <c r="G233" s="27">
        <v>12681.9</v>
      </c>
    </row>
    <row r="234" spans="1:7" outlineLevel="2" x14ac:dyDescent="0.25">
      <c r="A234" s="24">
        <v>41730</v>
      </c>
      <c r="B234" t="s">
        <v>180</v>
      </c>
      <c r="C234" t="s">
        <v>196</v>
      </c>
      <c r="D234" s="25" t="s">
        <v>201</v>
      </c>
      <c r="E234" s="25" t="s">
        <v>187</v>
      </c>
      <c r="F234" s="27">
        <v>22462.5</v>
      </c>
      <c r="G234" s="27">
        <v>31133.024999999998</v>
      </c>
    </row>
    <row r="235" spans="1:7" outlineLevel="2" x14ac:dyDescent="0.25">
      <c r="A235" s="24">
        <v>41974</v>
      </c>
      <c r="B235" t="s">
        <v>180</v>
      </c>
      <c r="C235" t="s">
        <v>194</v>
      </c>
      <c r="D235" s="25" t="s">
        <v>201</v>
      </c>
      <c r="E235" s="25" t="s">
        <v>187</v>
      </c>
      <c r="F235" s="27">
        <v>560300</v>
      </c>
      <c r="G235" s="27">
        <v>746707.5</v>
      </c>
    </row>
    <row r="236" spans="1:7" outlineLevel="2" x14ac:dyDescent="0.25">
      <c r="A236" s="24">
        <v>41730</v>
      </c>
      <c r="B236" t="s">
        <v>180</v>
      </c>
      <c r="C236" t="s">
        <v>194</v>
      </c>
      <c r="D236" s="25" t="s">
        <v>201</v>
      </c>
      <c r="E236" s="25" t="s">
        <v>188</v>
      </c>
      <c r="F236" s="27">
        <v>38640</v>
      </c>
      <c r="G236" s="27">
        <v>76507.200000000012</v>
      </c>
    </row>
    <row r="237" spans="1:7" outlineLevel="2" x14ac:dyDescent="0.25">
      <c r="A237" s="24">
        <v>41760</v>
      </c>
      <c r="B237" t="s">
        <v>180</v>
      </c>
      <c r="C237" t="s">
        <v>195</v>
      </c>
      <c r="D237" s="25" t="s">
        <v>201</v>
      </c>
      <c r="E237" s="25" t="s">
        <v>188</v>
      </c>
      <c r="F237" s="27">
        <v>1810</v>
      </c>
      <c r="G237" s="27">
        <v>2508.66</v>
      </c>
    </row>
    <row r="238" spans="1:7" outlineLevel="2" x14ac:dyDescent="0.25">
      <c r="A238" s="24">
        <v>41579</v>
      </c>
      <c r="B238" t="s">
        <v>180</v>
      </c>
      <c r="C238" t="s">
        <v>192</v>
      </c>
      <c r="D238" s="25" t="s">
        <v>201</v>
      </c>
      <c r="E238" s="25" t="s">
        <v>188</v>
      </c>
      <c r="F238" s="27">
        <v>10460</v>
      </c>
      <c r="G238" s="27">
        <v>14497.56</v>
      </c>
    </row>
    <row r="239" spans="1:7" outlineLevel="2" x14ac:dyDescent="0.25">
      <c r="A239" s="24">
        <v>41699</v>
      </c>
      <c r="B239" t="s">
        <v>180</v>
      </c>
      <c r="C239" t="s">
        <v>193</v>
      </c>
      <c r="D239" s="25" t="s">
        <v>201</v>
      </c>
      <c r="E239" s="25" t="s">
        <v>189</v>
      </c>
      <c r="F239" s="27">
        <v>1315</v>
      </c>
      <c r="G239" s="27">
        <v>1822.59</v>
      </c>
    </row>
    <row r="240" spans="1:7" outlineLevel="2" x14ac:dyDescent="0.25">
      <c r="A240" s="24">
        <v>41730</v>
      </c>
      <c r="B240" t="s">
        <v>180</v>
      </c>
      <c r="C240" t="s">
        <v>192</v>
      </c>
      <c r="D240" s="25" t="s">
        <v>201</v>
      </c>
      <c r="E240" s="25" t="s">
        <v>189</v>
      </c>
      <c r="F240" s="27">
        <v>245310</v>
      </c>
      <c r="G240" s="27">
        <v>326922.75</v>
      </c>
    </row>
    <row r="241" spans="1:7" outlineLevel="2" x14ac:dyDescent="0.25">
      <c r="A241" s="24">
        <v>41913</v>
      </c>
      <c r="B241" t="s">
        <v>180</v>
      </c>
      <c r="C241" t="s">
        <v>195</v>
      </c>
      <c r="D241" s="25" t="s">
        <v>201</v>
      </c>
      <c r="E241" s="25" t="s">
        <v>189</v>
      </c>
      <c r="F241" s="27">
        <v>363220</v>
      </c>
      <c r="G241" s="27">
        <v>484060.5</v>
      </c>
    </row>
    <row r="242" spans="1:7" outlineLevel="2" x14ac:dyDescent="0.25">
      <c r="A242" s="24">
        <v>41579</v>
      </c>
      <c r="B242" t="s">
        <v>180</v>
      </c>
      <c r="C242" t="s">
        <v>194</v>
      </c>
      <c r="D242" s="25" t="s">
        <v>201</v>
      </c>
      <c r="E242" s="25" t="s">
        <v>185</v>
      </c>
      <c r="F242" s="27">
        <v>10725</v>
      </c>
      <c r="G242" s="27">
        <v>14714.7</v>
      </c>
    </row>
    <row r="243" spans="1:7" outlineLevel="2" x14ac:dyDescent="0.25">
      <c r="A243" s="24">
        <v>41974</v>
      </c>
      <c r="B243" t="s">
        <v>180</v>
      </c>
      <c r="C243" t="s">
        <v>192</v>
      </c>
      <c r="D243" s="25" t="s">
        <v>201</v>
      </c>
      <c r="E243" s="25" t="s">
        <v>185</v>
      </c>
      <c r="F243" s="27">
        <v>741520</v>
      </c>
      <c r="G243" s="27">
        <v>978236</v>
      </c>
    </row>
    <row r="244" spans="1:7" outlineLevel="2" x14ac:dyDescent="0.25">
      <c r="A244" s="24">
        <v>41913</v>
      </c>
      <c r="B244" t="s">
        <v>180</v>
      </c>
      <c r="C244" t="s">
        <v>196</v>
      </c>
      <c r="D244" s="25" t="s">
        <v>201</v>
      </c>
      <c r="E244" s="25" t="s">
        <v>186</v>
      </c>
      <c r="F244" s="27">
        <v>15660</v>
      </c>
      <c r="G244" s="27">
        <v>30693.599999999999</v>
      </c>
    </row>
    <row r="245" spans="1:7" outlineLevel="2" x14ac:dyDescent="0.25">
      <c r="A245" s="24">
        <v>41974</v>
      </c>
      <c r="B245" t="s">
        <v>180</v>
      </c>
      <c r="C245" t="s">
        <v>192</v>
      </c>
      <c r="D245" s="25" t="s">
        <v>201</v>
      </c>
      <c r="E245" s="25" t="s">
        <v>187</v>
      </c>
      <c r="F245" s="27">
        <v>741520</v>
      </c>
      <c r="G245" s="27">
        <v>978236</v>
      </c>
    </row>
    <row r="246" spans="1:7" outlineLevel="2" x14ac:dyDescent="0.25">
      <c r="A246" s="24">
        <v>41609</v>
      </c>
      <c r="B246" t="s">
        <v>180</v>
      </c>
      <c r="C246" t="s">
        <v>196</v>
      </c>
      <c r="D246" s="25" t="s">
        <v>201</v>
      </c>
      <c r="E246" s="25" t="s">
        <v>187</v>
      </c>
      <c r="F246" s="27">
        <v>10065</v>
      </c>
      <c r="G246" s="27">
        <v>13809.18</v>
      </c>
    </row>
    <row r="247" spans="1:7" outlineLevel="2" x14ac:dyDescent="0.25">
      <c r="A247" s="24">
        <v>41913</v>
      </c>
      <c r="B247" t="s">
        <v>180</v>
      </c>
      <c r="C247" t="s">
        <v>196</v>
      </c>
      <c r="D247" s="25" t="s">
        <v>201</v>
      </c>
      <c r="E247" s="25" t="s">
        <v>188</v>
      </c>
      <c r="F247" s="27">
        <v>15660</v>
      </c>
      <c r="G247" s="27">
        <v>30693.599999999999</v>
      </c>
    </row>
    <row r="248" spans="1:7" outlineLevel="2" x14ac:dyDescent="0.25">
      <c r="A248" s="24">
        <v>41548</v>
      </c>
      <c r="B248" t="s">
        <v>180</v>
      </c>
      <c r="C248" t="s">
        <v>193</v>
      </c>
      <c r="D248" s="25" t="s">
        <v>201</v>
      </c>
      <c r="E248" s="25" t="s">
        <v>188</v>
      </c>
      <c r="F248" s="27">
        <v>771160</v>
      </c>
      <c r="G248" s="27">
        <v>1017338</v>
      </c>
    </row>
    <row r="249" spans="1:7" outlineLevel="2" x14ac:dyDescent="0.25">
      <c r="A249" s="24">
        <v>41913</v>
      </c>
      <c r="B249" t="s">
        <v>180</v>
      </c>
      <c r="C249" t="s">
        <v>193</v>
      </c>
      <c r="D249" s="25" t="s">
        <v>201</v>
      </c>
      <c r="E249" s="25" t="s">
        <v>188</v>
      </c>
      <c r="F249" s="27">
        <v>748020</v>
      </c>
      <c r="G249" s="27">
        <v>986811</v>
      </c>
    </row>
    <row r="250" spans="1:7" outlineLevel="2" x14ac:dyDescent="0.25">
      <c r="A250" s="24">
        <v>41609</v>
      </c>
      <c r="B250" t="s">
        <v>180</v>
      </c>
      <c r="C250" t="s">
        <v>195</v>
      </c>
      <c r="D250" s="25" t="s">
        <v>201</v>
      </c>
      <c r="E250" s="25" t="s">
        <v>188</v>
      </c>
      <c r="F250" s="27">
        <v>5440</v>
      </c>
      <c r="G250" s="27">
        <v>10662.4</v>
      </c>
    </row>
    <row r="251" spans="1:7" outlineLevel="2" x14ac:dyDescent="0.25">
      <c r="A251" s="24">
        <v>41913</v>
      </c>
      <c r="B251" t="s">
        <v>180</v>
      </c>
      <c r="C251" t="s">
        <v>193</v>
      </c>
      <c r="D251" s="25" t="s">
        <v>201</v>
      </c>
      <c r="E251" s="25" t="s">
        <v>189</v>
      </c>
      <c r="F251" s="27">
        <v>748020</v>
      </c>
      <c r="G251" s="27">
        <v>986811</v>
      </c>
    </row>
    <row r="252" spans="1:7" outlineLevel="2" x14ac:dyDescent="0.25">
      <c r="A252" s="24">
        <v>41609</v>
      </c>
      <c r="B252" t="s">
        <v>180</v>
      </c>
      <c r="C252" t="s">
        <v>196</v>
      </c>
      <c r="D252" s="25" t="s">
        <v>201</v>
      </c>
      <c r="E252" s="25" t="s">
        <v>189</v>
      </c>
      <c r="F252" s="27">
        <v>69160</v>
      </c>
      <c r="G252" s="27">
        <v>91238</v>
      </c>
    </row>
    <row r="253" spans="1:7" outlineLevel="2" x14ac:dyDescent="0.25">
      <c r="A253" s="24">
        <v>41609</v>
      </c>
      <c r="B253" t="s">
        <v>180</v>
      </c>
      <c r="C253" t="s">
        <v>195</v>
      </c>
      <c r="D253" s="25" t="s">
        <v>201</v>
      </c>
      <c r="E253" s="25" t="s">
        <v>189</v>
      </c>
      <c r="F253" s="27">
        <v>504400</v>
      </c>
      <c r="G253" s="27">
        <v>665420</v>
      </c>
    </row>
    <row r="254" spans="1:7" outlineLevel="2" x14ac:dyDescent="0.25">
      <c r="A254" s="24">
        <v>41548</v>
      </c>
      <c r="B254" t="s">
        <v>180</v>
      </c>
      <c r="C254" t="s">
        <v>193</v>
      </c>
      <c r="D254" s="25" t="s">
        <v>201</v>
      </c>
      <c r="E254" s="25" t="s">
        <v>190</v>
      </c>
      <c r="F254" s="27">
        <v>771160</v>
      </c>
      <c r="G254" s="27">
        <v>1017338</v>
      </c>
    </row>
    <row r="255" spans="1:7" outlineLevel="2" x14ac:dyDescent="0.25">
      <c r="A255" s="24">
        <v>41944</v>
      </c>
      <c r="B255" t="s">
        <v>180</v>
      </c>
      <c r="C255" t="s">
        <v>196</v>
      </c>
      <c r="D255" s="25" t="s">
        <v>201</v>
      </c>
      <c r="E255" s="25" t="s">
        <v>190</v>
      </c>
      <c r="F255" s="27">
        <v>12360</v>
      </c>
      <c r="G255" s="27">
        <v>24225.599999999999</v>
      </c>
    </row>
    <row r="256" spans="1:7" outlineLevel="2" x14ac:dyDescent="0.25">
      <c r="A256" s="24">
        <v>41944</v>
      </c>
      <c r="B256" t="s">
        <v>180</v>
      </c>
      <c r="C256" t="s">
        <v>194</v>
      </c>
      <c r="D256" s="25" t="s">
        <v>201</v>
      </c>
      <c r="E256" s="25" t="s">
        <v>190</v>
      </c>
      <c r="F256" s="27">
        <v>9410</v>
      </c>
      <c r="G256" s="27">
        <v>18443.599999999999</v>
      </c>
    </row>
    <row r="257" spans="1:7" outlineLevel="2" x14ac:dyDescent="0.25">
      <c r="A257" s="24">
        <v>41730</v>
      </c>
      <c r="B257" t="s">
        <v>180</v>
      </c>
      <c r="C257" t="s">
        <v>193</v>
      </c>
      <c r="D257" s="25" t="s">
        <v>201</v>
      </c>
      <c r="E257" s="25" t="s">
        <v>185</v>
      </c>
      <c r="F257" s="27">
        <v>25800</v>
      </c>
      <c r="G257" s="27">
        <v>50052</v>
      </c>
    </row>
    <row r="258" spans="1:7" outlineLevel="2" x14ac:dyDescent="0.25">
      <c r="A258" s="24">
        <v>41671</v>
      </c>
      <c r="B258" t="s">
        <v>180</v>
      </c>
      <c r="C258" t="s">
        <v>193</v>
      </c>
      <c r="D258" s="25" t="s">
        <v>201</v>
      </c>
      <c r="E258" s="25" t="s">
        <v>186</v>
      </c>
      <c r="F258" s="27">
        <v>9790</v>
      </c>
      <c r="G258" s="27">
        <v>13294.82</v>
      </c>
    </row>
    <row r="259" spans="1:7" outlineLevel="2" x14ac:dyDescent="0.25">
      <c r="A259" s="24">
        <v>41883</v>
      </c>
      <c r="B259" t="s">
        <v>180</v>
      </c>
      <c r="C259" t="s">
        <v>194</v>
      </c>
      <c r="D259" s="25" t="s">
        <v>201</v>
      </c>
      <c r="E259" s="25" t="s">
        <v>186</v>
      </c>
      <c r="F259" s="27">
        <v>2720</v>
      </c>
      <c r="G259" s="27">
        <v>3693.76</v>
      </c>
    </row>
    <row r="260" spans="1:7" outlineLevel="2" x14ac:dyDescent="0.25">
      <c r="A260" s="24">
        <v>41518</v>
      </c>
      <c r="B260" t="s">
        <v>180</v>
      </c>
      <c r="C260" t="s">
        <v>193</v>
      </c>
      <c r="D260" s="25" t="s">
        <v>201</v>
      </c>
      <c r="E260" s="25" t="s">
        <v>186</v>
      </c>
      <c r="F260" s="27">
        <v>467220</v>
      </c>
      <c r="G260" s="27">
        <v>610081.5</v>
      </c>
    </row>
    <row r="261" spans="1:7" outlineLevel="2" x14ac:dyDescent="0.25">
      <c r="A261" s="24">
        <v>41852</v>
      </c>
      <c r="B261" t="s">
        <v>180</v>
      </c>
      <c r="C261" t="s">
        <v>195</v>
      </c>
      <c r="D261" s="25" t="s">
        <v>201</v>
      </c>
      <c r="E261" s="25" t="s">
        <v>189</v>
      </c>
      <c r="F261" s="27">
        <v>426920</v>
      </c>
      <c r="G261" s="27">
        <v>557459</v>
      </c>
    </row>
    <row r="262" spans="1:7" outlineLevel="2" x14ac:dyDescent="0.25">
      <c r="A262" s="24">
        <v>41760</v>
      </c>
      <c r="B262" t="s">
        <v>180</v>
      </c>
      <c r="C262" t="s">
        <v>192</v>
      </c>
      <c r="D262" s="25" t="s">
        <v>201</v>
      </c>
      <c r="E262" s="25" t="s">
        <v>185</v>
      </c>
      <c r="F262" s="27">
        <v>8310</v>
      </c>
      <c r="G262" s="27">
        <v>16121.4</v>
      </c>
    </row>
    <row r="263" spans="1:7" outlineLevel="2" x14ac:dyDescent="0.25">
      <c r="A263" s="24">
        <v>41518</v>
      </c>
      <c r="B263" t="s">
        <v>180</v>
      </c>
      <c r="C263" t="s">
        <v>195</v>
      </c>
      <c r="D263" s="25" t="s">
        <v>201</v>
      </c>
      <c r="E263" s="25" t="s">
        <v>187</v>
      </c>
      <c r="F263" s="27">
        <v>8800</v>
      </c>
      <c r="G263" s="27">
        <v>11950.4</v>
      </c>
    </row>
    <row r="264" spans="1:7" outlineLevel="2" x14ac:dyDescent="0.25">
      <c r="A264" s="24">
        <v>41730</v>
      </c>
      <c r="B264" t="s">
        <v>180</v>
      </c>
      <c r="C264" t="s">
        <v>192</v>
      </c>
      <c r="D264" s="25" t="s">
        <v>201</v>
      </c>
      <c r="E264" s="25" t="s">
        <v>188</v>
      </c>
      <c r="F264" s="27">
        <v>38505</v>
      </c>
      <c r="G264" s="27">
        <v>74699.700000000012</v>
      </c>
    </row>
    <row r="265" spans="1:7" outlineLevel="2" x14ac:dyDescent="0.25">
      <c r="A265" s="24">
        <v>41518</v>
      </c>
      <c r="B265" t="s">
        <v>180</v>
      </c>
      <c r="C265" t="s">
        <v>196</v>
      </c>
      <c r="D265" s="25" t="s">
        <v>201</v>
      </c>
      <c r="E265" s="25" t="s">
        <v>188</v>
      </c>
      <c r="F265" s="27">
        <v>7360</v>
      </c>
      <c r="G265" s="27">
        <v>14131.2</v>
      </c>
    </row>
    <row r="266" spans="1:7" outlineLevel="2" x14ac:dyDescent="0.25">
      <c r="A266" s="24">
        <v>41548</v>
      </c>
      <c r="B266" t="s">
        <v>180</v>
      </c>
      <c r="C266" t="s">
        <v>192</v>
      </c>
      <c r="D266" s="25" t="s">
        <v>201</v>
      </c>
      <c r="E266" s="25" t="s">
        <v>185</v>
      </c>
      <c r="F266" s="27">
        <v>14255</v>
      </c>
      <c r="G266" s="27">
        <v>19158.72</v>
      </c>
    </row>
    <row r="267" spans="1:7" outlineLevel="2" x14ac:dyDescent="0.25">
      <c r="A267" s="24">
        <v>41974</v>
      </c>
      <c r="B267" t="s">
        <v>180</v>
      </c>
      <c r="C267" t="s">
        <v>196</v>
      </c>
      <c r="D267" s="25" t="s">
        <v>201</v>
      </c>
      <c r="E267" s="25" t="s">
        <v>185</v>
      </c>
      <c r="F267" s="27">
        <v>71240</v>
      </c>
      <c r="G267" s="27">
        <v>92064</v>
      </c>
    </row>
    <row r="268" spans="1:7" outlineLevel="2" x14ac:dyDescent="0.25">
      <c r="A268" s="24">
        <v>41548</v>
      </c>
      <c r="B268" t="s">
        <v>180</v>
      </c>
      <c r="C268" t="s">
        <v>192</v>
      </c>
      <c r="D268" s="25" t="s">
        <v>201</v>
      </c>
      <c r="E268" s="25" t="s">
        <v>186</v>
      </c>
      <c r="F268" s="27">
        <v>14255</v>
      </c>
      <c r="G268" s="27">
        <v>19158.72</v>
      </c>
    </row>
    <row r="269" spans="1:7" outlineLevel="2" x14ac:dyDescent="0.25">
      <c r="A269" s="24">
        <v>41640</v>
      </c>
      <c r="B269" t="s">
        <v>180</v>
      </c>
      <c r="C269" t="s">
        <v>192</v>
      </c>
      <c r="D269" s="25" t="s">
        <v>201</v>
      </c>
      <c r="E269" s="25" t="s">
        <v>187</v>
      </c>
      <c r="F269" s="27">
        <v>21255</v>
      </c>
      <c r="G269" s="27">
        <v>28566.720000000001</v>
      </c>
    </row>
    <row r="270" spans="1:7" outlineLevel="2" x14ac:dyDescent="0.25">
      <c r="A270" s="24">
        <v>41821</v>
      </c>
      <c r="B270" t="s">
        <v>180</v>
      </c>
      <c r="C270" t="s">
        <v>196</v>
      </c>
      <c r="D270" s="25" t="s">
        <v>201</v>
      </c>
      <c r="E270" s="25" t="s">
        <v>187</v>
      </c>
      <c r="F270" s="27">
        <v>897000</v>
      </c>
      <c r="G270" s="27">
        <v>1159200</v>
      </c>
    </row>
    <row r="271" spans="1:7" outlineLevel="2" x14ac:dyDescent="0.25">
      <c r="A271" s="24">
        <v>41883</v>
      </c>
      <c r="B271" t="s">
        <v>180</v>
      </c>
      <c r="C271" t="s">
        <v>192</v>
      </c>
      <c r="D271" s="25" t="s">
        <v>201</v>
      </c>
      <c r="E271" s="25" t="s">
        <v>187</v>
      </c>
      <c r="F271" s="27">
        <v>20740</v>
      </c>
      <c r="G271" s="27">
        <v>39820.800000000003</v>
      </c>
    </row>
    <row r="272" spans="1:7" outlineLevel="2" x14ac:dyDescent="0.25">
      <c r="A272" s="24">
        <v>41883</v>
      </c>
      <c r="B272" t="s">
        <v>180</v>
      </c>
      <c r="C272" t="s">
        <v>196</v>
      </c>
      <c r="D272" s="25" t="s">
        <v>201</v>
      </c>
      <c r="E272" s="25" t="s">
        <v>187</v>
      </c>
      <c r="F272" s="27">
        <v>10560</v>
      </c>
      <c r="G272" s="27">
        <v>20275.2</v>
      </c>
    </row>
    <row r="273" spans="1:7" outlineLevel="2" x14ac:dyDescent="0.25">
      <c r="A273" s="24">
        <v>41974</v>
      </c>
      <c r="B273" t="s">
        <v>180</v>
      </c>
      <c r="C273" t="s">
        <v>196</v>
      </c>
      <c r="D273" s="25" t="s">
        <v>201</v>
      </c>
      <c r="E273" s="25" t="s">
        <v>187</v>
      </c>
      <c r="F273" s="27">
        <v>71240</v>
      </c>
      <c r="G273" s="27">
        <v>92064</v>
      </c>
    </row>
    <row r="274" spans="1:7" outlineLevel="2" x14ac:dyDescent="0.25">
      <c r="A274" s="24">
        <v>41518</v>
      </c>
      <c r="B274" t="s">
        <v>180</v>
      </c>
      <c r="C274" t="s">
        <v>192</v>
      </c>
      <c r="D274" s="25" t="s">
        <v>201</v>
      </c>
      <c r="E274" s="25" t="s">
        <v>188</v>
      </c>
      <c r="F274" s="27">
        <v>26460</v>
      </c>
      <c r="G274" s="27">
        <v>50803.199999999997</v>
      </c>
    </row>
    <row r="275" spans="1:7" outlineLevel="2" x14ac:dyDescent="0.25">
      <c r="A275" s="24">
        <v>41913</v>
      </c>
      <c r="B275" t="s">
        <v>180</v>
      </c>
      <c r="C275" t="s">
        <v>194</v>
      </c>
      <c r="D275" s="25" t="s">
        <v>201</v>
      </c>
      <c r="E275" s="25" t="s">
        <v>188</v>
      </c>
      <c r="F275" s="27">
        <v>566020</v>
      </c>
      <c r="G275" s="27">
        <v>731472</v>
      </c>
    </row>
    <row r="276" spans="1:7" outlineLevel="2" x14ac:dyDescent="0.25">
      <c r="A276" s="24">
        <v>41518</v>
      </c>
      <c r="B276" t="s">
        <v>180</v>
      </c>
      <c r="C276" t="s">
        <v>196</v>
      </c>
      <c r="D276" s="25" t="s">
        <v>201</v>
      </c>
      <c r="E276" s="25" t="s">
        <v>189</v>
      </c>
      <c r="F276" s="27">
        <v>90740</v>
      </c>
      <c r="G276" s="27">
        <v>117264</v>
      </c>
    </row>
    <row r="277" spans="1:7" outlineLevel="2" x14ac:dyDescent="0.25">
      <c r="A277" s="24">
        <v>41913</v>
      </c>
      <c r="B277" t="s">
        <v>180</v>
      </c>
      <c r="C277" t="s">
        <v>194</v>
      </c>
      <c r="D277" s="25" t="s">
        <v>201</v>
      </c>
      <c r="E277" s="25" t="s">
        <v>189</v>
      </c>
      <c r="F277" s="27">
        <v>566020</v>
      </c>
      <c r="G277" s="27">
        <v>731472</v>
      </c>
    </row>
    <row r="278" spans="1:7" outlineLevel="2" x14ac:dyDescent="0.25">
      <c r="A278" s="24">
        <v>41671</v>
      </c>
      <c r="B278" t="s">
        <v>180</v>
      </c>
      <c r="C278" t="s">
        <v>195</v>
      </c>
      <c r="D278" s="25" t="s">
        <v>201</v>
      </c>
      <c r="E278" s="25" t="s">
        <v>190</v>
      </c>
      <c r="F278" s="27">
        <v>484900</v>
      </c>
      <c r="G278" s="27">
        <v>626640</v>
      </c>
    </row>
    <row r="279" spans="1:7" outlineLevel="2" x14ac:dyDescent="0.25">
      <c r="A279" s="24">
        <v>41883</v>
      </c>
      <c r="B279" t="s">
        <v>180</v>
      </c>
      <c r="C279" t="s">
        <v>193</v>
      </c>
      <c r="D279" s="25" t="s">
        <v>201</v>
      </c>
      <c r="E279" s="25" t="s">
        <v>190</v>
      </c>
      <c r="F279" s="27">
        <v>495820</v>
      </c>
      <c r="G279" s="27">
        <v>640752</v>
      </c>
    </row>
    <row r="280" spans="1:7" outlineLevel="2" x14ac:dyDescent="0.25">
      <c r="A280" s="24">
        <v>41609</v>
      </c>
      <c r="B280" t="s">
        <v>180</v>
      </c>
      <c r="C280" t="s">
        <v>192</v>
      </c>
      <c r="D280" s="25" t="s">
        <v>201</v>
      </c>
      <c r="E280" s="25" t="s">
        <v>190</v>
      </c>
      <c r="F280" s="27">
        <v>462280</v>
      </c>
      <c r="G280" s="27">
        <v>597408</v>
      </c>
    </row>
    <row r="281" spans="1:7" outlineLevel="2" x14ac:dyDescent="0.25">
      <c r="A281" s="24">
        <v>41548</v>
      </c>
      <c r="B281" t="s">
        <v>180</v>
      </c>
      <c r="C281" t="s">
        <v>193</v>
      </c>
      <c r="D281" s="25" t="s">
        <v>202</v>
      </c>
      <c r="E281" s="25" t="s">
        <v>186</v>
      </c>
      <c r="F281" s="27">
        <v>5795</v>
      </c>
      <c r="G281" s="27">
        <v>7707.35</v>
      </c>
    </row>
    <row r="282" spans="1:7" outlineLevel="2" x14ac:dyDescent="0.25">
      <c r="A282" s="24">
        <v>41640</v>
      </c>
      <c r="B282" t="s">
        <v>180</v>
      </c>
      <c r="C282" t="s">
        <v>193</v>
      </c>
      <c r="D282" s="25" t="s">
        <v>202</v>
      </c>
      <c r="E282" s="25" t="s">
        <v>187</v>
      </c>
      <c r="F282" s="27">
        <v>6860</v>
      </c>
      <c r="G282" s="27">
        <v>9123.7999999999993</v>
      </c>
    </row>
    <row r="283" spans="1:7" outlineLevel="2" x14ac:dyDescent="0.25">
      <c r="A283" s="24">
        <v>41518</v>
      </c>
      <c r="B283" t="s">
        <v>180</v>
      </c>
      <c r="C283" t="s">
        <v>192</v>
      </c>
      <c r="D283" s="25" t="s">
        <v>202</v>
      </c>
      <c r="E283" s="25" t="s">
        <v>187</v>
      </c>
      <c r="F283" s="27">
        <v>11745</v>
      </c>
      <c r="G283" s="27">
        <v>15620.85</v>
      </c>
    </row>
    <row r="284" spans="1:7" outlineLevel="2" x14ac:dyDescent="0.25">
      <c r="A284" s="24">
        <v>41913</v>
      </c>
      <c r="B284" t="s">
        <v>180</v>
      </c>
      <c r="C284" t="s">
        <v>195</v>
      </c>
      <c r="D284" s="25" t="s">
        <v>202</v>
      </c>
      <c r="E284" s="25" t="s">
        <v>187</v>
      </c>
      <c r="F284" s="27">
        <v>13445</v>
      </c>
      <c r="G284" s="27">
        <v>17881.849999999999</v>
      </c>
    </row>
    <row r="285" spans="1:7" outlineLevel="2" x14ac:dyDescent="0.25">
      <c r="A285" s="24">
        <v>41913</v>
      </c>
      <c r="B285" t="s">
        <v>180</v>
      </c>
      <c r="C285" t="s">
        <v>195</v>
      </c>
      <c r="D285" s="25" t="s">
        <v>202</v>
      </c>
      <c r="E285" s="25" t="s">
        <v>189</v>
      </c>
      <c r="F285" s="27">
        <v>13445</v>
      </c>
      <c r="G285" s="27">
        <v>17881.849999999999</v>
      </c>
    </row>
    <row r="286" spans="1:7" outlineLevel="2" x14ac:dyDescent="0.25">
      <c r="A286" s="24">
        <v>41821</v>
      </c>
      <c r="B286" t="s">
        <v>180</v>
      </c>
      <c r="C286" t="s">
        <v>195</v>
      </c>
      <c r="D286" s="25" t="s">
        <v>202</v>
      </c>
      <c r="E286" s="25" t="s">
        <v>190</v>
      </c>
      <c r="F286" s="27">
        <v>8415</v>
      </c>
      <c r="G286" s="27">
        <v>11191.95</v>
      </c>
    </row>
    <row r="287" spans="1:7" outlineLevel="2" x14ac:dyDescent="0.25">
      <c r="A287" s="24">
        <v>41548</v>
      </c>
      <c r="B287" t="s">
        <v>180</v>
      </c>
      <c r="C287" t="s">
        <v>193</v>
      </c>
      <c r="D287" s="25" t="s">
        <v>202</v>
      </c>
      <c r="E287" s="25" t="s">
        <v>190</v>
      </c>
      <c r="F287" s="27">
        <v>5795</v>
      </c>
      <c r="G287" s="27">
        <v>7707.35</v>
      </c>
    </row>
    <row r="288" spans="1:7" outlineLevel="2" x14ac:dyDescent="0.25">
      <c r="A288" s="24">
        <v>41760</v>
      </c>
      <c r="B288" t="s">
        <v>180</v>
      </c>
      <c r="C288" t="s">
        <v>194</v>
      </c>
      <c r="D288" s="25" t="s">
        <v>202</v>
      </c>
      <c r="E288" s="25" t="s">
        <v>185</v>
      </c>
      <c r="F288" s="27">
        <v>15630</v>
      </c>
      <c r="G288" s="27">
        <v>29697</v>
      </c>
    </row>
    <row r="289" spans="1:7" outlineLevel="2" x14ac:dyDescent="0.25">
      <c r="A289" s="24">
        <v>41579</v>
      </c>
      <c r="B289" t="s">
        <v>180</v>
      </c>
      <c r="C289" t="s">
        <v>193</v>
      </c>
      <c r="D289" s="25" t="s">
        <v>202</v>
      </c>
      <c r="E289" s="25" t="s">
        <v>185</v>
      </c>
      <c r="F289" s="27">
        <v>5080</v>
      </c>
      <c r="G289" s="27">
        <v>6756.4</v>
      </c>
    </row>
    <row r="290" spans="1:7" outlineLevel="2" x14ac:dyDescent="0.25">
      <c r="A290" s="24">
        <v>41974</v>
      </c>
      <c r="B290" t="s">
        <v>180</v>
      </c>
      <c r="C290" t="s">
        <v>196</v>
      </c>
      <c r="D290" s="25" t="s">
        <v>202</v>
      </c>
      <c r="E290" s="25" t="s">
        <v>185</v>
      </c>
      <c r="F290" s="27">
        <v>2850</v>
      </c>
      <c r="G290" s="27">
        <v>3790.5</v>
      </c>
    </row>
    <row r="291" spans="1:7" outlineLevel="2" x14ac:dyDescent="0.25">
      <c r="A291" s="24">
        <v>41974</v>
      </c>
      <c r="B291" t="s">
        <v>180</v>
      </c>
      <c r="C291" t="s">
        <v>194</v>
      </c>
      <c r="D291" s="25" t="s">
        <v>202</v>
      </c>
      <c r="E291" s="25" t="s">
        <v>185</v>
      </c>
      <c r="F291" s="27">
        <v>12435</v>
      </c>
      <c r="G291" s="27">
        <v>16538.55</v>
      </c>
    </row>
    <row r="292" spans="1:7" outlineLevel="2" x14ac:dyDescent="0.25">
      <c r="A292" s="24">
        <v>41640</v>
      </c>
      <c r="B292" t="s">
        <v>180</v>
      </c>
      <c r="C292" t="s">
        <v>194</v>
      </c>
      <c r="D292" s="25" t="s">
        <v>202</v>
      </c>
      <c r="E292" s="25" t="s">
        <v>186</v>
      </c>
      <c r="F292" s="27">
        <v>359970</v>
      </c>
      <c r="G292" s="27">
        <v>460346.25</v>
      </c>
    </row>
    <row r="293" spans="1:7" outlineLevel="2" x14ac:dyDescent="0.25">
      <c r="A293" s="24">
        <v>41518</v>
      </c>
      <c r="B293" t="s">
        <v>180</v>
      </c>
      <c r="C293" t="s">
        <v>195</v>
      </c>
      <c r="D293" s="25" t="s">
        <v>202</v>
      </c>
      <c r="E293" s="25" t="s">
        <v>186</v>
      </c>
      <c r="F293" s="27">
        <v>187200</v>
      </c>
      <c r="G293" s="27">
        <v>239400</v>
      </c>
    </row>
    <row r="294" spans="1:7" outlineLevel="2" x14ac:dyDescent="0.25">
      <c r="A294" s="24">
        <v>41671</v>
      </c>
      <c r="B294" t="s">
        <v>180</v>
      </c>
      <c r="C294" t="s">
        <v>194</v>
      </c>
      <c r="D294" s="25" t="s">
        <v>202</v>
      </c>
      <c r="E294" s="25" t="s">
        <v>187</v>
      </c>
      <c r="F294" s="27">
        <v>13030</v>
      </c>
      <c r="G294" s="27">
        <v>24757</v>
      </c>
    </row>
    <row r="295" spans="1:7" outlineLevel="2" x14ac:dyDescent="0.25">
      <c r="A295" s="24">
        <v>41760</v>
      </c>
      <c r="B295" t="s">
        <v>180</v>
      </c>
      <c r="C295" t="s">
        <v>196</v>
      </c>
      <c r="D295" s="25" t="s">
        <v>202</v>
      </c>
      <c r="E295" s="25" t="s">
        <v>187</v>
      </c>
      <c r="F295" s="27">
        <v>11635</v>
      </c>
      <c r="G295" s="27">
        <v>15474.55</v>
      </c>
    </row>
    <row r="296" spans="1:7" outlineLevel="2" x14ac:dyDescent="0.25">
      <c r="A296" s="24">
        <v>41791</v>
      </c>
      <c r="B296" t="s">
        <v>180</v>
      </c>
      <c r="C296" t="s">
        <v>196</v>
      </c>
      <c r="D296" s="25" t="s">
        <v>202</v>
      </c>
      <c r="E296" s="25" t="s">
        <v>187</v>
      </c>
      <c r="F296" s="27">
        <v>156520</v>
      </c>
      <c r="G296" s="27">
        <v>200165</v>
      </c>
    </row>
    <row r="297" spans="1:7" outlineLevel="2" x14ac:dyDescent="0.25">
      <c r="A297" s="24">
        <v>41548</v>
      </c>
      <c r="B297" t="s">
        <v>180</v>
      </c>
      <c r="C297" t="s">
        <v>192</v>
      </c>
      <c r="D297" s="25" t="s">
        <v>202</v>
      </c>
      <c r="E297" s="25" t="s">
        <v>187</v>
      </c>
      <c r="F297" s="27">
        <v>319280</v>
      </c>
      <c r="G297" s="27">
        <v>408310</v>
      </c>
    </row>
    <row r="298" spans="1:7" outlineLevel="2" x14ac:dyDescent="0.25">
      <c r="A298" s="24">
        <v>41548</v>
      </c>
      <c r="B298" t="s">
        <v>180</v>
      </c>
      <c r="C298" t="s">
        <v>192</v>
      </c>
      <c r="D298" s="25" t="s">
        <v>202</v>
      </c>
      <c r="E298" s="25" t="s">
        <v>187</v>
      </c>
      <c r="F298" s="27">
        <v>13890</v>
      </c>
      <c r="G298" s="27">
        <v>26391</v>
      </c>
    </row>
    <row r="299" spans="1:7" outlineLevel="2" x14ac:dyDescent="0.25">
      <c r="A299" s="24">
        <v>41609</v>
      </c>
      <c r="B299" t="s">
        <v>180</v>
      </c>
      <c r="C299" t="s">
        <v>192</v>
      </c>
      <c r="D299" s="25" t="s">
        <v>202</v>
      </c>
      <c r="E299" s="25" t="s">
        <v>187</v>
      </c>
      <c r="F299" s="27">
        <v>18020</v>
      </c>
      <c r="G299" s="27">
        <v>34238</v>
      </c>
    </row>
    <row r="300" spans="1:7" outlineLevel="2" x14ac:dyDescent="0.25">
      <c r="A300" s="24">
        <v>41974</v>
      </c>
      <c r="B300" t="s">
        <v>180</v>
      </c>
      <c r="C300" t="s">
        <v>196</v>
      </c>
      <c r="D300" s="25" t="s">
        <v>202</v>
      </c>
      <c r="E300" s="25" t="s">
        <v>187</v>
      </c>
      <c r="F300" s="27">
        <v>26630</v>
      </c>
      <c r="G300" s="27">
        <v>50597</v>
      </c>
    </row>
    <row r="301" spans="1:7" outlineLevel="2" x14ac:dyDescent="0.25">
      <c r="A301" s="24">
        <v>41609</v>
      </c>
      <c r="B301" t="s">
        <v>180</v>
      </c>
      <c r="C301" t="s">
        <v>194</v>
      </c>
      <c r="D301" s="25" t="s">
        <v>202</v>
      </c>
      <c r="E301" s="25" t="s">
        <v>187</v>
      </c>
      <c r="F301" s="27">
        <v>10680</v>
      </c>
      <c r="G301" s="27">
        <v>14204.4</v>
      </c>
    </row>
    <row r="302" spans="1:7" outlineLevel="2" x14ac:dyDescent="0.25">
      <c r="A302" s="24">
        <v>41791</v>
      </c>
      <c r="B302" t="s">
        <v>180</v>
      </c>
      <c r="C302" t="s">
        <v>196</v>
      </c>
      <c r="D302" s="25" t="s">
        <v>202</v>
      </c>
      <c r="E302" s="25" t="s">
        <v>188</v>
      </c>
      <c r="F302" s="27">
        <v>156520</v>
      </c>
      <c r="G302" s="27">
        <v>200165</v>
      </c>
    </row>
    <row r="303" spans="1:7" outlineLevel="2" x14ac:dyDescent="0.25">
      <c r="A303" s="24">
        <v>41852</v>
      </c>
      <c r="B303" t="s">
        <v>180</v>
      </c>
      <c r="C303" t="s">
        <v>196</v>
      </c>
      <c r="D303" s="25" t="s">
        <v>202</v>
      </c>
      <c r="E303" s="25" t="s">
        <v>188</v>
      </c>
      <c r="F303" s="27">
        <v>28320</v>
      </c>
      <c r="G303" s="27">
        <v>53808</v>
      </c>
    </row>
    <row r="304" spans="1:7" outlineLevel="2" x14ac:dyDescent="0.25">
      <c r="A304" s="24">
        <v>41852</v>
      </c>
      <c r="B304" t="s">
        <v>180</v>
      </c>
      <c r="C304" t="s">
        <v>194</v>
      </c>
      <c r="D304" s="25" t="s">
        <v>202</v>
      </c>
      <c r="E304" s="25" t="s">
        <v>188</v>
      </c>
      <c r="F304" s="27">
        <v>15790</v>
      </c>
      <c r="G304" s="27">
        <v>30001</v>
      </c>
    </row>
    <row r="305" spans="1:7" outlineLevel="2" x14ac:dyDescent="0.25">
      <c r="A305" s="24">
        <v>41609</v>
      </c>
      <c r="B305" t="s">
        <v>180</v>
      </c>
      <c r="C305" t="s">
        <v>194</v>
      </c>
      <c r="D305" s="25" t="s">
        <v>202</v>
      </c>
      <c r="E305" s="25" t="s">
        <v>188</v>
      </c>
      <c r="F305" s="27">
        <v>10330</v>
      </c>
      <c r="G305" s="27">
        <v>19627</v>
      </c>
    </row>
    <row r="306" spans="1:7" outlineLevel="2" x14ac:dyDescent="0.25">
      <c r="A306" s="24">
        <v>41548</v>
      </c>
      <c r="B306" t="s">
        <v>180</v>
      </c>
      <c r="C306" t="s">
        <v>192</v>
      </c>
      <c r="D306" s="25" t="s">
        <v>202</v>
      </c>
      <c r="E306" s="25" t="s">
        <v>189</v>
      </c>
      <c r="F306" s="27">
        <v>13890</v>
      </c>
      <c r="G306" s="27">
        <v>26391</v>
      </c>
    </row>
    <row r="307" spans="1:7" outlineLevel="2" x14ac:dyDescent="0.25">
      <c r="A307" s="24">
        <v>41579</v>
      </c>
      <c r="B307" t="s">
        <v>180</v>
      </c>
      <c r="C307" t="s">
        <v>196</v>
      </c>
      <c r="D307" s="25" t="s">
        <v>202</v>
      </c>
      <c r="E307" s="25" t="s">
        <v>189</v>
      </c>
      <c r="F307" s="27">
        <v>12650</v>
      </c>
      <c r="G307" s="27">
        <v>24035</v>
      </c>
    </row>
    <row r="308" spans="1:7" outlineLevel="2" x14ac:dyDescent="0.25">
      <c r="A308" s="24">
        <v>41579</v>
      </c>
      <c r="B308" t="s">
        <v>180</v>
      </c>
      <c r="C308" t="s">
        <v>193</v>
      </c>
      <c r="D308" s="25" t="s">
        <v>202</v>
      </c>
      <c r="E308" s="25" t="s">
        <v>189</v>
      </c>
      <c r="F308" s="27">
        <v>22970</v>
      </c>
      <c r="G308" s="27">
        <v>43643</v>
      </c>
    </row>
    <row r="309" spans="1:7" outlineLevel="2" x14ac:dyDescent="0.25">
      <c r="A309" s="24">
        <v>41974</v>
      </c>
      <c r="B309" t="s">
        <v>180</v>
      </c>
      <c r="C309" t="s">
        <v>196</v>
      </c>
      <c r="D309" s="25" t="s">
        <v>202</v>
      </c>
      <c r="E309" s="25" t="s">
        <v>189</v>
      </c>
      <c r="F309" s="27">
        <v>26630</v>
      </c>
      <c r="G309" s="27">
        <v>50597</v>
      </c>
    </row>
    <row r="310" spans="1:7" outlineLevel="2" x14ac:dyDescent="0.25">
      <c r="A310" s="24">
        <v>41974</v>
      </c>
      <c r="B310" t="s">
        <v>180</v>
      </c>
      <c r="C310" t="s">
        <v>196</v>
      </c>
      <c r="D310" s="25" t="s">
        <v>202</v>
      </c>
      <c r="E310" s="25" t="s">
        <v>189</v>
      </c>
      <c r="F310" s="27">
        <v>2850</v>
      </c>
      <c r="G310" s="27">
        <v>3790.5</v>
      </c>
    </row>
    <row r="311" spans="1:7" outlineLevel="2" x14ac:dyDescent="0.25">
      <c r="A311" s="24">
        <v>41974</v>
      </c>
      <c r="B311" t="s">
        <v>180</v>
      </c>
      <c r="C311" t="s">
        <v>194</v>
      </c>
      <c r="D311" s="25" t="s">
        <v>202</v>
      </c>
      <c r="E311" s="25" t="s">
        <v>189</v>
      </c>
      <c r="F311" s="27">
        <v>12435</v>
      </c>
      <c r="G311" s="27">
        <v>16538.55</v>
      </c>
    </row>
    <row r="312" spans="1:7" outlineLevel="2" x14ac:dyDescent="0.25">
      <c r="A312" s="24">
        <v>41671</v>
      </c>
      <c r="B312" t="s">
        <v>180</v>
      </c>
      <c r="C312" t="s">
        <v>193</v>
      </c>
      <c r="D312" s="25" t="s">
        <v>202</v>
      </c>
      <c r="E312" s="25" t="s">
        <v>190</v>
      </c>
      <c r="F312" s="27">
        <v>351000</v>
      </c>
      <c r="G312" s="27">
        <v>448875</v>
      </c>
    </row>
    <row r="313" spans="1:7" outlineLevel="2" x14ac:dyDescent="0.25">
      <c r="A313" s="24">
        <v>41852</v>
      </c>
      <c r="B313" t="s">
        <v>180</v>
      </c>
      <c r="C313" t="s">
        <v>192</v>
      </c>
      <c r="D313" s="25" t="s">
        <v>202</v>
      </c>
      <c r="E313" s="25" t="s">
        <v>190</v>
      </c>
      <c r="F313" s="27">
        <v>143520</v>
      </c>
      <c r="G313" s="27">
        <v>183540</v>
      </c>
    </row>
    <row r="314" spans="1:7" outlineLevel="2" x14ac:dyDescent="0.25">
      <c r="A314" s="24">
        <v>41548</v>
      </c>
      <c r="B314" t="s">
        <v>180</v>
      </c>
      <c r="C314" t="s">
        <v>192</v>
      </c>
      <c r="D314" s="25" t="s">
        <v>202</v>
      </c>
      <c r="E314" s="25" t="s">
        <v>190</v>
      </c>
      <c r="F314" s="27">
        <v>319280</v>
      </c>
      <c r="G314" s="27">
        <v>408310</v>
      </c>
    </row>
    <row r="315" spans="1:7" outlineLevel="2" x14ac:dyDescent="0.25">
      <c r="A315" s="24">
        <v>41640</v>
      </c>
      <c r="B315" t="s">
        <v>180</v>
      </c>
      <c r="C315" t="s">
        <v>196</v>
      </c>
      <c r="D315" s="25" t="s">
        <v>202</v>
      </c>
      <c r="E315" s="25" t="s">
        <v>185</v>
      </c>
      <c r="F315" s="27">
        <v>11175</v>
      </c>
      <c r="G315" s="27">
        <v>21009</v>
      </c>
    </row>
    <row r="316" spans="1:7" outlineLevel="2" x14ac:dyDescent="0.25">
      <c r="A316" s="24">
        <v>41579</v>
      </c>
      <c r="B316" t="s">
        <v>180</v>
      </c>
      <c r="C316" t="s">
        <v>196</v>
      </c>
      <c r="D316" s="25" t="s">
        <v>202</v>
      </c>
      <c r="E316" s="25" t="s">
        <v>185</v>
      </c>
      <c r="F316" s="27">
        <v>1315</v>
      </c>
      <c r="G316" s="27">
        <v>1730.54</v>
      </c>
    </row>
    <row r="317" spans="1:7" outlineLevel="2" x14ac:dyDescent="0.25">
      <c r="A317" s="24">
        <v>41730</v>
      </c>
      <c r="B317" t="s">
        <v>180</v>
      </c>
      <c r="C317" t="s">
        <v>195</v>
      </c>
      <c r="D317" s="25" t="s">
        <v>202</v>
      </c>
      <c r="E317" s="25" t="s">
        <v>186</v>
      </c>
      <c r="F317" s="27">
        <v>254800</v>
      </c>
      <c r="G317" s="27">
        <v>322420</v>
      </c>
    </row>
    <row r="318" spans="1:7" outlineLevel="2" x14ac:dyDescent="0.25">
      <c r="A318" s="24">
        <v>41760</v>
      </c>
      <c r="B318" t="s">
        <v>180</v>
      </c>
      <c r="C318" t="s">
        <v>193</v>
      </c>
      <c r="D318" s="25" t="s">
        <v>202</v>
      </c>
      <c r="E318" s="25" t="s">
        <v>186</v>
      </c>
      <c r="F318" s="27">
        <v>379600</v>
      </c>
      <c r="G318" s="27">
        <v>480340</v>
      </c>
    </row>
    <row r="319" spans="1:7" outlineLevel="2" x14ac:dyDescent="0.25">
      <c r="A319" s="24">
        <v>41548</v>
      </c>
      <c r="B319" t="s">
        <v>180</v>
      </c>
      <c r="C319" t="s">
        <v>194</v>
      </c>
      <c r="D319" s="25" t="s">
        <v>202</v>
      </c>
      <c r="E319" s="25" t="s">
        <v>186</v>
      </c>
      <c r="F319" s="27">
        <v>7015</v>
      </c>
      <c r="G319" s="27">
        <v>9231.74</v>
      </c>
    </row>
    <row r="320" spans="1:7" outlineLevel="2" x14ac:dyDescent="0.25">
      <c r="A320" s="24">
        <v>41791</v>
      </c>
      <c r="B320" t="s">
        <v>180</v>
      </c>
      <c r="C320" t="s">
        <v>194</v>
      </c>
      <c r="D320" s="25" t="s">
        <v>202</v>
      </c>
      <c r="E320" s="25" t="s">
        <v>187</v>
      </c>
      <c r="F320" s="27">
        <v>388960</v>
      </c>
      <c r="G320" s="27">
        <v>492184</v>
      </c>
    </row>
    <row r="321" spans="1:7" outlineLevel="2" x14ac:dyDescent="0.25">
      <c r="A321" s="24">
        <v>41548</v>
      </c>
      <c r="B321" t="s">
        <v>180</v>
      </c>
      <c r="C321" t="s">
        <v>196</v>
      </c>
      <c r="D321" s="25" t="s">
        <v>202</v>
      </c>
      <c r="E321" s="25" t="s">
        <v>187</v>
      </c>
      <c r="F321" s="27">
        <v>189020</v>
      </c>
      <c r="G321" s="27">
        <v>239183</v>
      </c>
    </row>
    <row r="322" spans="1:7" outlineLevel="2" x14ac:dyDescent="0.25">
      <c r="A322" s="24">
        <v>41791</v>
      </c>
      <c r="B322" t="s">
        <v>180</v>
      </c>
      <c r="C322" t="s">
        <v>194</v>
      </c>
      <c r="D322" s="25" t="s">
        <v>202</v>
      </c>
      <c r="E322" s="25" t="s">
        <v>188</v>
      </c>
      <c r="F322" s="27">
        <v>388960</v>
      </c>
      <c r="G322" s="27">
        <v>492184</v>
      </c>
    </row>
    <row r="323" spans="1:7" outlineLevel="2" x14ac:dyDescent="0.25">
      <c r="A323" s="24">
        <v>41791</v>
      </c>
      <c r="B323" t="s">
        <v>180</v>
      </c>
      <c r="C323" t="s">
        <v>195</v>
      </c>
      <c r="D323" s="25" t="s">
        <v>202</v>
      </c>
      <c r="E323" s="25" t="s">
        <v>188</v>
      </c>
      <c r="F323" s="27">
        <v>7490</v>
      </c>
      <c r="G323" s="27">
        <v>9856.84</v>
      </c>
    </row>
    <row r="324" spans="1:7" outlineLevel="2" x14ac:dyDescent="0.25">
      <c r="A324" s="24">
        <v>41548</v>
      </c>
      <c r="B324" t="s">
        <v>180</v>
      </c>
      <c r="C324" t="s">
        <v>194</v>
      </c>
      <c r="D324" s="25" t="s">
        <v>202</v>
      </c>
      <c r="E324" s="25" t="s">
        <v>188</v>
      </c>
      <c r="F324" s="27">
        <v>539760</v>
      </c>
      <c r="G324" s="27">
        <v>683004</v>
      </c>
    </row>
    <row r="325" spans="1:7" outlineLevel="2" x14ac:dyDescent="0.25">
      <c r="A325" s="24">
        <v>41791</v>
      </c>
      <c r="B325" t="s">
        <v>180</v>
      </c>
      <c r="C325" t="s">
        <v>195</v>
      </c>
      <c r="D325" s="25" t="s">
        <v>202</v>
      </c>
      <c r="E325" s="25" t="s">
        <v>189</v>
      </c>
      <c r="F325" s="27">
        <v>7490</v>
      </c>
      <c r="G325" s="27">
        <v>9856.84</v>
      </c>
    </row>
    <row r="326" spans="1:7" outlineLevel="2" x14ac:dyDescent="0.25">
      <c r="A326" s="24">
        <v>41579</v>
      </c>
      <c r="B326" t="s">
        <v>180</v>
      </c>
      <c r="C326" t="s">
        <v>195</v>
      </c>
      <c r="D326" s="25" t="s">
        <v>202</v>
      </c>
      <c r="E326" s="25" t="s">
        <v>189</v>
      </c>
      <c r="F326" s="27">
        <v>11230</v>
      </c>
      <c r="G326" s="27">
        <v>21112.400000000001</v>
      </c>
    </row>
    <row r="327" spans="1:7" outlineLevel="2" x14ac:dyDescent="0.25">
      <c r="A327" s="24">
        <v>41883</v>
      </c>
      <c r="B327" t="s">
        <v>180</v>
      </c>
      <c r="C327" t="s">
        <v>195</v>
      </c>
      <c r="D327" s="25" t="s">
        <v>202</v>
      </c>
      <c r="E327" s="25" t="s">
        <v>190</v>
      </c>
      <c r="F327" s="27">
        <v>436540</v>
      </c>
      <c r="G327" s="27">
        <v>552391</v>
      </c>
    </row>
    <row r="328" spans="1:7" outlineLevel="2" x14ac:dyDescent="0.25">
      <c r="A328" s="24">
        <v>41548</v>
      </c>
      <c r="B328" t="s">
        <v>180</v>
      </c>
      <c r="C328" t="s">
        <v>196</v>
      </c>
      <c r="D328" s="25" t="s">
        <v>202</v>
      </c>
      <c r="E328" s="25" t="s">
        <v>190</v>
      </c>
      <c r="F328" s="27">
        <v>189020</v>
      </c>
      <c r="G328" s="27">
        <v>239183</v>
      </c>
    </row>
    <row r="329" spans="1:7" outlineLevel="2" x14ac:dyDescent="0.25">
      <c r="A329" s="24">
        <v>41548</v>
      </c>
      <c r="B329" t="s">
        <v>180</v>
      </c>
      <c r="C329" t="s">
        <v>194</v>
      </c>
      <c r="D329" s="25" t="s">
        <v>202</v>
      </c>
      <c r="E329" s="25" t="s">
        <v>190</v>
      </c>
      <c r="F329" s="27">
        <v>7015</v>
      </c>
      <c r="G329" s="27">
        <v>9231.74</v>
      </c>
    </row>
    <row r="330" spans="1:7" outlineLevel="2" x14ac:dyDescent="0.25">
      <c r="A330" s="24">
        <v>41548</v>
      </c>
      <c r="B330" t="s">
        <v>180</v>
      </c>
      <c r="C330" t="s">
        <v>194</v>
      </c>
      <c r="D330" s="25" t="s">
        <v>202</v>
      </c>
      <c r="E330" s="25" t="s">
        <v>190</v>
      </c>
      <c r="F330" s="27">
        <v>539760</v>
      </c>
      <c r="G330" s="27">
        <v>683004</v>
      </c>
    </row>
    <row r="331" spans="1:7" outlineLevel="2" x14ac:dyDescent="0.25">
      <c r="A331" s="24">
        <v>41548</v>
      </c>
      <c r="B331" t="s">
        <v>180</v>
      </c>
      <c r="C331" t="s">
        <v>194</v>
      </c>
      <c r="D331" s="25" t="s">
        <v>202</v>
      </c>
      <c r="E331" s="25" t="s">
        <v>186</v>
      </c>
      <c r="F331" s="27">
        <v>17570</v>
      </c>
      <c r="G331" s="27">
        <v>33031.599999999999</v>
      </c>
    </row>
    <row r="332" spans="1:7" outlineLevel="2" x14ac:dyDescent="0.25">
      <c r="A332" s="24">
        <v>41548</v>
      </c>
      <c r="B332" t="s">
        <v>180</v>
      </c>
      <c r="C332" t="s">
        <v>194</v>
      </c>
      <c r="D332" s="25" t="s">
        <v>202</v>
      </c>
      <c r="E332" s="25" t="s">
        <v>187</v>
      </c>
      <c r="F332" s="27">
        <v>17570</v>
      </c>
      <c r="G332" s="27">
        <v>33031.599999999999</v>
      </c>
    </row>
    <row r="333" spans="1:7" outlineLevel="2" x14ac:dyDescent="0.25">
      <c r="A333" s="24">
        <v>41852</v>
      </c>
      <c r="B333" t="s">
        <v>180</v>
      </c>
      <c r="C333" t="s">
        <v>193</v>
      </c>
      <c r="D333" s="25" t="s">
        <v>202</v>
      </c>
      <c r="E333" s="25" t="s">
        <v>188</v>
      </c>
      <c r="F333" s="27">
        <v>10010</v>
      </c>
      <c r="G333" s="27">
        <v>18818.8</v>
      </c>
    </row>
    <row r="334" spans="1:7" outlineLevel="2" x14ac:dyDescent="0.25">
      <c r="A334" s="24">
        <v>41944</v>
      </c>
      <c r="B334" t="s">
        <v>180</v>
      </c>
      <c r="C334" t="s">
        <v>195</v>
      </c>
      <c r="D334" s="25" t="s">
        <v>202</v>
      </c>
      <c r="E334" s="25" t="s">
        <v>188</v>
      </c>
      <c r="F334" s="27">
        <v>6665</v>
      </c>
      <c r="G334" s="27">
        <v>8771.14</v>
      </c>
    </row>
    <row r="335" spans="1:7" outlineLevel="2" x14ac:dyDescent="0.25">
      <c r="A335" s="24">
        <v>41518</v>
      </c>
      <c r="B335" t="s">
        <v>180</v>
      </c>
      <c r="C335" t="s">
        <v>195</v>
      </c>
      <c r="D335" s="25" t="s">
        <v>202</v>
      </c>
      <c r="E335" s="25" t="s">
        <v>185</v>
      </c>
      <c r="F335" s="27">
        <v>18340</v>
      </c>
      <c r="G335" s="27">
        <v>34112.400000000001</v>
      </c>
    </row>
    <row r="336" spans="1:7" outlineLevel="2" x14ac:dyDescent="0.25">
      <c r="A336" s="24">
        <v>41518</v>
      </c>
      <c r="B336" t="s">
        <v>180</v>
      </c>
      <c r="C336" t="s">
        <v>194</v>
      </c>
      <c r="D336" s="25" t="s">
        <v>202</v>
      </c>
      <c r="E336" s="25" t="s">
        <v>187</v>
      </c>
      <c r="F336" s="27">
        <v>5155</v>
      </c>
      <c r="G336" s="27">
        <v>6711.81</v>
      </c>
    </row>
    <row r="337" spans="1:7" outlineLevel="2" x14ac:dyDescent="0.25">
      <c r="A337" s="24">
        <v>41791</v>
      </c>
      <c r="B337" t="s">
        <v>180</v>
      </c>
      <c r="C337" t="s">
        <v>192</v>
      </c>
      <c r="D337" s="25" t="s">
        <v>202</v>
      </c>
      <c r="E337" s="25" t="s">
        <v>188</v>
      </c>
      <c r="F337" s="27">
        <v>5675</v>
      </c>
      <c r="G337" s="27">
        <v>7388.85</v>
      </c>
    </row>
    <row r="338" spans="1:7" outlineLevel="2" x14ac:dyDescent="0.25">
      <c r="A338" s="24">
        <v>41944</v>
      </c>
      <c r="B338" t="s">
        <v>180</v>
      </c>
      <c r="C338" t="s">
        <v>196</v>
      </c>
      <c r="D338" s="25" t="s">
        <v>202</v>
      </c>
      <c r="E338" s="25" t="s">
        <v>188</v>
      </c>
      <c r="F338" s="27">
        <v>2735</v>
      </c>
      <c r="G338" s="27">
        <v>3560.9700000000003</v>
      </c>
    </row>
    <row r="339" spans="1:7" outlineLevel="2" x14ac:dyDescent="0.25">
      <c r="A339" s="24">
        <v>41974</v>
      </c>
      <c r="B339" t="s">
        <v>180</v>
      </c>
      <c r="C339" t="s">
        <v>192</v>
      </c>
      <c r="D339" s="25" t="s">
        <v>202</v>
      </c>
      <c r="E339" s="25" t="s">
        <v>188</v>
      </c>
      <c r="F339" s="27">
        <v>7910</v>
      </c>
      <c r="G339" s="27">
        <v>10298.82</v>
      </c>
    </row>
    <row r="340" spans="1:7" outlineLevel="2" x14ac:dyDescent="0.25">
      <c r="A340" s="24">
        <v>41974</v>
      </c>
      <c r="B340" t="s">
        <v>180</v>
      </c>
      <c r="C340" t="s">
        <v>192</v>
      </c>
      <c r="D340" s="25" t="s">
        <v>202</v>
      </c>
      <c r="E340" s="25" t="s">
        <v>189</v>
      </c>
      <c r="F340" s="27">
        <v>7910</v>
      </c>
      <c r="G340" s="27">
        <v>10298.82</v>
      </c>
    </row>
    <row r="341" spans="1:7" outlineLevel="2" x14ac:dyDescent="0.25">
      <c r="A341" s="24">
        <v>41791</v>
      </c>
      <c r="B341" t="s">
        <v>180</v>
      </c>
      <c r="C341" t="s">
        <v>192</v>
      </c>
      <c r="D341" s="25" t="s">
        <v>202</v>
      </c>
      <c r="E341" s="25" t="s">
        <v>190</v>
      </c>
      <c r="F341" s="27">
        <v>5675</v>
      </c>
      <c r="G341" s="27">
        <v>7388.85</v>
      </c>
    </row>
    <row r="342" spans="1:7" outlineLevel="2" x14ac:dyDescent="0.25">
      <c r="A342" s="24">
        <v>41699</v>
      </c>
      <c r="B342" t="s">
        <v>180</v>
      </c>
      <c r="C342" t="s">
        <v>196</v>
      </c>
      <c r="D342" s="25" t="s">
        <v>202</v>
      </c>
      <c r="E342" s="25" t="s">
        <v>185</v>
      </c>
      <c r="F342" s="27">
        <v>457860</v>
      </c>
      <c r="G342" s="27">
        <v>573205.5</v>
      </c>
    </row>
    <row r="343" spans="1:7" outlineLevel="2" x14ac:dyDescent="0.25">
      <c r="A343" s="24">
        <v>41913</v>
      </c>
      <c r="B343" t="s">
        <v>180</v>
      </c>
      <c r="C343" t="s">
        <v>194</v>
      </c>
      <c r="D343" s="25" t="s">
        <v>202</v>
      </c>
      <c r="E343" s="25" t="s">
        <v>186</v>
      </c>
      <c r="F343" s="27">
        <v>19760</v>
      </c>
      <c r="G343" s="27">
        <v>36753.599999999999</v>
      </c>
    </row>
    <row r="344" spans="1:7" outlineLevel="2" x14ac:dyDescent="0.25">
      <c r="A344" s="24">
        <v>41883</v>
      </c>
      <c r="B344" t="s">
        <v>180</v>
      </c>
      <c r="C344" t="s">
        <v>194</v>
      </c>
      <c r="D344" s="25" t="s">
        <v>202</v>
      </c>
      <c r="E344" s="25" t="s">
        <v>187</v>
      </c>
      <c r="F344" s="27">
        <v>15350</v>
      </c>
      <c r="G344" s="27">
        <v>28551</v>
      </c>
    </row>
    <row r="345" spans="1:7" outlineLevel="2" x14ac:dyDescent="0.25">
      <c r="A345" s="24">
        <v>41609</v>
      </c>
      <c r="B345" t="s">
        <v>180</v>
      </c>
      <c r="C345" t="s">
        <v>193</v>
      </c>
      <c r="D345" s="25" t="s">
        <v>202</v>
      </c>
      <c r="E345" s="25" t="s">
        <v>187</v>
      </c>
      <c r="F345" s="27">
        <v>10625</v>
      </c>
      <c r="G345" s="27">
        <v>13833.75</v>
      </c>
    </row>
    <row r="346" spans="1:7" outlineLevel="2" x14ac:dyDescent="0.25">
      <c r="A346" s="24">
        <v>41852</v>
      </c>
      <c r="B346" t="s">
        <v>180</v>
      </c>
      <c r="C346" t="s">
        <v>195</v>
      </c>
      <c r="D346" s="25" t="s">
        <v>202</v>
      </c>
      <c r="E346" s="25" t="s">
        <v>188</v>
      </c>
      <c r="F346" s="27">
        <v>6090</v>
      </c>
      <c r="G346" s="27">
        <v>11327.4</v>
      </c>
    </row>
    <row r="347" spans="1:7" outlineLevel="2" x14ac:dyDescent="0.25">
      <c r="A347" s="24">
        <v>41913</v>
      </c>
      <c r="B347" t="s">
        <v>180</v>
      </c>
      <c r="C347" t="s">
        <v>194</v>
      </c>
      <c r="D347" s="25" t="s">
        <v>202</v>
      </c>
      <c r="E347" s="25" t="s">
        <v>188</v>
      </c>
      <c r="F347" s="27">
        <v>19760</v>
      </c>
      <c r="G347" s="27">
        <v>36753.599999999999</v>
      </c>
    </row>
    <row r="348" spans="1:7" outlineLevel="2" x14ac:dyDescent="0.25">
      <c r="A348" s="24">
        <v>41609</v>
      </c>
      <c r="B348" t="s">
        <v>180</v>
      </c>
      <c r="C348" t="s">
        <v>196</v>
      </c>
      <c r="D348" s="25" t="s">
        <v>202</v>
      </c>
      <c r="E348" s="25" t="s">
        <v>188</v>
      </c>
      <c r="F348" s="27">
        <v>14210</v>
      </c>
      <c r="G348" s="27">
        <v>26430.6</v>
      </c>
    </row>
    <row r="349" spans="1:7" outlineLevel="2" x14ac:dyDescent="0.25">
      <c r="A349" s="24">
        <v>41609</v>
      </c>
      <c r="B349" t="s">
        <v>180</v>
      </c>
      <c r="C349" t="s">
        <v>193</v>
      </c>
      <c r="D349" s="25" t="s">
        <v>202</v>
      </c>
      <c r="E349" s="25" t="s">
        <v>188</v>
      </c>
      <c r="F349" s="27">
        <v>5880</v>
      </c>
      <c r="G349" s="27">
        <v>10936.8</v>
      </c>
    </row>
    <row r="350" spans="1:7" outlineLevel="2" x14ac:dyDescent="0.25">
      <c r="A350" s="24">
        <v>41883</v>
      </c>
      <c r="B350" t="s">
        <v>180</v>
      </c>
      <c r="C350" t="s">
        <v>194</v>
      </c>
      <c r="D350" s="25" t="s">
        <v>202</v>
      </c>
      <c r="E350" s="25" t="s">
        <v>190</v>
      </c>
      <c r="F350" s="27">
        <v>747760</v>
      </c>
      <c r="G350" s="27">
        <v>936138</v>
      </c>
    </row>
    <row r="351" spans="1:7" outlineLevel="2" x14ac:dyDescent="0.25">
      <c r="A351" s="24">
        <v>41944</v>
      </c>
      <c r="B351" t="s">
        <v>180</v>
      </c>
      <c r="C351" t="s">
        <v>192</v>
      </c>
      <c r="D351" s="25" t="s">
        <v>202</v>
      </c>
      <c r="E351" s="25" t="s">
        <v>190</v>
      </c>
      <c r="F351" s="27">
        <v>11180</v>
      </c>
      <c r="G351" s="27">
        <v>20794.8</v>
      </c>
    </row>
    <row r="352" spans="1:7" outlineLevel="2" x14ac:dyDescent="0.25">
      <c r="A352" s="24">
        <v>41671</v>
      </c>
      <c r="B352" t="s">
        <v>180</v>
      </c>
      <c r="C352" t="s">
        <v>192</v>
      </c>
      <c r="D352" s="25" t="s">
        <v>202</v>
      </c>
      <c r="E352" s="25" t="s">
        <v>186</v>
      </c>
      <c r="F352" s="27">
        <v>2440</v>
      </c>
      <c r="G352" s="27">
        <v>3142.7200000000003</v>
      </c>
    </row>
    <row r="353" spans="1:7" outlineLevel="2" x14ac:dyDescent="0.25">
      <c r="A353" s="24">
        <v>41791</v>
      </c>
      <c r="B353" t="s">
        <v>180</v>
      </c>
      <c r="C353" t="s">
        <v>196</v>
      </c>
      <c r="D353" s="25" t="s">
        <v>202</v>
      </c>
      <c r="E353" s="25" t="s">
        <v>186</v>
      </c>
      <c r="F353" s="27">
        <v>12820</v>
      </c>
      <c r="G353" s="27">
        <v>23588.799999999999</v>
      </c>
    </row>
    <row r="354" spans="1:7" outlineLevel="2" x14ac:dyDescent="0.25">
      <c r="A354" s="24">
        <v>41760</v>
      </c>
      <c r="B354" t="s">
        <v>180</v>
      </c>
      <c r="C354" t="s">
        <v>192</v>
      </c>
      <c r="D354" s="25" t="s">
        <v>202</v>
      </c>
      <c r="E354" s="25" t="s">
        <v>187</v>
      </c>
      <c r="F354" s="27">
        <v>1285</v>
      </c>
      <c r="G354" s="27">
        <v>1655.08</v>
      </c>
    </row>
    <row r="355" spans="1:7" outlineLevel="2" x14ac:dyDescent="0.25">
      <c r="A355" s="24">
        <v>41791</v>
      </c>
      <c r="B355" t="s">
        <v>180</v>
      </c>
      <c r="C355" t="s">
        <v>196</v>
      </c>
      <c r="D355" s="25" t="s">
        <v>202</v>
      </c>
      <c r="E355" s="25" t="s">
        <v>190</v>
      </c>
      <c r="F355" s="27">
        <v>12820</v>
      </c>
      <c r="G355" s="27">
        <v>23588.799999999999</v>
      </c>
    </row>
    <row r="356" spans="1:7" outlineLevel="2" x14ac:dyDescent="0.25">
      <c r="A356" s="24">
        <v>41974</v>
      </c>
      <c r="B356" t="s">
        <v>180</v>
      </c>
      <c r="C356" t="s">
        <v>195</v>
      </c>
      <c r="D356" s="25" t="s">
        <v>202</v>
      </c>
      <c r="E356" s="25" t="s">
        <v>185</v>
      </c>
      <c r="F356" s="27">
        <v>354120</v>
      </c>
      <c r="G356" s="27">
        <v>438564</v>
      </c>
    </row>
    <row r="357" spans="1:7" outlineLevel="2" x14ac:dyDescent="0.25">
      <c r="A357" s="24">
        <v>41791</v>
      </c>
      <c r="B357" t="s">
        <v>180</v>
      </c>
      <c r="C357" t="s">
        <v>192</v>
      </c>
      <c r="D357" s="25" t="s">
        <v>202</v>
      </c>
      <c r="E357" s="25" t="s">
        <v>186</v>
      </c>
      <c r="F357" s="27">
        <v>7080</v>
      </c>
      <c r="G357" s="27">
        <v>13027.2</v>
      </c>
    </row>
    <row r="358" spans="1:7" outlineLevel="2" x14ac:dyDescent="0.25">
      <c r="A358" s="24">
        <v>41821</v>
      </c>
      <c r="B358" t="s">
        <v>180</v>
      </c>
      <c r="C358" t="s">
        <v>193</v>
      </c>
      <c r="D358" s="25" t="s">
        <v>202</v>
      </c>
      <c r="E358" s="25" t="s">
        <v>186</v>
      </c>
      <c r="F358" s="27">
        <v>6450</v>
      </c>
      <c r="G358" s="27">
        <v>11868</v>
      </c>
    </row>
    <row r="359" spans="1:7" outlineLevel="2" x14ac:dyDescent="0.25">
      <c r="A359" s="24">
        <v>41730</v>
      </c>
      <c r="B359" t="s">
        <v>180</v>
      </c>
      <c r="C359" t="s">
        <v>193</v>
      </c>
      <c r="D359" s="25" t="s">
        <v>202</v>
      </c>
      <c r="E359" s="25" t="s">
        <v>187</v>
      </c>
      <c r="F359" s="27">
        <v>6295</v>
      </c>
      <c r="G359" s="27">
        <v>8107.96</v>
      </c>
    </row>
    <row r="360" spans="1:7" outlineLevel="2" x14ac:dyDescent="0.25">
      <c r="A360" s="24">
        <v>41760</v>
      </c>
      <c r="B360" t="s">
        <v>180</v>
      </c>
      <c r="C360" t="s">
        <v>193</v>
      </c>
      <c r="D360" s="25" t="s">
        <v>202</v>
      </c>
      <c r="E360" s="25" t="s">
        <v>187</v>
      </c>
      <c r="F360" s="27">
        <v>5475</v>
      </c>
      <c r="G360" s="27">
        <v>7051.8</v>
      </c>
    </row>
    <row r="361" spans="1:7" outlineLevel="2" x14ac:dyDescent="0.25">
      <c r="A361" s="24">
        <v>41791</v>
      </c>
      <c r="B361" t="s">
        <v>180</v>
      </c>
      <c r="C361" t="s">
        <v>193</v>
      </c>
      <c r="D361" s="25" t="s">
        <v>202</v>
      </c>
      <c r="E361" s="25" t="s">
        <v>187</v>
      </c>
      <c r="F361" s="27">
        <v>13660</v>
      </c>
      <c r="G361" s="27">
        <v>25134.400000000001</v>
      </c>
    </row>
    <row r="362" spans="1:7" outlineLevel="2" x14ac:dyDescent="0.25">
      <c r="A362" s="24">
        <v>41852</v>
      </c>
      <c r="B362" t="s">
        <v>180</v>
      </c>
      <c r="C362" t="s">
        <v>196</v>
      </c>
      <c r="D362" s="25" t="s">
        <v>202</v>
      </c>
      <c r="E362" s="25" t="s">
        <v>187</v>
      </c>
      <c r="F362" s="27">
        <v>3390</v>
      </c>
      <c r="G362" s="27">
        <v>4366.32</v>
      </c>
    </row>
    <row r="363" spans="1:7" outlineLevel="2" x14ac:dyDescent="0.25">
      <c r="A363" s="24">
        <v>41852</v>
      </c>
      <c r="B363" t="s">
        <v>180</v>
      </c>
      <c r="C363" t="s">
        <v>193</v>
      </c>
      <c r="D363" s="25" t="s">
        <v>202</v>
      </c>
      <c r="E363" s="25" t="s">
        <v>187</v>
      </c>
      <c r="F363" s="27">
        <v>7990</v>
      </c>
      <c r="G363" s="27">
        <v>10291.120000000001</v>
      </c>
    </row>
    <row r="364" spans="1:7" outlineLevel="2" x14ac:dyDescent="0.25">
      <c r="A364" s="24">
        <v>41518</v>
      </c>
      <c r="B364" t="s">
        <v>180</v>
      </c>
      <c r="C364" t="s">
        <v>193</v>
      </c>
      <c r="D364" s="25" t="s">
        <v>202</v>
      </c>
      <c r="E364" s="25" t="s">
        <v>187</v>
      </c>
      <c r="F364" s="27">
        <v>12045</v>
      </c>
      <c r="G364" s="27">
        <v>15513.96</v>
      </c>
    </row>
    <row r="365" spans="1:7" outlineLevel="2" x14ac:dyDescent="0.25">
      <c r="A365" s="24">
        <v>41883</v>
      </c>
      <c r="B365" t="s">
        <v>180</v>
      </c>
      <c r="C365" t="s">
        <v>193</v>
      </c>
      <c r="D365" s="25" t="s">
        <v>202</v>
      </c>
      <c r="E365" s="25" t="s">
        <v>187</v>
      </c>
      <c r="F365" s="27">
        <v>19340</v>
      </c>
      <c r="G365" s="27">
        <v>35585.599999999999</v>
      </c>
    </row>
    <row r="366" spans="1:7" outlineLevel="2" x14ac:dyDescent="0.25">
      <c r="A366" s="24">
        <v>41883</v>
      </c>
      <c r="B366" t="s">
        <v>180</v>
      </c>
      <c r="C366" t="s">
        <v>195</v>
      </c>
      <c r="D366" s="25" t="s">
        <v>202</v>
      </c>
      <c r="E366" s="25" t="s">
        <v>187</v>
      </c>
      <c r="F366" s="27">
        <v>29930</v>
      </c>
      <c r="G366" s="27">
        <v>55071.199999999997</v>
      </c>
    </row>
    <row r="367" spans="1:7" outlineLevel="2" x14ac:dyDescent="0.25">
      <c r="A367" s="24">
        <v>41579</v>
      </c>
      <c r="B367" t="s">
        <v>180</v>
      </c>
      <c r="C367" t="s">
        <v>193</v>
      </c>
      <c r="D367" s="25" t="s">
        <v>202</v>
      </c>
      <c r="E367" s="25" t="s">
        <v>187</v>
      </c>
      <c r="F367" s="27">
        <v>557960</v>
      </c>
      <c r="G367" s="27">
        <v>691012</v>
      </c>
    </row>
    <row r="368" spans="1:7" outlineLevel="2" x14ac:dyDescent="0.25">
      <c r="A368" s="24">
        <v>41609</v>
      </c>
      <c r="B368" t="s">
        <v>180</v>
      </c>
      <c r="C368" t="s">
        <v>195</v>
      </c>
      <c r="D368" s="25" t="s">
        <v>202</v>
      </c>
      <c r="E368" s="25" t="s">
        <v>187</v>
      </c>
      <c r="F368" s="27">
        <v>9730</v>
      </c>
      <c r="G368" s="27">
        <v>12532.24</v>
      </c>
    </row>
    <row r="369" spans="1:7" outlineLevel="2" x14ac:dyDescent="0.25">
      <c r="A369" s="24">
        <v>41974</v>
      </c>
      <c r="B369" t="s">
        <v>180</v>
      </c>
      <c r="C369" t="s">
        <v>195</v>
      </c>
      <c r="D369" s="25" t="s">
        <v>202</v>
      </c>
      <c r="E369" s="25" t="s">
        <v>187</v>
      </c>
      <c r="F369" s="27">
        <v>354120</v>
      </c>
      <c r="G369" s="27">
        <v>438564</v>
      </c>
    </row>
    <row r="370" spans="1:7" outlineLevel="2" x14ac:dyDescent="0.25">
      <c r="A370" s="24">
        <v>41791</v>
      </c>
      <c r="B370" t="s">
        <v>180</v>
      </c>
      <c r="C370" t="s">
        <v>196</v>
      </c>
      <c r="D370" s="25" t="s">
        <v>202</v>
      </c>
      <c r="E370" s="25" t="s">
        <v>188</v>
      </c>
      <c r="F370" s="27">
        <v>14535</v>
      </c>
      <c r="G370" s="27">
        <v>18721.080000000002</v>
      </c>
    </row>
    <row r="371" spans="1:7" outlineLevel="2" x14ac:dyDescent="0.25">
      <c r="A371" s="24">
        <v>41791</v>
      </c>
      <c r="B371" t="s">
        <v>180</v>
      </c>
      <c r="C371" t="s">
        <v>193</v>
      </c>
      <c r="D371" s="25" t="s">
        <v>202</v>
      </c>
      <c r="E371" s="25" t="s">
        <v>188</v>
      </c>
      <c r="F371" s="27">
        <v>11690</v>
      </c>
      <c r="G371" s="27">
        <v>15056.72</v>
      </c>
    </row>
    <row r="372" spans="1:7" outlineLevel="2" x14ac:dyDescent="0.25">
      <c r="A372" s="24">
        <v>41730</v>
      </c>
      <c r="B372" t="s">
        <v>180</v>
      </c>
      <c r="C372" t="s">
        <v>194</v>
      </c>
      <c r="D372" s="25" t="s">
        <v>202</v>
      </c>
      <c r="E372" s="25" t="s">
        <v>189</v>
      </c>
      <c r="F372" s="27">
        <v>149370</v>
      </c>
      <c r="G372" s="27">
        <v>184989</v>
      </c>
    </row>
    <row r="373" spans="1:7" outlineLevel="2" x14ac:dyDescent="0.25">
      <c r="A373" s="24">
        <v>41791</v>
      </c>
      <c r="B373" t="s">
        <v>180</v>
      </c>
      <c r="C373" t="s">
        <v>193</v>
      </c>
      <c r="D373" s="25" t="s">
        <v>202</v>
      </c>
      <c r="E373" s="25" t="s">
        <v>189</v>
      </c>
      <c r="F373" s="27">
        <v>11690</v>
      </c>
      <c r="G373" s="27">
        <v>15056.72</v>
      </c>
    </row>
    <row r="374" spans="1:7" outlineLevel="2" x14ac:dyDescent="0.25">
      <c r="A374" s="24">
        <v>41852</v>
      </c>
      <c r="B374" t="s">
        <v>180</v>
      </c>
      <c r="C374" t="s">
        <v>194</v>
      </c>
      <c r="D374" s="25" t="s">
        <v>202</v>
      </c>
      <c r="E374" s="25" t="s">
        <v>189</v>
      </c>
      <c r="F374" s="27">
        <v>99060</v>
      </c>
      <c r="G374" s="27">
        <v>122682</v>
      </c>
    </row>
    <row r="375" spans="1:7" outlineLevel="2" x14ac:dyDescent="0.25">
      <c r="A375" s="24">
        <v>41852</v>
      </c>
      <c r="B375" t="s">
        <v>180</v>
      </c>
      <c r="C375" t="s">
        <v>193</v>
      </c>
      <c r="D375" s="25" t="s">
        <v>202</v>
      </c>
      <c r="E375" s="25" t="s">
        <v>189</v>
      </c>
      <c r="F375" s="27">
        <v>109720</v>
      </c>
      <c r="G375" s="27">
        <v>135884</v>
      </c>
    </row>
    <row r="376" spans="1:7" outlineLevel="2" x14ac:dyDescent="0.25">
      <c r="A376" s="24">
        <v>41791</v>
      </c>
      <c r="B376" t="s">
        <v>180</v>
      </c>
      <c r="C376" t="s">
        <v>192</v>
      </c>
      <c r="D376" s="25" t="s">
        <v>202</v>
      </c>
      <c r="E376" s="25" t="s">
        <v>190</v>
      </c>
      <c r="F376" s="27">
        <v>7080</v>
      </c>
      <c r="G376" s="27">
        <v>13027.2</v>
      </c>
    </row>
    <row r="377" spans="1:7" outlineLevel="2" x14ac:dyDescent="0.25">
      <c r="A377" s="24">
        <v>41791</v>
      </c>
      <c r="B377" t="s">
        <v>180</v>
      </c>
      <c r="C377" t="s">
        <v>196</v>
      </c>
      <c r="D377" s="25" t="s">
        <v>202</v>
      </c>
      <c r="E377" s="25" t="s">
        <v>190</v>
      </c>
      <c r="F377" s="27">
        <v>14535</v>
      </c>
      <c r="G377" s="27">
        <v>18721.080000000002</v>
      </c>
    </row>
    <row r="378" spans="1:7" outlineLevel="2" x14ac:dyDescent="0.25">
      <c r="A378" s="24">
        <v>41791</v>
      </c>
      <c r="B378" t="s">
        <v>180</v>
      </c>
      <c r="C378" t="s">
        <v>193</v>
      </c>
      <c r="D378" s="25" t="s">
        <v>202</v>
      </c>
      <c r="E378" s="25" t="s">
        <v>190</v>
      </c>
      <c r="F378" s="27">
        <v>13660</v>
      </c>
      <c r="G378" s="27">
        <v>25134.400000000001</v>
      </c>
    </row>
    <row r="379" spans="1:7" outlineLevel="2" x14ac:dyDescent="0.25">
      <c r="A379" s="24">
        <v>41944</v>
      </c>
      <c r="B379" t="s">
        <v>180</v>
      </c>
      <c r="C379" t="s">
        <v>193</v>
      </c>
      <c r="D379" s="25" t="s">
        <v>202</v>
      </c>
      <c r="E379" s="25" t="s">
        <v>190</v>
      </c>
      <c r="F379" s="27">
        <v>15200</v>
      </c>
      <c r="G379" s="27">
        <v>27968</v>
      </c>
    </row>
    <row r="380" spans="1:7" outlineLevel="2" x14ac:dyDescent="0.25">
      <c r="A380" s="24">
        <v>41821</v>
      </c>
      <c r="B380" t="s">
        <v>180</v>
      </c>
      <c r="C380" t="s">
        <v>196</v>
      </c>
      <c r="D380" s="25" t="s">
        <v>202</v>
      </c>
      <c r="E380" s="25" t="s">
        <v>189</v>
      </c>
      <c r="F380" s="27">
        <v>4365</v>
      </c>
      <c r="G380" s="27">
        <v>8031.5999999999995</v>
      </c>
    </row>
    <row r="381" spans="1:7" outlineLevel="2" x14ac:dyDescent="0.25">
      <c r="A381" s="24">
        <v>41760</v>
      </c>
      <c r="B381" t="s">
        <v>180</v>
      </c>
      <c r="C381" t="s">
        <v>194</v>
      </c>
      <c r="D381" s="25" t="s">
        <v>202</v>
      </c>
      <c r="E381" s="25" t="s">
        <v>186</v>
      </c>
      <c r="F381" s="27">
        <v>433160</v>
      </c>
      <c r="G381" s="27">
        <v>530621</v>
      </c>
    </row>
    <row r="382" spans="1:7" outlineLevel="2" x14ac:dyDescent="0.25">
      <c r="A382" s="24">
        <v>41609</v>
      </c>
      <c r="B382" t="s">
        <v>180</v>
      </c>
      <c r="C382" t="s">
        <v>192</v>
      </c>
      <c r="D382" s="25" t="s">
        <v>202</v>
      </c>
      <c r="E382" s="25" t="s">
        <v>186</v>
      </c>
      <c r="F382" s="27">
        <v>8055</v>
      </c>
      <c r="G382" s="27">
        <v>10262.07</v>
      </c>
    </row>
    <row r="383" spans="1:7" outlineLevel="2" x14ac:dyDescent="0.25">
      <c r="A383" s="24">
        <v>41640</v>
      </c>
      <c r="B383" t="s">
        <v>180</v>
      </c>
      <c r="C383" t="s">
        <v>195</v>
      </c>
      <c r="D383" s="25" t="s">
        <v>202</v>
      </c>
      <c r="E383" s="25" t="s">
        <v>187</v>
      </c>
      <c r="F383" s="27">
        <v>628420</v>
      </c>
      <c r="G383" s="27">
        <v>769814.5</v>
      </c>
    </row>
    <row r="384" spans="1:7" outlineLevel="2" x14ac:dyDescent="0.25">
      <c r="A384" s="24">
        <v>41821</v>
      </c>
      <c r="B384" t="s">
        <v>180</v>
      </c>
      <c r="C384" t="s">
        <v>193</v>
      </c>
      <c r="D384" s="25" t="s">
        <v>202</v>
      </c>
      <c r="E384" s="25" t="s">
        <v>188</v>
      </c>
      <c r="F384" s="27">
        <v>339820</v>
      </c>
      <c r="G384" s="27">
        <v>416279.5</v>
      </c>
    </row>
    <row r="385" spans="1:7" outlineLevel="2" x14ac:dyDescent="0.25">
      <c r="A385" s="24">
        <v>41913</v>
      </c>
      <c r="B385" t="s">
        <v>180</v>
      </c>
      <c r="C385" t="s">
        <v>192</v>
      </c>
      <c r="D385" s="25" t="s">
        <v>202</v>
      </c>
      <c r="E385" s="25" t="s">
        <v>188</v>
      </c>
      <c r="F385" s="27">
        <v>329940</v>
      </c>
      <c r="G385" s="27">
        <v>404176.5</v>
      </c>
    </row>
    <row r="386" spans="1:7" outlineLevel="2" x14ac:dyDescent="0.25">
      <c r="A386" s="24">
        <v>41730</v>
      </c>
      <c r="B386" t="s">
        <v>180</v>
      </c>
      <c r="C386" t="s">
        <v>196</v>
      </c>
      <c r="D386" s="25" t="s">
        <v>202</v>
      </c>
      <c r="E386" s="25" t="s">
        <v>189</v>
      </c>
      <c r="F386" s="27">
        <v>351390</v>
      </c>
      <c r="G386" s="27">
        <v>430452.75</v>
      </c>
    </row>
    <row r="387" spans="1:7" outlineLevel="2" x14ac:dyDescent="0.25">
      <c r="A387" s="24">
        <v>41883</v>
      </c>
      <c r="B387" t="s">
        <v>180</v>
      </c>
      <c r="C387" t="s">
        <v>196</v>
      </c>
      <c r="D387" s="25" t="s">
        <v>202</v>
      </c>
      <c r="E387" s="25" t="s">
        <v>190</v>
      </c>
      <c r="F387" s="27">
        <v>538460</v>
      </c>
      <c r="G387" s="27">
        <v>659613.5</v>
      </c>
    </row>
    <row r="388" spans="1:7" outlineLevel="2" x14ac:dyDescent="0.25">
      <c r="A388" s="24">
        <v>41913</v>
      </c>
      <c r="B388" t="s">
        <v>180</v>
      </c>
      <c r="C388" t="s">
        <v>192</v>
      </c>
      <c r="D388" s="25" t="s">
        <v>202</v>
      </c>
      <c r="E388" s="25" t="s">
        <v>190</v>
      </c>
      <c r="F388" s="27">
        <v>329940</v>
      </c>
      <c r="G388" s="27">
        <v>404176.5</v>
      </c>
    </row>
    <row r="389" spans="1:7" outlineLevel="2" x14ac:dyDescent="0.25">
      <c r="A389" s="24">
        <v>41944</v>
      </c>
      <c r="B389" t="s">
        <v>180</v>
      </c>
      <c r="C389" t="s">
        <v>195</v>
      </c>
      <c r="D389" s="25" t="s">
        <v>202</v>
      </c>
      <c r="E389" s="25" t="s">
        <v>190</v>
      </c>
      <c r="F389" s="27">
        <v>16940</v>
      </c>
      <c r="G389" s="27">
        <v>30830.799999999999</v>
      </c>
    </row>
    <row r="390" spans="1:7" outlineLevel="2" x14ac:dyDescent="0.25">
      <c r="A390" s="24">
        <v>41760</v>
      </c>
      <c r="B390" t="s">
        <v>180</v>
      </c>
      <c r="C390" t="s">
        <v>193</v>
      </c>
      <c r="D390" s="25" t="s">
        <v>202</v>
      </c>
      <c r="E390" s="25" t="s">
        <v>185</v>
      </c>
      <c r="F390" s="27">
        <v>6630</v>
      </c>
      <c r="G390" s="27">
        <v>12066.6</v>
      </c>
    </row>
    <row r="391" spans="1:7" outlineLevel="2" x14ac:dyDescent="0.25">
      <c r="A391" s="24">
        <v>41821</v>
      </c>
      <c r="B391" t="s">
        <v>180</v>
      </c>
      <c r="C391" t="s">
        <v>192</v>
      </c>
      <c r="D391" s="25" t="s">
        <v>202</v>
      </c>
      <c r="E391" s="25" t="s">
        <v>185</v>
      </c>
      <c r="F391" s="27">
        <v>4095</v>
      </c>
      <c r="G391" s="27">
        <v>5217.03</v>
      </c>
    </row>
    <row r="392" spans="1:7" outlineLevel="2" x14ac:dyDescent="0.25">
      <c r="A392" s="24">
        <v>41974</v>
      </c>
      <c r="B392" t="s">
        <v>180</v>
      </c>
      <c r="C392" t="s">
        <v>195</v>
      </c>
      <c r="D392" s="25" t="s">
        <v>202</v>
      </c>
      <c r="E392" s="25" t="s">
        <v>185</v>
      </c>
      <c r="F392" s="27">
        <v>2605</v>
      </c>
      <c r="G392" s="27">
        <v>3318.77</v>
      </c>
    </row>
    <row r="393" spans="1:7" outlineLevel="2" x14ac:dyDescent="0.25">
      <c r="A393" s="24">
        <v>41699</v>
      </c>
      <c r="B393" t="s">
        <v>180</v>
      </c>
      <c r="C393" t="s">
        <v>196</v>
      </c>
      <c r="D393" s="25" t="s">
        <v>202</v>
      </c>
      <c r="E393" s="25" t="s">
        <v>187</v>
      </c>
      <c r="F393" s="27">
        <v>9730</v>
      </c>
      <c r="G393" s="27">
        <v>17708.599999999999</v>
      </c>
    </row>
    <row r="394" spans="1:7" outlineLevel="2" x14ac:dyDescent="0.25">
      <c r="A394" s="24">
        <v>41791</v>
      </c>
      <c r="B394" t="s">
        <v>180</v>
      </c>
      <c r="C394" t="s">
        <v>195</v>
      </c>
      <c r="D394" s="25" t="s">
        <v>202</v>
      </c>
      <c r="E394" s="25" t="s">
        <v>187</v>
      </c>
      <c r="F394" s="27">
        <v>10380</v>
      </c>
      <c r="G394" s="27">
        <v>18891.599999999999</v>
      </c>
    </row>
    <row r="395" spans="1:7" outlineLevel="2" x14ac:dyDescent="0.25">
      <c r="A395" s="24">
        <v>41913</v>
      </c>
      <c r="B395" t="s">
        <v>180</v>
      </c>
      <c r="C395" t="s">
        <v>193</v>
      </c>
      <c r="D395" s="25" t="s">
        <v>202</v>
      </c>
      <c r="E395" s="25" t="s">
        <v>187</v>
      </c>
      <c r="F395" s="27">
        <v>1800</v>
      </c>
      <c r="G395" s="27">
        <v>2293.1999999999998</v>
      </c>
    </row>
    <row r="396" spans="1:7" outlineLevel="2" x14ac:dyDescent="0.25">
      <c r="A396" s="24">
        <v>41913</v>
      </c>
      <c r="B396" t="s">
        <v>180</v>
      </c>
      <c r="C396" t="s">
        <v>193</v>
      </c>
      <c r="D396" s="25" t="s">
        <v>202</v>
      </c>
      <c r="E396" s="25" t="s">
        <v>189</v>
      </c>
      <c r="F396" s="27">
        <v>1800</v>
      </c>
      <c r="G396" s="27">
        <v>2293.1999999999998</v>
      </c>
    </row>
    <row r="397" spans="1:7" outlineLevel="2" x14ac:dyDescent="0.25">
      <c r="A397" s="24">
        <v>41579</v>
      </c>
      <c r="B397" t="s">
        <v>180</v>
      </c>
      <c r="C397" t="s">
        <v>194</v>
      </c>
      <c r="D397" s="25" t="s">
        <v>202</v>
      </c>
      <c r="E397" s="25" t="s">
        <v>189</v>
      </c>
      <c r="F397" s="27">
        <v>26820</v>
      </c>
      <c r="G397" s="27">
        <v>48812.4</v>
      </c>
    </row>
    <row r="398" spans="1:7" outlineLevel="2" x14ac:dyDescent="0.25">
      <c r="A398" s="24">
        <v>41974</v>
      </c>
      <c r="B398" t="s">
        <v>180</v>
      </c>
      <c r="C398" t="s">
        <v>195</v>
      </c>
      <c r="D398" s="25" t="s">
        <v>202</v>
      </c>
      <c r="E398" s="25" t="s">
        <v>189</v>
      </c>
      <c r="F398" s="27">
        <v>2605</v>
      </c>
      <c r="G398" s="27">
        <v>3318.77</v>
      </c>
    </row>
    <row r="399" spans="1:7" outlineLevel="2" x14ac:dyDescent="0.25">
      <c r="A399" s="24">
        <v>41791</v>
      </c>
      <c r="B399" t="s">
        <v>180</v>
      </c>
      <c r="C399" t="s">
        <v>195</v>
      </c>
      <c r="D399" s="25" t="s">
        <v>202</v>
      </c>
      <c r="E399" s="25" t="s">
        <v>190</v>
      </c>
      <c r="F399" s="27">
        <v>10380</v>
      </c>
      <c r="G399" s="27">
        <v>18891.599999999999</v>
      </c>
    </row>
    <row r="400" spans="1:7" outlineLevel="2" x14ac:dyDescent="0.25">
      <c r="A400" s="24">
        <v>41883</v>
      </c>
      <c r="B400" t="s">
        <v>180</v>
      </c>
      <c r="C400" t="s">
        <v>196</v>
      </c>
      <c r="D400" s="25" t="s">
        <v>203</v>
      </c>
      <c r="E400" s="25" t="s">
        <v>186</v>
      </c>
      <c r="F400" s="27">
        <v>11640</v>
      </c>
      <c r="G400" s="27">
        <v>14666.4</v>
      </c>
    </row>
    <row r="401" spans="1:7" outlineLevel="2" x14ac:dyDescent="0.25">
      <c r="A401" s="24">
        <v>41760</v>
      </c>
      <c r="B401" t="s">
        <v>180</v>
      </c>
      <c r="C401" t="s">
        <v>196</v>
      </c>
      <c r="D401" s="25" t="s">
        <v>203</v>
      </c>
      <c r="E401" s="25" t="s">
        <v>186</v>
      </c>
      <c r="F401" s="27">
        <v>601380</v>
      </c>
      <c r="G401" s="27">
        <v>728595</v>
      </c>
    </row>
    <row r="402" spans="1:7" outlineLevel="2" x14ac:dyDescent="0.25">
      <c r="A402" s="24">
        <v>41699</v>
      </c>
      <c r="B402" t="s">
        <v>180</v>
      </c>
      <c r="C402" t="s">
        <v>194</v>
      </c>
      <c r="D402" s="25" t="s">
        <v>203</v>
      </c>
      <c r="E402" s="25" t="s">
        <v>187</v>
      </c>
      <c r="F402" s="27">
        <v>19540</v>
      </c>
      <c r="G402" s="27">
        <v>35172</v>
      </c>
    </row>
    <row r="403" spans="1:7" outlineLevel="2" x14ac:dyDescent="0.25">
      <c r="A403" s="24">
        <v>41913</v>
      </c>
      <c r="B403" t="s">
        <v>180</v>
      </c>
      <c r="C403" t="s">
        <v>193</v>
      </c>
      <c r="D403" s="25" t="s">
        <v>203</v>
      </c>
      <c r="E403" s="25" t="s">
        <v>187</v>
      </c>
      <c r="F403" s="27">
        <v>2410</v>
      </c>
      <c r="G403" s="27">
        <v>4338</v>
      </c>
    </row>
    <row r="404" spans="1:7" outlineLevel="2" x14ac:dyDescent="0.25">
      <c r="A404" s="24">
        <v>41821</v>
      </c>
      <c r="B404" t="s">
        <v>180</v>
      </c>
      <c r="C404" t="s">
        <v>194</v>
      </c>
      <c r="D404" s="25" t="s">
        <v>203</v>
      </c>
      <c r="E404" s="25" t="s">
        <v>188</v>
      </c>
      <c r="F404" s="27">
        <v>166140</v>
      </c>
      <c r="G404" s="27">
        <v>201285</v>
      </c>
    </row>
    <row r="405" spans="1:7" outlineLevel="2" x14ac:dyDescent="0.25">
      <c r="A405" s="24">
        <v>41913</v>
      </c>
      <c r="B405" t="s">
        <v>180</v>
      </c>
      <c r="C405" t="s">
        <v>193</v>
      </c>
      <c r="D405" s="25" t="s">
        <v>203</v>
      </c>
      <c r="E405" s="25" t="s">
        <v>188</v>
      </c>
      <c r="F405" s="27">
        <v>2410</v>
      </c>
      <c r="G405" s="27">
        <v>4338</v>
      </c>
    </row>
    <row r="406" spans="1:7" outlineLevel="2" x14ac:dyDescent="0.25">
      <c r="A406" s="24">
        <v>41944</v>
      </c>
      <c r="B406" t="s">
        <v>180</v>
      </c>
      <c r="C406" t="s">
        <v>193</v>
      </c>
      <c r="D406" s="25" t="s">
        <v>203</v>
      </c>
      <c r="E406" s="25" t="s">
        <v>188</v>
      </c>
      <c r="F406" s="27">
        <v>13325</v>
      </c>
      <c r="G406" s="27">
        <v>16789.5</v>
      </c>
    </row>
    <row r="407" spans="1:7" outlineLevel="2" x14ac:dyDescent="0.25">
      <c r="A407" s="24">
        <v>41852</v>
      </c>
      <c r="B407" t="s">
        <v>180</v>
      </c>
      <c r="C407" t="s">
        <v>196</v>
      </c>
      <c r="D407" s="25" t="s">
        <v>203</v>
      </c>
      <c r="E407" s="25" t="s">
        <v>189</v>
      </c>
      <c r="F407" s="27">
        <v>729820</v>
      </c>
      <c r="G407" s="27">
        <v>884205</v>
      </c>
    </row>
    <row r="408" spans="1:7" outlineLevel="2" x14ac:dyDescent="0.25">
      <c r="A408" s="24">
        <v>41609</v>
      </c>
      <c r="B408" t="s">
        <v>180</v>
      </c>
      <c r="C408" t="s">
        <v>193</v>
      </c>
      <c r="D408" s="25" t="s">
        <v>203</v>
      </c>
      <c r="E408" s="25" t="s">
        <v>189</v>
      </c>
      <c r="F408" s="27">
        <v>486200</v>
      </c>
      <c r="G408" s="27">
        <v>589050</v>
      </c>
    </row>
    <row r="409" spans="1:7" outlineLevel="2" x14ac:dyDescent="0.25">
      <c r="A409" s="24">
        <v>41671</v>
      </c>
      <c r="B409" t="s">
        <v>180</v>
      </c>
      <c r="C409" t="s">
        <v>192</v>
      </c>
      <c r="D409" s="25" t="s">
        <v>203</v>
      </c>
      <c r="E409" s="25" t="s">
        <v>190</v>
      </c>
      <c r="F409" s="27">
        <v>582400</v>
      </c>
      <c r="G409" s="27">
        <v>705600</v>
      </c>
    </row>
    <row r="410" spans="1:7" outlineLevel="2" x14ac:dyDescent="0.25">
      <c r="A410" s="24">
        <v>41760</v>
      </c>
      <c r="B410" t="s">
        <v>180</v>
      </c>
      <c r="C410" t="s">
        <v>195</v>
      </c>
      <c r="D410" s="25" t="s">
        <v>203</v>
      </c>
      <c r="E410" s="25" t="s">
        <v>190</v>
      </c>
      <c r="F410" s="27">
        <v>20390</v>
      </c>
      <c r="G410" s="27">
        <v>36702</v>
      </c>
    </row>
    <row r="411" spans="1:7" outlineLevel="2" x14ac:dyDescent="0.25">
      <c r="A411" s="24">
        <v>41883</v>
      </c>
      <c r="B411" t="s">
        <v>180</v>
      </c>
      <c r="C411" t="s">
        <v>192</v>
      </c>
      <c r="D411" s="25" t="s">
        <v>203</v>
      </c>
      <c r="E411" s="25" t="s">
        <v>190</v>
      </c>
      <c r="F411" s="27">
        <v>183820</v>
      </c>
      <c r="G411" s="27">
        <v>222705</v>
      </c>
    </row>
    <row r="412" spans="1:7" outlineLevel="2" x14ac:dyDescent="0.25">
      <c r="A412" s="24">
        <v>41730</v>
      </c>
      <c r="B412" t="s">
        <v>180</v>
      </c>
      <c r="C412" t="s">
        <v>194</v>
      </c>
      <c r="D412" s="25" t="s">
        <v>203</v>
      </c>
      <c r="E412" s="25" t="s">
        <v>187</v>
      </c>
      <c r="F412" s="27">
        <v>12660</v>
      </c>
      <c r="G412" s="27">
        <v>15774.36</v>
      </c>
    </row>
    <row r="413" spans="1:7" outlineLevel="2" x14ac:dyDescent="0.25">
      <c r="A413" s="24">
        <v>41699</v>
      </c>
      <c r="B413" t="s">
        <v>180</v>
      </c>
      <c r="C413" t="s">
        <v>196</v>
      </c>
      <c r="D413" s="25" t="s">
        <v>203</v>
      </c>
      <c r="E413" s="25" t="s">
        <v>189</v>
      </c>
      <c r="F413" s="27">
        <v>7895</v>
      </c>
      <c r="G413" s="27">
        <v>9837.17</v>
      </c>
    </row>
    <row r="414" spans="1:7" outlineLevel="2" x14ac:dyDescent="0.25">
      <c r="A414" s="24">
        <v>41699</v>
      </c>
      <c r="B414" t="s">
        <v>180</v>
      </c>
      <c r="C414" t="s">
        <v>193</v>
      </c>
      <c r="D414" s="25" t="s">
        <v>203</v>
      </c>
      <c r="E414" s="25" t="s">
        <v>185</v>
      </c>
      <c r="F414" s="27">
        <v>205920</v>
      </c>
      <c r="G414" s="27">
        <v>246708</v>
      </c>
    </row>
    <row r="415" spans="1:7" outlineLevel="2" x14ac:dyDescent="0.25">
      <c r="A415" s="24">
        <v>41579</v>
      </c>
      <c r="B415" t="s">
        <v>180</v>
      </c>
      <c r="C415" t="s">
        <v>195</v>
      </c>
      <c r="D415" s="25" t="s">
        <v>203</v>
      </c>
      <c r="E415" s="25" t="s">
        <v>185</v>
      </c>
      <c r="F415" s="27">
        <v>13530</v>
      </c>
      <c r="G415" s="27">
        <v>16858.38</v>
      </c>
    </row>
    <row r="416" spans="1:7" outlineLevel="2" x14ac:dyDescent="0.25">
      <c r="A416" s="24">
        <v>41640</v>
      </c>
      <c r="B416" t="s">
        <v>180</v>
      </c>
      <c r="C416" t="s">
        <v>193</v>
      </c>
      <c r="D416" s="25" t="s">
        <v>203</v>
      </c>
      <c r="E416" s="25" t="s">
        <v>186</v>
      </c>
      <c r="F416" s="27">
        <v>199160</v>
      </c>
      <c r="G416" s="27">
        <v>238609</v>
      </c>
    </row>
    <row r="417" spans="1:7" outlineLevel="2" x14ac:dyDescent="0.25">
      <c r="A417" s="24">
        <v>41548</v>
      </c>
      <c r="B417" t="s">
        <v>180</v>
      </c>
      <c r="C417" t="s">
        <v>193</v>
      </c>
      <c r="D417" s="25" t="s">
        <v>203</v>
      </c>
      <c r="E417" s="25" t="s">
        <v>186</v>
      </c>
      <c r="F417" s="27">
        <v>29920</v>
      </c>
      <c r="G417" s="27">
        <v>53257.599999999999</v>
      </c>
    </row>
    <row r="418" spans="1:7" outlineLevel="2" x14ac:dyDescent="0.25">
      <c r="A418" s="24">
        <v>41699</v>
      </c>
      <c r="B418" t="s">
        <v>180</v>
      </c>
      <c r="C418" t="s">
        <v>195</v>
      </c>
      <c r="D418" s="25" t="s">
        <v>203</v>
      </c>
      <c r="E418" s="25" t="s">
        <v>187</v>
      </c>
      <c r="F418" s="27">
        <v>11220</v>
      </c>
      <c r="G418" s="27">
        <v>19971.599999999999</v>
      </c>
    </row>
    <row r="419" spans="1:7" outlineLevel="2" x14ac:dyDescent="0.25">
      <c r="A419" s="24">
        <v>41821</v>
      </c>
      <c r="B419" t="s">
        <v>180</v>
      </c>
      <c r="C419" t="s">
        <v>192</v>
      </c>
      <c r="D419" s="25" t="s">
        <v>203</v>
      </c>
      <c r="E419" s="25" t="s">
        <v>187</v>
      </c>
      <c r="F419" s="27">
        <v>547170</v>
      </c>
      <c r="G419" s="27">
        <v>655551.75</v>
      </c>
    </row>
    <row r="420" spans="1:7" outlineLevel="2" x14ac:dyDescent="0.25">
      <c r="A420" s="24">
        <v>41852</v>
      </c>
      <c r="B420" t="s">
        <v>180</v>
      </c>
      <c r="C420" t="s">
        <v>192</v>
      </c>
      <c r="D420" s="25" t="s">
        <v>203</v>
      </c>
      <c r="E420" s="25" t="s">
        <v>187</v>
      </c>
      <c r="F420" s="27">
        <v>23940</v>
      </c>
      <c r="G420" s="27">
        <v>42613.2</v>
      </c>
    </row>
    <row r="421" spans="1:7" outlineLevel="2" x14ac:dyDescent="0.25">
      <c r="A421" s="24">
        <v>41548</v>
      </c>
      <c r="B421" t="s">
        <v>180</v>
      </c>
      <c r="C421" t="s">
        <v>193</v>
      </c>
      <c r="D421" s="25" t="s">
        <v>203</v>
      </c>
      <c r="E421" s="25" t="s">
        <v>187</v>
      </c>
      <c r="F421" s="27">
        <v>29920</v>
      </c>
      <c r="G421" s="27">
        <v>53257.599999999999</v>
      </c>
    </row>
    <row r="422" spans="1:7" outlineLevel="2" x14ac:dyDescent="0.25">
      <c r="A422" s="24">
        <v>41518</v>
      </c>
      <c r="B422" t="s">
        <v>180</v>
      </c>
      <c r="C422" t="s">
        <v>194</v>
      </c>
      <c r="D422" s="25" t="s">
        <v>203</v>
      </c>
      <c r="E422" s="25" t="s">
        <v>188</v>
      </c>
      <c r="F422" s="27">
        <v>28050</v>
      </c>
      <c r="G422" s="27">
        <v>49929</v>
      </c>
    </row>
    <row r="423" spans="1:7" outlineLevel="2" x14ac:dyDescent="0.25">
      <c r="A423" s="24">
        <v>41548</v>
      </c>
      <c r="B423" t="s">
        <v>180</v>
      </c>
      <c r="C423" t="s">
        <v>195</v>
      </c>
      <c r="D423" s="25" t="s">
        <v>203</v>
      </c>
      <c r="E423" s="25" t="s">
        <v>188</v>
      </c>
      <c r="F423" s="27">
        <v>89440</v>
      </c>
      <c r="G423" s="27">
        <v>107156</v>
      </c>
    </row>
    <row r="424" spans="1:7" outlineLevel="2" x14ac:dyDescent="0.25">
      <c r="A424" s="24">
        <v>41944</v>
      </c>
      <c r="B424" t="s">
        <v>180</v>
      </c>
      <c r="C424" t="s">
        <v>192</v>
      </c>
      <c r="D424" s="25" t="s">
        <v>203</v>
      </c>
      <c r="E424" s="25" t="s">
        <v>188</v>
      </c>
      <c r="F424" s="27">
        <v>9040</v>
      </c>
      <c r="G424" s="27">
        <v>11263.84</v>
      </c>
    </row>
    <row r="425" spans="1:7" outlineLevel="2" x14ac:dyDescent="0.25">
      <c r="A425" s="24">
        <v>41579</v>
      </c>
      <c r="B425" t="s">
        <v>180</v>
      </c>
      <c r="C425" t="s">
        <v>192</v>
      </c>
      <c r="D425" s="25" t="s">
        <v>203</v>
      </c>
      <c r="E425" s="25" t="s">
        <v>189</v>
      </c>
      <c r="F425" s="27">
        <v>29350</v>
      </c>
      <c r="G425" s="27">
        <v>52243</v>
      </c>
    </row>
    <row r="426" spans="1:7" outlineLevel="2" x14ac:dyDescent="0.25">
      <c r="A426" s="24">
        <v>41640</v>
      </c>
      <c r="B426" t="s">
        <v>180</v>
      </c>
      <c r="C426" t="s">
        <v>195</v>
      </c>
      <c r="D426" s="25" t="s">
        <v>203</v>
      </c>
      <c r="E426" s="25" t="s">
        <v>190</v>
      </c>
      <c r="F426" s="27">
        <v>26290</v>
      </c>
      <c r="G426" s="27">
        <v>46796.2</v>
      </c>
    </row>
    <row r="427" spans="1:7" outlineLevel="2" x14ac:dyDescent="0.25">
      <c r="A427" s="24">
        <v>41548</v>
      </c>
      <c r="B427" t="s">
        <v>180</v>
      </c>
      <c r="C427" t="s">
        <v>195</v>
      </c>
      <c r="D427" s="25" t="s">
        <v>203</v>
      </c>
      <c r="E427" s="25" t="s">
        <v>190</v>
      </c>
      <c r="F427" s="27">
        <v>89440</v>
      </c>
      <c r="G427" s="27">
        <v>107156</v>
      </c>
    </row>
    <row r="428" spans="1:7" outlineLevel="2" x14ac:dyDescent="0.25">
      <c r="A428" s="24">
        <v>41518</v>
      </c>
      <c r="B428" t="s">
        <v>180</v>
      </c>
      <c r="C428" t="s">
        <v>196</v>
      </c>
      <c r="D428" s="25" t="s">
        <v>203</v>
      </c>
      <c r="E428" s="25" t="s">
        <v>187</v>
      </c>
      <c r="F428" s="27">
        <v>1900</v>
      </c>
      <c r="G428" s="27">
        <v>2367.4</v>
      </c>
    </row>
    <row r="429" spans="1:7" outlineLevel="2" x14ac:dyDescent="0.25">
      <c r="A429" s="24">
        <v>41791</v>
      </c>
      <c r="B429" t="s">
        <v>180</v>
      </c>
      <c r="C429" t="s">
        <v>195</v>
      </c>
      <c r="D429" s="25" t="s">
        <v>203</v>
      </c>
      <c r="E429" s="25" t="s">
        <v>185</v>
      </c>
      <c r="F429" s="27">
        <v>230360</v>
      </c>
      <c r="G429" s="27">
        <v>272888</v>
      </c>
    </row>
    <row r="430" spans="1:7" outlineLevel="2" x14ac:dyDescent="0.25">
      <c r="A430" s="24">
        <v>41883</v>
      </c>
      <c r="B430" t="s">
        <v>180</v>
      </c>
      <c r="C430" t="s">
        <v>195</v>
      </c>
      <c r="D430" s="25" t="s">
        <v>203</v>
      </c>
      <c r="E430" s="25" t="s">
        <v>186</v>
      </c>
      <c r="F430" s="27">
        <v>12100</v>
      </c>
      <c r="G430" s="27">
        <v>14907.2</v>
      </c>
    </row>
    <row r="431" spans="1:7" outlineLevel="2" x14ac:dyDescent="0.25">
      <c r="A431" s="24">
        <v>41913</v>
      </c>
      <c r="B431" t="s">
        <v>180</v>
      </c>
      <c r="C431" t="s">
        <v>192</v>
      </c>
      <c r="D431" s="25" t="s">
        <v>203</v>
      </c>
      <c r="E431" s="25" t="s">
        <v>186</v>
      </c>
      <c r="F431" s="27">
        <v>13670</v>
      </c>
      <c r="G431" s="27">
        <v>16841.439999999999</v>
      </c>
    </row>
    <row r="432" spans="1:7" outlineLevel="2" x14ac:dyDescent="0.25">
      <c r="A432" s="24">
        <v>41548</v>
      </c>
      <c r="B432" t="s">
        <v>180</v>
      </c>
      <c r="C432" t="s">
        <v>195</v>
      </c>
      <c r="D432" s="25" t="s">
        <v>203</v>
      </c>
      <c r="E432" s="25" t="s">
        <v>186</v>
      </c>
      <c r="F432" s="27">
        <v>17150</v>
      </c>
      <c r="G432" s="27">
        <v>30184</v>
      </c>
    </row>
    <row r="433" spans="1:7" outlineLevel="2" x14ac:dyDescent="0.25">
      <c r="A433" s="24">
        <v>41791</v>
      </c>
      <c r="B433" t="s">
        <v>180</v>
      </c>
      <c r="C433" t="s">
        <v>195</v>
      </c>
      <c r="D433" s="25" t="s">
        <v>203</v>
      </c>
      <c r="E433" s="25" t="s">
        <v>187</v>
      </c>
      <c r="F433" s="27">
        <v>230360</v>
      </c>
      <c r="G433" s="27">
        <v>272888</v>
      </c>
    </row>
    <row r="434" spans="1:7" outlineLevel="2" x14ac:dyDescent="0.25">
      <c r="A434" s="24">
        <v>41913</v>
      </c>
      <c r="B434" t="s">
        <v>180</v>
      </c>
      <c r="C434" t="s">
        <v>195</v>
      </c>
      <c r="D434" s="25" t="s">
        <v>203</v>
      </c>
      <c r="E434" s="25" t="s">
        <v>187</v>
      </c>
      <c r="F434" s="27">
        <v>9050</v>
      </c>
      <c r="G434" s="27">
        <v>15928</v>
      </c>
    </row>
    <row r="435" spans="1:7" outlineLevel="2" x14ac:dyDescent="0.25">
      <c r="A435" s="24">
        <v>41548</v>
      </c>
      <c r="B435" t="s">
        <v>180</v>
      </c>
      <c r="C435" t="s">
        <v>195</v>
      </c>
      <c r="D435" s="25" t="s">
        <v>203</v>
      </c>
      <c r="E435" s="25" t="s">
        <v>187</v>
      </c>
      <c r="F435" s="27">
        <v>17150</v>
      </c>
      <c r="G435" s="27">
        <v>30184</v>
      </c>
    </row>
    <row r="436" spans="1:7" outlineLevel="2" x14ac:dyDescent="0.25">
      <c r="A436" s="24">
        <v>41944</v>
      </c>
      <c r="B436" t="s">
        <v>180</v>
      </c>
      <c r="C436" t="s">
        <v>194</v>
      </c>
      <c r="D436" s="25" t="s">
        <v>203</v>
      </c>
      <c r="E436" s="25" t="s">
        <v>187</v>
      </c>
      <c r="F436" s="27">
        <v>414440</v>
      </c>
      <c r="G436" s="27">
        <v>490952</v>
      </c>
    </row>
    <row r="437" spans="1:7" outlineLevel="2" x14ac:dyDescent="0.25">
      <c r="A437" s="24">
        <v>41944</v>
      </c>
      <c r="B437" t="s">
        <v>180</v>
      </c>
      <c r="C437" t="s">
        <v>195</v>
      </c>
      <c r="D437" s="25" t="s">
        <v>203</v>
      </c>
      <c r="E437" s="25" t="s">
        <v>187</v>
      </c>
      <c r="F437" s="27">
        <v>311220</v>
      </c>
      <c r="G437" s="27">
        <v>368676</v>
      </c>
    </row>
    <row r="438" spans="1:7" outlineLevel="2" x14ac:dyDescent="0.25">
      <c r="A438" s="24">
        <v>41974</v>
      </c>
      <c r="B438" t="s">
        <v>180</v>
      </c>
      <c r="C438" t="s">
        <v>195</v>
      </c>
      <c r="D438" s="25" t="s">
        <v>203</v>
      </c>
      <c r="E438" s="25" t="s">
        <v>187</v>
      </c>
      <c r="F438" s="27">
        <v>12330</v>
      </c>
      <c r="G438" s="27">
        <v>21700.799999999999</v>
      </c>
    </row>
    <row r="439" spans="1:7" outlineLevel="2" x14ac:dyDescent="0.25">
      <c r="A439" s="24">
        <v>41821</v>
      </c>
      <c r="B439" t="s">
        <v>180</v>
      </c>
      <c r="C439" t="s">
        <v>195</v>
      </c>
      <c r="D439" s="25" t="s">
        <v>203</v>
      </c>
      <c r="E439" s="25" t="s">
        <v>188</v>
      </c>
      <c r="F439" s="27">
        <v>362700</v>
      </c>
      <c r="G439" s="27">
        <v>429660</v>
      </c>
    </row>
    <row r="440" spans="1:7" outlineLevel="2" x14ac:dyDescent="0.25">
      <c r="A440" s="24">
        <v>41913</v>
      </c>
      <c r="B440" t="s">
        <v>180</v>
      </c>
      <c r="C440" t="s">
        <v>196</v>
      </c>
      <c r="D440" s="25" t="s">
        <v>203</v>
      </c>
      <c r="E440" s="25" t="s">
        <v>188</v>
      </c>
      <c r="F440" s="27">
        <v>256360</v>
      </c>
      <c r="G440" s="27">
        <v>303688</v>
      </c>
    </row>
    <row r="441" spans="1:7" outlineLevel="2" x14ac:dyDescent="0.25">
      <c r="A441" s="24">
        <v>41913</v>
      </c>
      <c r="B441" t="s">
        <v>180</v>
      </c>
      <c r="C441" t="s">
        <v>195</v>
      </c>
      <c r="D441" s="25" t="s">
        <v>203</v>
      </c>
      <c r="E441" s="25" t="s">
        <v>188</v>
      </c>
      <c r="F441" s="27">
        <v>9050</v>
      </c>
      <c r="G441" s="27">
        <v>15928</v>
      </c>
    </row>
    <row r="442" spans="1:7" outlineLevel="2" x14ac:dyDescent="0.25">
      <c r="A442" s="24">
        <v>41518</v>
      </c>
      <c r="B442" t="s">
        <v>180</v>
      </c>
      <c r="C442" t="s">
        <v>192</v>
      </c>
      <c r="D442" s="25" t="s">
        <v>203</v>
      </c>
      <c r="E442" s="25" t="s">
        <v>189</v>
      </c>
      <c r="F442" s="27">
        <v>161980</v>
      </c>
      <c r="G442" s="27">
        <v>191884</v>
      </c>
    </row>
    <row r="443" spans="1:7" outlineLevel="2" x14ac:dyDescent="0.25">
      <c r="A443" s="24">
        <v>41913</v>
      </c>
      <c r="B443" t="s">
        <v>180</v>
      </c>
      <c r="C443" t="s">
        <v>196</v>
      </c>
      <c r="D443" s="25" t="s">
        <v>203</v>
      </c>
      <c r="E443" s="25" t="s">
        <v>189</v>
      </c>
      <c r="F443" s="27">
        <v>256360</v>
      </c>
      <c r="G443" s="27">
        <v>303688</v>
      </c>
    </row>
    <row r="444" spans="1:7" outlineLevel="2" x14ac:dyDescent="0.25">
      <c r="A444" s="24">
        <v>41974</v>
      </c>
      <c r="B444" t="s">
        <v>180</v>
      </c>
      <c r="C444" t="s">
        <v>195</v>
      </c>
      <c r="D444" s="25" t="s">
        <v>203</v>
      </c>
      <c r="E444" s="25" t="s">
        <v>189</v>
      </c>
      <c r="F444" s="27">
        <v>12330</v>
      </c>
      <c r="G444" s="27">
        <v>21700.799999999999</v>
      </c>
    </row>
    <row r="445" spans="1:7" outlineLevel="2" x14ac:dyDescent="0.25">
      <c r="A445" s="24">
        <v>41671</v>
      </c>
      <c r="B445" t="s">
        <v>180</v>
      </c>
      <c r="C445" t="s">
        <v>196</v>
      </c>
      <c r="D445" s="25" t="s">
        <v>203</v>
      </c>
      <c r="E445" s="25" t="s">
        <v>190</v>
      </c>
      <c r="F445" s="27">
        <v>70200</v>
      </c>
      <c r="G445" s="27">
        <v>83160</v>
      </c>
    </row>
    <row r="446" spans="1:7" outlineLevel="2" x14ac:dyDescent="0.25">
      <c r="A446" s="24">
        <v>41821</v>
      </c>
      <c r="B446" t="s">
        <v>180</v>
      </c>
      <c r="C446" t="s">
        <v>194</v>
      </c>
      <c r="D446" s="25" t="s">
        <v>203</v>
      </c>
      <c r="E446" s="25" t="s">
        <v>190</v>
      </c>
      <c r="F446" s="27">
        <v>17107.5</v>
      </c>
      <c r="G446" s="27">
        <v>21076.44</v>
      </c>
    </row>
    <row r="447" spans="1:7" outlineLevel="2" x14ac:dyDescent="0.25">
      <c r="A447" s="24">
        <v>41913</v>
      </c>
      <c r="B447" t="s">
        <v>180</v>
      </c>
      <c r="C447" t="s">
        <v>192</v>
      </c>
      <c r="D447" s="25" t="s">
        <v>203</v>
      </c>
      <c r="E447" s="25" t="s">
        <v>190</v>
      </c>
      <c r="F447" s="27">
        <v>13670</v>
      </c>
      <c r="G447" s="27">
        <v>16841.439999999999</v>
      </c>
    </row>
    <row r="448" spans="1:7" outlineLevel="2" x14ac:dyDescent="0.25">
      <c r="A448" s="24">
        <v>41640</v>
      </c>
      <c r="B448" t="s">
        <v>180</v>
      </c>
      <c r="C448" t="s">
        <v>194</v>
      </c>
      <c r="D448" s="25" t="s">
        <v>203</v>
      </c>
      <c r="E448" s="25" t="s">
        <v>185</v>
      </c>
      <c r="F448" s="27">
        <v>25215</v>
      </c>
      <c r="G448" s="27">
        <v>44378.399999999994</v>
      </c>
    </row>
    <row r="449" spans="1:7" outlineLevel="2" x14ac:dyDescent="0.25">
      <c r="A449" s="24">
        <v>41974</v>
      </c>
      <c r="B449" t="s">
        <v>180</v>
      </c>
      <c r="C449" t="s">
        <v>193</v>
      </c>
      <c r="D449" s="25" t="s">
        <v>203</v>
      </c>
      <c r="E449" s="25" t="s">
        <v>187</v>
      </c>
      <c r="F449" s="27">
        <v>15310</v>
      </c>
      <c r="G449" s="27">
        <v>26945.599999999999</v>
      </c>
    </row>
    <row r="450" spans="1:7" outlineLevel="2" x14ac:dyDescent="0.25">
      <c r="A450" s="24">
        <v>41699</v>
      </c>
      <c r="B450" t="s">
        <v>180</v>
      </c>
      <c r="C450" t="s">
        <v>194</v>
      </c>
      <c r="D450" s="25" t="s">
        <v>203</v>
      </c>
      <c r="E450" s="25" t="s">
        <v>189</v>
      </c>
      <c r="F450" s="27">
        <v>7455</v>
      </c>
      <c r="G450" s="27">
        <v>9184.56</v>
      </c>
    </row>
    <row r="451" spans="1:7" outlineLevel="2" x14ac:dyDescent="0.25">
      <c r="A451" s="24">
        <v>41974</v>
      </c>
      <c r="B451" t="s">
        <v>180</v>
      </c>
      <c r="C451" t="s">
        <v>193</v>
      </c>
      <c r="D451" s="25" t="s">
        <v>203</v>
      </c>
      <c r="E451" s="25" t="s">
        <v>189</v>
      </c>
      <c r="F451" s="27">
        <v>15310</v>
      </c>
      <c r="G451" s="27">
        <v>26945.599999999999</v>
      </c>
    </row>
    <row r="452" spans="1:7" outlineLevel="2" x14ac:dyDescent="0.25">
      <c r="A452" s="24">
        <v>41699</v>
      </c>
      <c r="B452" t="s">
        <v>180</v>
      </c>
      <c r="C452" t="s">
        <v>192</v>
      </c>
      <c r="D452" s="25" t="s">
        <v>203</v>
      </c>
      <c r="E452" s="25" t="s">
        <v>185</v>
      </c>
      <c r="F452" s="27">
        <v>239980</v>
      </c>
      <c r="G452" s="27">
        <v>281053.5</v>
      </c>
    </row>
    <row r="453" spans="1:7" outlineLevel="2" x14ac:dyDescent="0.25">
      <c r="A453" s="24">
        <v>41699</v>
      </c>
      <c r="B453" t="s">
        <v>180</v>
      </c>
      <c r="C453" t="s">
        <v>194</v>
      </c>
      <c r="D453" s="25" t="s">
        <v>203</v>
      </c>
      <c r="E453" s="25" t="s">
        <v>185</v>
      </c>
      <c r="F453" s="27">
        <v>465400</v>
      </c>
      <c r="G453" s="27">
        <v>545055</v>
      </c>
    </row>
    <row r="454" spans="1:7" outlineLevel="2" x14ac:dyDescent="0.25">
      <c r="A454" s="24">
        <v>41518</v>
      </c>
      <c r="B454" t="s">
        <v>180</v>
      </c>
      <c r="C454" t="s">
        <v>193</v>
      </c>
      <c r="D454" s="25" t="s">
        <v>203</v>
      </c>
      <c r="E454" s="25" t="s">
        <v>185</v>
      </c>
      <c r="F454" s="27">
        <v>4420</v>
      </c>
      <c r="G454" s="27">
        <v>7690.8</v>
      </c>
    </row>
    <row r="455" spans="1:7" outlineLevel="2" x14ac:dyDescent="0.25">
      <c r="A455" s="24">
        <v>41640</v>
      </c>
      <c r="B455" t="s">
        <v>180</v>
      </c>
      <c r="C455" t="s">
        <v>196</v>
      </c>
      <c r="D455" s="25" t="s">
        <v>203</v>
      </c>
      <c r="E455" s="25" t="s">
        <v>186</v>
      </c>
      <c r="F455" s="27">
        <v>255450</v>
      </c>
      <c r="G455" s="27">
        <v>299171.25</v>
      </c>
    </row>
    <row r="456" spans="1:7" outlineLevel="2" x14ac:dyDescent="0.25">
      <c r="A456" s="24">
        <v>41671</v>
      </c>
      <c r="B456" t="s">
        <v>180</v>
      </c>
      <c r="C456" t="s">
        <v>196</v>
      </c>
      <c r="D456" s="25" t="s">
        <v>203</v>
      </c>
      <c r="E456" s="25" t="s">
        <v>186</v>
      </c>
      <c r="F456" s="27">
        <v>6490</v>
      </c>
      <c r="G456" s="27">
        <v>7904.82</v>
      </c>
    </row>
    <row r="457" spans="1:7" outlineLevel="2" x14ac:dyDescent="0.25">
      <c r="A457" s="24">
        <v>41821</v>
      </c>
      <c r="B457" t="s">
        <v>180</v>
      </c>
      <c r="C457" t="s">
        <v>195</v>
      </c>
      <c r="D457" s="25" t="s">
        <v>203</v>
      </c>
      <c r="E457" s="25" t="s">
        <v>186</v>
      </c>
      <c r="F457" s="27">
        <v>22550</v>
      </c>
      <c r="G457" s="27">
        <v>39237</v>
      </c>
    </row>
    <row r="458" spans="1:7" outlineLevel="2" x14ac:dyDescent="0.25">
      <c r="A458" s="24">
        <v>41913</v>
      </c>
      <c r="B458" t="s">
        <v>180</v>
      </c>
      <c r="C458" t="s">
        <v>192</v>
      </c>
      <c r="D458" s="25" t="s">
        <v>203</v>
      </c>
      <c r="E458" s="25" t="s">
        <v>186</v>
      </c>
      <c r="F458" s="27">
        <v>12490</v>
      </c>
      <c r="G458" s="27">
        <v>21732.6</v>
      </c>
    </row>
    <row r="459" spans="1:7" outlineLevel="2" x14ac:dyDescent="0.25">
      <c r="A459" s="24">
        <v>41640</v>
      </c>
      <c r="B459" t="s">
        <v>180</v>
      </c>
      <c r="C459" t="s">
        <v>196</v>
      </c>
      <c r="D459" s="25" t="s">
        <v>203</v>
      </c>
      <c r="E459" s="25" t="s">
        <v>187</v>
      </c>
      <c r="F459" s="27">
        <v>7192.5</v>
      </c>
      <c r="G459" s="27">
        <v>8760.4650000000001</v>
      </c>
    </row>
    <row r="460" spans="1:7" outlineLevel="2" x14ac:dyDescent="0.25">
      <c r="A460" s="24">
        <v>41671</v>
      </c>
      <c r="B460" t="s">
        <v>180</v>
      </c>
      <c r="C460" t="s">
        <v>196</v>
      </c>
      <c r="D460" s="25" t="s">
        <v>203</v>
      </c>
      <c r="E460" s="25" t="s">
        <v>187</v>
      </c>
      <c r="F460" s="27">
        <v>26410</v>
      </c>
      <c r="G460" s="27">
        <v>45953.4</v>
      </c>
    </row>
    <row r="461" spans="1:7" outlineLevel="2" x14ac:dyDescent="0.25">
      <c r="A461" s="24">
        <v>41671</v>
      </c>
      <c r="B461" t="s">
        <v>180</v>
      </c>
      <c r="C461" t="s">
        <v>193</v>
      </c>
      <c r="D461" s="25" t="s">
        <v>203</v>
      </c>
      <c r="E461" s="25" t="s">
        <v>187</v>
      </c>
      <c r="F461" s="27">
        <v>27080</v>
      </c>
      <c r="G461" s="27">
        <v>47119.199999999997</v>
      </c>
    </row>
    <row r="462" spans="1:7" outlineLevel="2" x14ac:dyDescent="0.25">
      <c r="A462" s="24">
        <v>41791</v>
      </c>
      <c r="B462" t="s">
        <v>180</v>
      </c>
      <c r="C462" t="s">
        <v>192</v>
      </c>
      <c r="D462" s="25" t="s">
        <v>203</v>
      </c>
      <c r="E462" s="25" t="s">
        <v>187</v>
      </c>
      <c r="F462" s="27">
        <v>684320</v>
      </c>
      <c r="G462" s="27">
        <v>801444</v>
      </c>
    </row>
    <row r="463" spans="1:7" outlineLevel="2" x14ac:dyDescent="0.25">
      <c r="A463" s="24">
        <v>41852</v>
      </c>
      <c r="B463" t="s">
        <v>180</v>
      </c>
      <c r="C463" t="s">
        <v>194</v>
      </c>
      <c r="D463" s="25" t="s">
        <v>203</v>
      </c>
      <c r="E463" s="25" t="s">
        <v>187</v>
      </c>
      <c r="F463" s="27">
        <v>13480</v>
      </c>
      <c r="G463" s="27">
        <v>16418.64</v>
      </c>
    </row>
    <row r="464" spans="1:7" outlineLevel="2" x14ac:dyDescent="0.25">
      <c r="A464" s="24">
        <v>41913</v>
      </c>
      <c r="B464" t="s">
        <v>180</v>
      </c>
      <c r="C464" t="s">
        <v>192</v>
      </c>
      <c r="D464" s="25" t="s">
        <v>203</v>
      </c>
      <c r="E464" s="25" t="s">
        <v>187</v>
      </c>
      <c r="F464" s="27">
        <v>12490</v>
      </c>
      <c r="G464" s="27">
        <v>21732.6</v>
      </c>
    </row>
    <row r="465" spans="1:7" outlineLevel="2" x14ac:dyDescent="0.25">
      <c r="A465" s="24">
        <v>41944</v>
      </c>
      <c r="B465" t="s">
        <v>180</v>
      </c>
      <c r="C465" t="s">
        <v>193</v>
      </c>
      <c r="D465" s="25" t="s">
        <v>203</v>
      </c>
      <c r="E465" s="25" t="s">
        <v>187</v>
      </c>
      <c r="F465" s="27">
        <v>92820</v>
      </c>
      <c r="G465" s="27">
        <v>108706.5</v>
      </c>
    </row>
    <row r="466" spans="1:7" outlineLevel="2" x14ac:dyDescent="0.25">
      <c r="A466" s="24">
        <v>41791</v>
      </c>
      <c r="B466" t="s">
        <v>180</v>
      </c>
      <c r="C466" t="s">
        <v>192</v>
      </c>
      <c r="D466" s="25" t="s">
        <v>203</v>
      </c>
      <c r="E466" s="25" t="s">
        <v>188</v>
      </c>
      <c r="F466" s="27">
        <v>684320</v>
      </c>
      <c r="G466" s="27">
        <v>801444</v>
      </c>
    </row>
    <row r="467" spans="1:7" outlineLevel="2" x14ac:dyDescent="0.25">
      <c r="A467" s="24">
        <v>41791</v>
      </c>
      <c r="B467" t="s">
        <v>180</v>
      </c>
      <c r="C467" t="s">
        <v>194</v>
      </c>
      <c r="D467" s="25" t="s">
        <v>203</v>
      </c>
      <c r="E467" s="25" t="s">
        <v>188</v>
      </c>
      <c r="F467" s="27">
        <v>5950</v>
      </c>
      <c r="G467" s="27">
        <v>7247.1</v>
      </c>
    </row>
    <row r="468" spans="1:7" outlineLevel="2" x14ac:dyDescent="0.25">
      <c r="A468" s="24">
        <v>41791</v>
      </c>
      <c r="B468" t="s">
        <v>180</v>
      </c>
      <c r="C468" t="s">
        <v>194</v>
      </c>
      <c r="D468" s="25" t="s">
        <v>203</v>
      </c>
      <c r="E468" s="25" t="s">
        <v>190</v>
      </c>
      <c r="F468" s="27">
        <v>5950</v>
      </c>
      <c r="G468" s="27">
        <v>7247.1</v>
      </c>
    </row>
    <row r="469" spans="1:7" outlineLevel="2" x14ac:dyDescent="0.25">
      <c r="A469" s="24">
        <v>41730</v>
      </c>
      <c r="B469" t="s">
        <v>180</v>
      </c>
      <c r="C469" t="s">
        <v>195</v>
      </c>
      <c r="D469" s="25" t="s">
        <v>203</v>
      </c>
      <c r="E469" s="25" t="s">
        <v>185</v>
      </c>
      <c r="F469" s="27">
        <v>25790</v>
      </c>
      <c r="G469" s="27">
        <v>44358.8</v>
      </c>
    </row>
    <row r="470" spans="1:7" outlineLevel="2" x14ac:dyDescent="0.25">
      <c r="A470" s="24">
        <v>41760</v>
      </c>
      <c r="B470" t="s">
        <v>180</v>
      </c>
      <c r="C470" t="s">
        <v>196</v>
      </c>
      <c r="D470" s="25" t="s">
        <v>203</v>
      </c>
      <c r="E470" s="25" t="s">
        <v>185</v>
      </c>
      <c r="F470" s="27">
        <v>17430</v>
      </c>
      <c r="G470" s="27">
        <v>29979.599999999999</v>
      </c>
    </row>
    <row r="471" spans="1:7" outlineLevel="2" x14ac:dyDescent="0.25">
      <c r="A471" s="24">
        <v>41548</v>
      </c>
      <c r="B471" t="s">
        <v>180</v>
      </c>
      <c r="C471" t="s">
        <v>196</v>
      </c>
      <c r="D471" s="25" t="s">
        <v>203</v>
      </c>
      <c r="E471" s="25" t="s">
        <v>185</v>
      </c>
      <c r="F471" s="27">
        <v>14980</v>
      </c>
      <c r="G471" s="27">
        <v>18035.919999999998</v>
      </c>
    </row>
    <row r="472" spans="1:7" outlineLevel="2" x14ac:dyDescent="0.25">
      <c r="A472" s="24">
        <v>41974</v>
      </c>
      <c r="B472" t="s">
        <v>180</v>
      </c>
      <c r="C472" t="s">
        <v>193</v>
      </c>
      <c r="D472" s="25" t="s">
        <v>203</v>
      </c>
      <c r="E472" s="25" t="s">
        <v>185</v>
      </c>
      <c r="F472" s="27">
        <v>1400</v>
      </c>
      <c r="G472" s="27">
        <v>1685.6</v>
      </c>
    </row>
    <row r="473" spans="1:7" outlineLevel="2" x14ac:dyDescent="0.25">
      <c r="A473" s="24">
        <v>41671</v>
      </c>
      <c r="B473" t="s">
        <v>180</v>
      </c>
      <c r="C473" t="s">
        <v>194</v>
      </c>
      <c r="D473" s="25" t="s">
        <v>203</v>
      </c>
      <c r="E473" s="25" t="s">
        <v>186</v>
      </c>
      <c r="F473" s="27">
        <v>1465</v>
      </c>
      <c r="G473" s="27">
        <v>1763.8600000000001</v>
      </c>
    </row>
    <row r="474" spans="1:7" outlineLevel="2" x14ac:dyDescent="0.25">
      <c r="A474" s="24">
        <v>41548</v>
      </c>
      <c r="B474" t="s">
        <v>180</v>
      </c>
      <c r="C474" t="s">
        <v>196</v>
      </c>
      <c r="D474" s="25" t="s">
        <v>203</v>
      </c>
      <c r="E474" s="25" t="s">
        <v>186</v>
      </c>
      <c r="F474" s="27">
        <v>14980</v>
      </c>
      <c r="G474" s="27">
        <v>18035.919999999998</v>
      </c>
    </row>
    <row r="475" spans="1:7" outlineLevel="2" x14ac:dyDescent="0.25">
      <c r="A475" s="24">
        <v>41699</v>
      </c>
      <c r="B475" t="s">
        <v>180</v>
      </c>
      <c r="C475" t="s">
        <v>192</v>
      </c>
      <c r="D475" s="25" t="s">
        <v>203</v>
      </c>
      <c r="E475" s="25" t="s">
        <v>187</v>
      </c>
      <c r="F475" s="27">
        <v>24280</v>
      </c>
      <c r="G475" s="27">
        <v>41761.599999999999</v>
      </c>
    </row>
    <row r="476" spans="1:7" outlineLevel="2" x14ac:dyDescent="0.25">
      <c r="A476" s="24">
        <v>41974</v>
      </c>
      <c r="B476" t="s">
        <v>180</v>
      </c>
      <c r="C476" t="s">
        <v>193</v>
      </c>
      <c r="D476" s="25" t="s">
        <v>203</v>
      </c>
      <c r="E476" s="25" t="s">
        <v>189</v>
      </c>
      <c r="F476" s="27">
        <v>1400</v>
      </c>
      <c r="G476" s="27">
        <v>1685.6</v>
      </c>
    </row>
    <row r="477" spans="1:7" outlineLevel="2" x14ac:dyDescent="0.25">
      <c r="A477" s="24">
        <v>41640</v>
      </c>
      <c r="B477" t="s">
        <v>180</v>
      </c>
      <c r="C477" t="s">
        <v>192</v>
      </c>
      <c r="D477" s="25" t="s">
        <v>203</v>
      </c>
      <c r="E477" s="25" t="s">
        <v>186</v>
      </c>
      <c r="F477" s="27">
        <v>579150</v>
      </c>
      <c r="G477" s="27">
        <v>670477.5</v>
      </c>
    </row>
    <row r="478" spans="1:7" outlineLevel="2" x14ac:dyDescent="0.25">
      <c r="A478" s="24">
        <v>41730</v>
      </c>
      <c r="B478" t="s">
        <v>180</v>
      </c>
      <c r="C478" t="s">
        <v>193</v>
      </c>
      <c r="D478" s="25" t="s">
        <v>203</v>
      </c>
      <c r="E478" s="25" t="s">
        <v>186</v>
      </c>
      <c r="F478" s="27">
        <v>311740</v>
      </c>
      <c r="G478" s="27">
        <v>360899</v>
      </c>
    </row>
    <row r="479" spans="1:7" outlineLevel="2" x14ac:dyDescent="0.25">
      <c r="A479" s="24">
        <v>41760</v>
      </c>
      <c r="B479" t="s">
        <v>180</v>
      </c>
      <c r="C479" t="s">
        <v>192</v>
      </c>
      <c r="D479" s="25" t="s">
        <v>203</v>
      </c>
      <c r="E479" s="25" t="s">
        <v>186</v>
      </c>
      <c r="F479" s="27">
        <v>52000</v>
      </c>
      <c r="G479" s="27">
        <v>60200</v>
      </c>
    </row>
    <row r="480" spans="1:7" outlineLevel="2" x14ac:dyDescent="0.25">
      <c r="A480" s="24">
        <v>41883</v>
      </c>
      <c r="B480" t="s">
        <v>180</v>
      </c>
      <c r="C480" t="s">
        <v>192</v>
      </c>
      <c r="D480" s="25" t="s">
        <v>203</v>
      </c>
      <c r="E480" s="25" t="s">
        <v>186</v>
      </c>
      <c r="F480" s="27">
        <v>1940</v>
      </c>
      <c r="G480" s="27">
        <v>2335.7600000000002</v>
      </c>
    </row>
    <row r="481" spans="1:7" outlineLevel="2" x14ac:dyDescent="0.25">
      <c r="A481" s="24">
        <v>41548</v>
      </c>
      <c r="B481" t="s">
        <v>180</v>
      </c>
      <c r="C481" t="s">
        <v>195</v>
      </c>
      <c r="D481" s="25" t="s">
        <v>203</v>
      </c>
      <c r="E481" s="25" t="s">
        <v>186</v>
      </c>
      <c r="F481" s="27">
        <v>8635</v>
      </c>
      <c r="G481" s="27">
        <v>10396.540000000001</v>
      </c>
    </row>
    <row r="482" spans="1:7" outlineLevel="2" x14ac:dyDescent="0.25">
      <c r="A482" s="24">
        <v>41671</v>
      </c>
      <c r="B482" t="s">
        <v>180</v>
      </c>
      <c r="C482" t="s">
        <v>195</v>
      </c>
      <c r="D482" s="25" t="s">
        <v>203</v>
      </c>
      <c r="E482" s="25" t="s">
        <v>187</v>
      </c>
      <c r="F482" s="27">
        <v>2600</v>
      </c>
      <c r="G482" s="27">
        <v>4472</v>
      </c>
    </row>
    <row r="483" spans="1:7" outlineLevel="2" x14ac:dyDescent="0.25">
      <c r="A483" s="24">
        <v>41913</v>
      </c>
      <c r="B483" t="s">
        <v>180</v>
      </c>
      <c r="C483" t="s">
        <v>194</v>
      </c>
      <c r="D483" s="25" t="s">
        <v>203</v>
      </c>
      <c r="E483" s="25" t="s">
        <v>187</v>
      </c>
      <c r="F483" s="27">
        <v>8655</v>
      </c>
      <c r="G483" s="27">
        <v>10420.619999999999</v>
      </c>
    </row>
    <row r="484" spans="1:7" outlineLevel="2" x14ac:dyDescent="0.25">
      <c r="A484" s="24">
        <v>41944</v>
      </c>
      <c r="B484" t="s">
        <v>180</v>
      </c>
      <c r="C484" t="s">
        <v>192</v>
      </c>
      <c r="D484" s="25" t="s">
        <v>203</v>
      </c>
      <c r="E484" s="25" t="s">
        <v>187</v>
      </c>
      <c r="F484" s="27">
        <v>182000</v>
      </c>
      <c r="G484" s="27">
        <v>210700</v>
      </c>
    </row>
    <row r="485" spans="1:7" outlineLevel="2" x14ac:dyDescent="0.25">
      <c r="A485" s="24">
        <v>41944</v>
      </c>
      <c r="B485" t="s">
        <v>180</v>
      </c>
      <c r="C485" t="s">
        <v>196</v>
      </c>
      <c r="D485" s="25" t="s">
        <v>203</v>
      </c>
      <c r="E485" s="25" t="s">
        <v>187</v>
      </c>
      <c r="F485" s="27">
        <v>306020</v>
      </c>
      <c r="G485" s="27">
        <v>354277</v>
      </c>
    </row>
    <row r="486" spans="1:7" outlineLevel="2" x14ac:dyDescent="0.25">
      <c r="A486" s="24">
        <v>41579</v>
      </c>
      <c r="B486" t="s">
        <v>180</v>
      </c>
      <c r="C486" t="s">
        <v>194</v>
      </c>
      <c r="D486" s="25" t="s">
        <v>203</v>
      </c>
      <c r="E486" s="25" t="s">
        <v>187</v>
      </c>
      <c r="F486" s="27">
        <v>499720</v>
      </c>
      <c r="G486" s="27">
        <v>578522</v>
      </c>
    </row>
    <row r="487" spans="1:7" outlineLevel="2" x14ac:dyDescent="0.25">
      <c r="A487" s="24">
        <v>41730</v>
      </c>
      <c r="B487" t="s">
        <v>180</v>
      </c>
      <c r="C487" t="s">
        <v>196</v>
      </c>
      <c r="D487" s="25" t="s">
        <v>203</v>
      </c>
      <c r="E487" s="25" t="s">
        <v>188</v>
      </c>
      <c r="F487" s="27">
        <v>6060</v>
      </c>
      <c r="G487" s="27">
        <v>10423.200000000001</v>
      </c>
    </row>
    <row r="488" spans="1:7" outlineLevel="2" x14ac:dyDescent="0.25">
      <c r="A488" s="24">
        <v>41699</v>
      </c>
      <c r="B488" t="s">
        <v>180</v>
      </c>
      <c r="C488" t="s">
        <v>195</v>
      </c>
      <c r="D488" s="25" t="s">
        <v>203</v>
      </c>
      <c r="E488" s="25" t="s">
        <v>189</v>
      </c>
      <c r="F488" s="27">
        <v>14515</v>
      </c>
      <c r="G488" s="27">
        <v>17476.060000000001</v>
      </c>
    </row>
    <row r="489" spans="1:7" outlineLevel="2" x14ac:dyDescent="0.25">
      <c r="A489" s="24">
        <v>41609</v>
      </c>
      <c r="B489" t="s">
        <v>180</v>
      </c>
      <c r="C489" t="s">
        <v>194</v>
      </c>
      <c r="D489" s="25" t="s">
        <v>203</v>
      </c>
      <c r="E489" s="25" t="s">
        <v>189</v>
      </c>
      <c r="F489" s="27">
        <v>333060</v>
      </c>
      <c r="G489" s="27">
        <v>385581</v>
      </c>
    </row>
    <row r="490" spans="1:7" outlineLevel="2" x14ac:dyDescent="0.25">
      <c r="A490" s="24">
        <v>41913</v>
      </c>
      <c r="B490" t="s">
        <v>180</v>
      </c>
      <c r="C490" t="s">
        <v>194</v>
      </c>
      <c r="D490" s="25" t="s">
        <v>203</v>
      </c>
      <c r="E490" s="25" t="s">
        <v>190</v>
      </c>
      <c r="F490" s="27">
        <v>8655</v>
      </c>
      <c r="G490" s="27">
        <v>10420.619999999999</v>
      </c>
    </row>
    <row r="491" spans="1:7" outlineLevel="2" x14ac:dyDescent="0.25">
      <c r="A491" s="24">
        <v>41548</v>
      </c>
      <c r="B491" t="s">
        <v>180</v>
      </c>
      <c r="C491" t="s">
        <v>195</v>
      </c>
      <c r="D491" s="25" t="s">
        <v>203</v>
      </c>
      <c r="E491" s="25" t="s">
        <v>190</v>
      </c>
      <c r="F491" s="27">
        <v>8635</v>
      </c>
      <c r="G491" s="27">
        <v>10396.540000000001</v>
      </c>
    </row>
    <row r="492" spans="1:7" outlineLevel="2" x14ac:dyDescent="0.25">
      <c r="A492" s="24">
        <v>41699</v>
      </c>
      <c r="B492" t="s">
        <v>180</v>
      </c>
      <c r="C492" t="s">
        <v>193</v>
      </c>
      <c r="D492" s="25" t="s">
        <v>203</v>
      </c>
      <c r="E492" s="25" t="s">
        <v>187</v>
      </c>
      <c r="F492" s="27">
        <v>11580</v>
      </c>
      <c r="G492" s="27">
        <v>19686</v>
      </c>
    </row>
    <row r="493" spans="1:7" outlineLevel="2" x14ac:dyDescent="0.25">
      <c r="A493" s="24">
        <v>41730</v>
      </c>
      <c r="B493" t="s">
        <v>180</v>
      </c>
      <c r="C493" t="s">
        <v>195</v>
      </c>
      <c r="D493" s="25" t="s">
        <v>203</v>
      </c>
      <c r="E493" s="25" t="s">
        <v>187</v>
      </c>
      <c r="F493" s="27">
        <v>12675</v>
      </c>
      <c r="G493" s="27">
        <v>15083.25</v>
      </c>
    </row>
    <row r="494" spans="1:7" outlineLevel="2" x14ac:dyDescent="0.25">
      <c r="A494" s="24">
        <v>41760</v>
      </c>
      <c r="B494" t="s">
        <v>180</v>
      </c>
      <c r="C494" t="s">
        <v>195</v>
      </c>
      <c r="D494" s="25" t="s">
        <v>203</v>
      </c>
      <c r="E494" s="25" t="s">
        <v>187</v>
      </c>
      <c r="F494" s="27">
        <v>741260</v>
      </c>
      <c r="G494" s="27">
        <v>848172.5</v>
      </c>
    </row>
    <row r="495" spans="1:7" outlineLevel="2" x14ac:dyDescent="0.25">
      <c r="A495" s="24">
        <v>41548</v>
      </c>
      <c r="B495" t="s">
        <v>180</v>
      </c>
      <c r="C495" t="s">
        <v>196</v>
      </c>
      <c r="D495" s="25" t="s">
        <v>203</v>
      </c>
      <c r="E495" s="25" t="s">
        <v>187</v>
      </c>
      <c r="F495" s="27">
        <v>2670</v>
      </c>
      <c r="G495" s="27">
        <v>4539</v>
      </c>
    </row>
    <row r="496" spans="1:7" outlineLevel="2" x14ac:dyDescent="0.25">
      <c r="A496" s="24">
        <v>41579</v>
      </c>
      <c r="B496" t="s">
        <v>180</v>
      </c>
      <c r="C496" t="s">
        <v>196</v>
      </c>
      <c r="D496" s="25" t="s">
        <v>203</v>
      </c>
      <c r="E496" s="25" t="s">
        <v>187</v>
      </c>
      <c r="F496" s="27">
        <v>521820</v>
      </c>
      <c r="G496" s="27">
        <v>597082.5</v>
      </c>
    </row>
    <row r="497" spans="1:7" outlineLevel="2" x14ac:dyDescent="0.25">
      <c r="A497" s="24">
        <v>41579</v>
      </c>
      <c r="B497" t="s">
        <v>180</v>
      </c>
      <c r="C497" t="s">
        <v>195</v>
      </c>
      <c r="D497" s="25" t="s">
        <v>203</v>
      </c>
      <c r="E497" s="25" t="s">
        <v>187</v>
      </c>
      <c r="F497" s="27">
        <v>559260</v>
      </c>
      <c r="G497" s="27">
        <v>639922.5</v>
      </c>
    </row>
    <row r="498" spans="1:7" outlineLevel="2" x14ac:dyDescent="0.25">
      <c r="A498" s="24">
        <v>41974</v>
      </c>
      <c r="B498" t="s">
        <v>180</v>
      </c>
      <c r="C498" t="s">
        <v>194</v>
      </c>
      <c r="D498" s="25" t="s">
        <v>203</v>
      </c>
      <c r="E498" s="25" t="s">
        <v>187</v>
      </c>
      <c r="F498" s="27">
        <v>2930</v>
      </c>
      <c r="G498" s="27">
        <v>4981</v>
      </c>
    </row>
    <row r="499" spans="1:7" outlineLevel="2" x14ac:dyDescent="0.25">
      <c r="A499" s="24">
        <v>41821</v>
      </c>
      <c r="B499" t="s">
        <v>180</v>
      </c>
      <c r="C499" t="s">
        <v>192</v>
      </c>
      <c r="D499" s="25" t="s">
        <v>203</v>
      </c>
      <c r="E499" s="25" t="s">
        <v>189</v>
      </c>
      <c r="F499" s="27">
        <v>8655</v>
      </c>
      <c r="G499" s="27">
        <v>14713.5</v>
      </c>
    </row>
    <row r="500" spans="1:7" outlineLevel="2" x14ac:dyDescent="0.25">
      <c r="A500" s="24">
        <v>41548</v>
      </c>
      <c r="B500" t="s">
        <v>180</v>
      </c>
      <c r="C500" t="s">
        <v>196</v>
      </c>
      <c r="D500" s="25" t="s">
        <v>203</v>
      </c>
      <c r="E500" s="25" t="s">
        <v>189</v>
      </c>
      <c r="F500" s="27">
        <v>2670</v>
      </c>
      <c r="G500" s="27">
        <v>4539</v>
      </c>
    </row>
    <row r="501" spans="1:7" outlineLevel="2" x14ac:dyDescent="0.25">
      <c r="A501" s="24">
        <v>41974</v>
      </c>
      <c r="B501" t="s">
        <v>180</v>
      </c>
      <c r="C501" t="s">
        <v>194</v>
      </c>
      <c r="D501" s="25" t="s">
        <v>203</v>
      </c>
      <c r="E501" s="25" t="s">
        <v>189</v>
      </c>
      <c r="F501" s="27">
        <v>2930</v>
      </c>
      <c r="G501" s="27">
        <v>4981</v>
      </c>
    </row>
    <row r="502" spans="1:7" outlineLevel="2" x14ac:dyDescent="0.25">
      <c r="A502" s="24">
        <v>41671</v>
      </c>
      <c r="B502" t="s">
        <v>180</v>
      </c>
      <c r="C502" t="s">
        <v>195</v>
      </c>
      <c r="D502" s="25" t="s">
        <v>203</v>
      </c>
      <c r="E502" s="25" t="s">
        <v>186</v>
      </c>
      <c r="F502" s="27">
        <v>6840</v>
      </c>
      <c r="G502" s="27">
        <v>8139.6</v>
      </c>
    </row>
    <row r="503" spans="1:7" outlineLevel="2" x14ac:dyDescent="0.25">
      <c r="A503" s="24">
        <v>41730</v>
      </c>
      <c r="B503" t="s">
        <v>180</v>
      </c>
      <c r="C503" t="s">
        <v>192</v>
      </c>
      <c r="D503" s="25" t="s">
        <v>203</v>
      </c>
      <c r="E503" s="25" t="s">
        <v>187</v>
      </c>
      <c r="F503" s="27">
        <v>3615</v>
      </c>
      <c r="G503" s="27">
        <v>4301.8500000000004</v>
      </c>
    </row>
    <row r="504" spans="1:7" outlineLevel="1" x14ac:dyDescent="0.25">
      <c r="A504" s="24"/>
      <c r="B504" s="31" t="s">
        <v>204</v>
      </c>
      <c r="D504" s="25"/>
      <c r="E504" s="25"/>
      <c r="F504" s="27">
        <f>SUBTOTAL(9,F204:F503)</f>
        <v>41116087.5</v>
      </c>
      <c r="G504" s="27">
        <f>SUBTOTAL(9,G204:G503)</f>
        <v>52504260.670000039</v>
      </c>
    </row>
    <row r="505" spans="1:7" outlineLevel="2" x14ac:dyDescent="0.25">
      <c r="A505" s="24">
        <v>41791</v>
      </c>
      <c r="B505" t="s">
        <v>181</v>
      </c>
      <c r="C505" t="s">
        <v>194</v>
      </c>
      <c r="D505" s="25" t="s">
        <v>200</v>
      </c>
      <c r="E505" s="25" t="s">
        <v>185</v>
      </c>
      <c r="F505" s="27">
        <v>21780</v>
      </c>
      <c r="G505" s="27">
        <v>32670</v>
      </c>
    </row>
    <row r="506" spans="1:7" outlineLevel="2" x14ac:dyDescent="0.25">
      <c r="A506" s="24">
        <v>41791</v>
      </c>
      <c r="B506" t="s">
        <v>181</v>
      </c>
      <c r="C506" t="s">
        <v>193</v>
      </c>
      <c r="D506" s="25" t="s">
        <v>200</v>
      </c>
      <c r="E506" s="25" t="s">
        <v>185</v>
      </c>
      <c r="F506" s="27">
        <v>8880</v>
      </c>
      <c r="G506" s="27">
        <v>13320</v>
      </c>
    </row>
    <row r="507" spans="1:7" outlineLevel="2" x14ac:dyDescent="0.25">
      <c r="A507" s="24">
        <v>41791</v>
      </c>
      <c r="B507" t="s">
        <v>181</v>
      </c>
      <c r="C507" t="s">
        <v>195</v>
      </c>
      <c r="D507" s="25" t="s">
        <v>200</v>
      </c>
      <c r="E507" s="25" t="s">
        <v>185</v>
      </c>
      <c r="F507" s="27">
        <v>24700</v>
      </c>
      <c r="G507" s="27">
        <v>37050</v>
      </c>
    </row>
    <row r="508" spans="1:7" outlineLevel="2" x14ac:dyDescent="0.25">
      <c r="A508" s="24">
        <v>41699</v>
      </c>
      <c r="B508" t="s">
        <v>181</v>
      </c>
      <c r="C508" t="s">
        <v>193</v>
      </c>
      <c r="D508" s="25" t="s">
        <v>200</v>
      </c>
      <c r="E508" s="25" t="s">
        <v>186</v>
      </c>
      <c r="F508" s="27">
        <v>9210</v>
      </c>
      <c r="G508" s="27">
        <v>13815</v>
      </c>
    </row>
    <row r="509" spans="1:7" outlineLevel="2" x14ac:dyDescent="0.25">
      <c r="A509" s="24">
        <v>41791</v>
      </c>
      <c r="B509" t="s">
        <v>181</v>
      </c>
      <c r="C509" t="s">
        <v>195</v>
      </c>
      <c r="D509" s="25" t="s">
        <v>200</v>
      </c>
      <c r="E509" s="25" t="s">
        <v>186</v>
      </c>
      <c r="F509" s="27">
        <v>24700</v>
      </c>
      <c r="G509" s="27">
        <v>37050</v>
      </c>
    </row>
    <row r="510" spans="1:7" outlineLevel="2" x14ac:dyDescent="0.25">
      <c r="A510" s="24">
        <v>41974</v>
      </c>
      <c r="B510" t="s">
        <v>181</v>
      </c>
      <c r="C510" t="s">
        <v>196</v>
      </c>
      <c r="D510" s="25" t="s">
        <v>200</v>
      </c>
      <c r="E510" s="25" t="s">
        <v>186</v>
      </c>
      <c r="F510" s="27">
        <v>6150</v>
      </c>
      <c r="G510" s="27">
        <v>9225</v>
      </c>
    </row>
    <row r="511" spans="1:7" outlineLevel="2" x14ac:dyDescent="0.25">
      <c r="A511" s="24">
        <v>41671</v>
      </c>
      <c r="B511" t="s">
        <v>181</v>
      </c>
      <c r="C511" t="s">
        <v>195</v>
      </c>
      <c r="D511" s="25" t="s">
        <v>200</v>
      </c>
      <c r="E511" s="25" t="s">
        <v>187</v>
      </c>
      <c r="F511" s="27">
        <v>9740</v>
      </c>
      <c r="G511" s="27">
        <v>14610</v>
      </c>
    </row>
    <row r="512" spans="1:7" outlineLevel="2" x14ac:dyDescent="0.25">
      <c r="A512" s="24">
        <v>41518</v>
      </c>
      <c r="B512" t="s">
        <v>181</v>
      </c>
      <c r="C512" t="s">
        <v>194</v>
      </c>
      <c r="D512" s="25" t="s">
        <v>200</v>
      </c>
      <c r="E512" s="25" t="s">
        <v>187</v>
      </c>
      <c r="F512" s="27">
        <v>5490</v>
      </c>
      <c r="G512" s="27">
        <v>8235</v>
      </c>
    </row>
    <row r="513" spans="1:7" outlineLevel="2" x14ac:dyDescent="0.25">
      <c r="A513" s="24">
        <v>41883</v>
      </c>
      <c r="B513" t="s">
        <v>181</v>
      </c>
      <c r="C513" t="s">
        <v>195</v>
      </c>
      <c r="D513" s="25" t="s">
        <v>200</v>
      </c>
      <c r="E513" s="25" t="s">
        <v>187</v>
      </c>
      <c r="F513" s="27">
        <v>24720</v>
      </c>
      <c r="G513" s="27">
        <v>37080</v>
      </c>
    </row>
    <row r="514" spans="1:7" outlineLevel="2" x14ac:dyDescent="0.25">
      <c r="A514" s="24">
        <v>41609</v>
      </c>
      <c r="B514" t="s">
        <v>181</v>
      </c>
      <c r="C514" t="s">
        <v>192</v>
      </c>
      <c r="D514" s="25" t="s">
        <v>200</v>
      </c>
      <c r="E514" s="25" t="s">
        <v>187</v>
      </c>
      <c r="F514" s="27">
        <v>21520</v>
      </c>
      <c r="G514" s="27">
        <v>32280</v>
      </c>
    </row>
    <row r="515" spans="1:7" outlineLevel="2" x14ac:dyDescent="0.25">
      <c r="A515" s="24">
        <v>41791</v>
      </c>
      <c r="B515" t="s">
        <v>181</v>
      </c>
      <c r="C515" t="s">
        <v>194</v>
      </c>
      <c r="D515" s="25" t="s">
        <v>200</v>
      </c>
      <c r="E515" s="25" t="s">
        <v>189</v>
      </c>
      <c r="F515" s="27">
        <v>21780</v>
      </c>
      <c r="G515" s="27">
        <v>32670</v>
      </c>
    </row>
    <row r="516" spans="1:7" outlineLevel="2" x14ac:dyDescent="0.25">
      <c r="A516" s="24">
        <v>41791</v>
      </c>
      <c r="B516" t="s">
        <v>181</v>
      </c>
      <c r="C516" t="s">
        <v>193</v>
      </c>
      <c r="D516" s="25" t="s">
        <v>200</v>
      </c>
      <c r="E516" s="25" t="s">
        <v>189</v>
      </c>
      <c r="F516" s="27">
        <v>8880</v>
      </c>
      <c r="G516" s="27">
        <v>13320</v>
      </c>
    </row>
    <row r="517" spans="1:7" outlineLevel="2" x14ac:dyDescent="0.25">
      <c r="A517" s="24">
        <v>41974</v>
      </c>
      <c r="B517" t="s">
        <v>181</v>
      </c>
      <c r="C517" t="s">
        <v>196</v>
      </c>
      <c r="D517" s="25" t="s">
        <v>200</v>
      </c>
      <c r="E517" s="25" t="s">
        <v>190</v>
      </c>
      <c r="F517" s="27">
        <v>6150</v>
      </c>
      <c r="G517" s="27">
        <v>9225</v>
      </c>
    </row>
    <row r="518" spans="1:7" outlineLevel="2" x14ac:dyDescent="0.25">
      <c r="A518" s="24">
        <v>41671</v>
      </c>
      <c r="B518" t="s">
        <v>181</v>
      </c>
      <c r="C518" t="s">
        <v>194</v>
      </c>
      <c r="D518" s="25" t="s">
        <v>201</v>
      </c>
      <c r="E518" s="25" t="s">
        <v>187</v>
      </c>
      <c r="F518" s="27">
        <v>22960</v>
      </c>
      <c r="G518" s="27">
        <v>34095.599999999999</v>
      </c>
    </row>
    <row r="519" spans="1:7" outlineLevel="2" x14ac:dyDescent="0.25">
      <c r="A519" s="24">
        <v>41699</v>
      </c>
      <c r="B519" t="s">
        <v>181</v>
      </c>
      <c r="C519" t="s">
        <v>195</v>
      </c>
      <c r="D519" s="25" t="s">
        <v>201</v>
      </c>
      <c r="E519" s="25" t="s">
        <v>186</v>
      </c>
      <c r="F519" s="27">
        <v>22140</v>
      </c>
      <c r="G519" s="27">
        <v>32877.9</v>
      </c>
    </row>
    <row r="520" spans="1:7" outlineLevel="2" x14ac:dyDescent="0.25">
      <c r="A520" s="24">
        <v>41671</v>
      </c>
      <c r="B520" t="s">
        <v>181</v>
      </c>
      <c r="C520" t="s">
        <v>196</v>
      </c>
      <c r="D520" s="25" t="s">
        <v>201</v>
      </c>
      <c r="E520" s="25" t="s">
        <v>187</v>
      </c>
      <c r="F520" s="27">
        <v>15140</v>
      </c>
      <c r="G520" s="27">
        <v>22482.9</v>
      </c>
    </row>
    <row r="521" spans="1:7" outlineLevel="2" x14ac:dyDescent="0.25">
      <c r="A521" s="24">
        <v>41883</v>
      </c>
      <c r="B521" t="s">
        <v>181</v>
      </c>
      <c r="C521" t="s">
        <v>193</v>
      </c>
      <c r="D521" s="25" t="s">
        <v>201</v>
      </c>
      <c r="E521" s="25" t="s">
        <v>187</v>
      </c>
      <c r="F521" s="27">
        <v>7470</v>
      </c>
      <c r="G521" s="27">
        <v>11092.95</v>
      </c>
    </row>
    <row r="522" spans="1:7" outlineLevel="2" x14ac:dyDescent="0.25">
      <c r="A522" s="24">
        <v>41579</v>
      </c>
      <c r="B522" t="s">
        <v>181</v>
      </c>
      <c r="C522" t="s">
        <v>194</v>
      </c>
      <c r="D522" s="25" t="s">
        <v>201</v>
      </c>
      <c r="E522" s="25" t="s">
        <v>190</v>
      </c>
      <c r="F522" s="27">
        <v>3210</v>
      </c>
      <c r="G522" s="27">
        <v>4766.8500000000004</v>
      </c>
    </row>
    <row r="523" spans="1:7" outlineLevel="2" x14ac:dyDescent="0.25">
      <c r="A523" s="24">
        <v>41671</v>
      </c>
      <c r="B523" t="s">
        <v>181</v>
      </c>
      <c r="C523" t="s">
        <v>192</v>
      </c>
      <c r="D523" s="25" t="s">
        <v>201</v>
      </c>
      <c r="E523" s="25" t="s">
        <v>187</v>
      </c>
      <c r="F523" s="27">
        <v>23630</v>
      </c>
      <c r="G523" s="27">
        <v>34736.1</v>
      </c>
    </row>
    <row r="524" spans="1:7" outlineLevel="2" x14ac:dyDescent="0.25">
      <c r="A524" s="24">
        <v>41609</v>
      </c>
      <c r="B524" t="s">
        <v>181</v>
      </c>
      <c r="C524" t="s">
        <v>196</v>
      </c>
      <c r="D524" s="25" t="s">
        <v>201</v>
      </c>
      <c r="E524" s="25" t="s">
        <v>187</v>
      </c>
      <c r="F524" s="27">
        <v>19250</v>
      </c>
      <c r="G524" s="27">
        <v>28297.5</v>
      </c>
    </row>
    <row r="525" spans="1:7" outlineLevel="2" x14ac:dyDescent="0.25">
      <c r="A525" s="24">
        <v>41548</v>
      </c>
      <c r="B525" t="s">
        <v>181</v>
      </c>
      <c r="C525" t="s">
        <v>193</v>
      </c>
      <c r="D525" s="25" t="s">
        <v>201</v>
      </c>
      <c r="E525" s="25" t="s">
        <v>187</v>
      </c>
      <c r="F525" s="27">
        <v>19450</v>
      </c>
      <c r="G525" s="27">
        <v>28299.75</v>
      </c>
    </row>
    <row r="526" spans="1:7" outlineLevel="2" x14ac:dyDescent="0.25">
      <c r="A526" s="24">
        <v>41548</v>
      </c>
      <c r="B526" t="s">
        <v>181</v>
      </c>
      <c r="C526" t="s">
        <v>193</v>
      </c>
      <c r="D526" s="25" t="s">
        <v>201</v>
      </c>
      <c r="E526" s="25" t="s">
        <v>189</v>
      </c>
      <c r="F526" s="27">
        <v>19450</v>
      </c>
      <c r="G526" s="27">
        <v>28299.75</v>
      </c>
    </row>
    <row r="527" spans="1:7" outlineLevel="2" x14ac:dyDescent="0.25">
      <c r="A527" s="24">
        <v>41913</v>
      </c>
      <c r="B527" t="s">
        <v>181</v>
      </c>
      <c r="C527" t="s">
        <v>195</v>
      </c>
      <c r="D527" s="25" t="s">
        <v>201</v>
      </c>
      <c r="E527" s="25" t="s">
        <v>186</v>
      </c>
      <c r="F527" s="27">
        <v>20310</v>
      </c>
      <c r="G527" s="27">
        <v>29246.400000000001</v>
      </c>
    </row>
    <row r="528" spans="1:7" outlineLevel="2" x14ac:dyDescent="0.25">
      <c r="A528" s="24">
        <v>41913</v>
      </c>
      <c r="B528" t="s">
        <v>181</v>
      </c>
      <c r="C528" t="s">
        <v>195</v>
      </c>
      <c r="D528" s="25" t="s">
        <v>201</v>
      </c>
      <c r="E528" s="25" t="s">
        <v>187</v>
      </c>
      <c r="F528" s="27">
        <v>20310</v>
      </c>
      <c r="G528" s="27">
        <v>29246.400000000001</v>
      </c>
    </row>
    <row r="529" spans="1:7" outlineLevel="2" x14ac:dyDescent="0.25">
      <c r="A529" s="24">
        <v>41609</v>
      </c>
      <c r="B529" t="s">
        <v>181</v>
      </c>
      <c r="C529" t="s">
        <v>194</v>
      </c>
      <c r="D529" s="25" t="s">
        <v>201</v>
      </c>
      <c r="E529" s="25" t="s">
        <v>187</v>
      </c>
      <c r="F529" s="27">
        <v>22610</v>
      </c>
      <c r="G529" s="27">
        <v>32558.400000000001</v>
      </c>
    </row>
    <row r="530" spans="1:7" outlineLevel="2" x14ac:dyDescent="0.25">
      <c r="A530" s="24">
        <v>41699</v>
      </c>
      <c r="B530" t="s">
        <v>181</v>
      </c>
      <c r="C530" t="s">
        <v>192</v>
      </c>
      <c r="D530" s="25" t="s">
        <v>201</v>
      </c>
      <c r="E530" s="25" t="s">
        <v>186</v>
      </c>
      <c r="F530" s="27">
        <v>19670</v>
      </c>
      <c r="G530" s="27">
        <v>28324.799999999999</v>
      </c>
    </row>
    <row r="531" spans="1:7" outlineLevel="2" x14ac:dyDescent="0.25">
      <c r="A531" s="24">
        <v>41883</v>
      </c>
      <c r="B531" t="s">
        <v>181</v>
      </c>
      <c r="C531" t="s">
        <v>192</v>
      </c>
      <c r="D531" s="25" t="s">
        <v>201</v>
      </c>
      <c r="E531" s="25" t="s">
        <v>187</v>
      </c>
      <c r="F531" s="27">
        <v>2180</v>
      </c>
      <c r="G531" s="27">
        <v>3139.2</v>
      </c>
    </row>
    <row r="532" spans="1:7" outlineLevel="2" x14ac:dyDescent="0.25">
      <c r="A532" s="24">
        <v>41548</v>
      </c>
      <c r="B532" t="s">
        <v>181</v>
      </c>
      <c r="C532" t="s">
        <v>196</v>
      </c>
      <c r="D532" s="25" t="s">
        <v>201</v>
      </c>
      <c r="E532" s="25" t="s">
        <v>187</v>
      </c>
      <c r="F532" s="27">
        <v>6710</v>
      </c>
      <c r="G532" s="27">
        <v>9662.4</v>
      </c>
    </row>
    <row r="533" spans="1:7" outlineLevel="2" x14ac:dyDescent="0.25">
      <c r="A533" s="24">
        <v>41548</v>
      </c>
      <c r="B533" t="s">
        <v>181</v>
      </c>
      <c r="C533" t="s">
        <v>195</v>
      </c>
      <c r="D533" s="25" t="s">
        <v>201</v>
      </c>
      <c r="E533" s="25" t="s">
        <v>187</v>
      </c>
      <c r="F533" s="27">
        <v>15140</v>
      </c>
      <c r="G533" s="27">
        <v>21801.599999999999</v>
      </c>
    </row>
    <row r="534" spans="1:7" outlineLevel="2" x14ac:dyDescent="0.25">
      <c r="A534" s="24">
        <v>41548</v>
      </c>
      <c r="B534" t="s">
        <v>181</v>
      </c>
      <c r="C534" t="s">
        <v>195</v>
      </c>
      <c r="D534" s="25" t="s">
        <v>201</v>
      </c>
      <c r="E534" s="25" t="s">
        <v>189</v>
      </c>
      <c r="F534" s="27">
        <v>15140</v>
      </c>
      <c r="G534" s="27">
        <v>21801.599999999999</v>
      </c>
    </row>
    <row r="535" spans="1:7" outlineLevel="2" x14ac:dyDescent="0.25">
      <c r="A535" s="24">
        <v>41548</v>
      </c>
      <c r="B535" t="s">
        <v>181</v>
      </c>
      <c r="C535" t="s">
        <v>196</v>
      </c>
      <c r="D535" s="25" t="s">
        <v>201</v>
      </c>
      <c r="E535" s="25" t="s">
        <v>190</v>
      </c>
      <c r="F535" s="27">
        <v>6710</v>
      </c>
      <c r="G535" s="27">
        <v>9662.4</v>
      </c>
    </row>
    <row r="536" spans="1:7" outlineLevel="2" x14ac:dyDescent="0.25">
      <c r="A536" s="24">
        <v>41944</v>
      </c>
      <c r="B536" t="s">
        <v>181</v>
      </c>
      <c r="C536" t="s">
        <v>195</v>
      </c>
      <c r="D536" s="25" t="s">
        <v>202</v>
      </c>
      <c r="E536" s="25" t="s">
        <v>185</v>
      </c>
      <c r="F536" s="27">
        <v>27910</v>
      </c>
      <c r="G536" s="27">
        <v>39771.75</v>
      </c>
    </row>
    <row r="537" spans="1:7" outlineLevel="2" x14ac:dyDescent="0.25">
      <c r="A537" s="24">
        <v>41883</v>
      </c>
      <c r="B537" t="s">
        <v>181</v>
      </c>
      <c r="C537" t="s">
        <v>194</v>
      </c>
      <c r="D537" s="25" t="s">
        <v>202</v>
      </c>
      <c r="E537" s="25" t="s">
        <v>187</v>
      </c>
      <c r="F537" s="27">
        <v>26200</v>
      </c>
      <c r="G537" s="27">
        <v>37335</v>
      </c>
    </row>
    <row r="538" spans="1:7" outlineLevel="2" x14ac:dyDescent="0.25">
      <c r="A538" s="24">
        <v>41609</v>
      </c>
      <c r="B538" t="s">
        <v>181</v>
      </c>
      <c r="C538" t="s">
        <v>193</v>
      </c>
      <c r="D538" s="25" t="s">
        <v>202</v>
      </c>
      <c r="E538" s="25" t="s">
        <v>187</v>
      </c>
      <c r="F538" s="27">
        <v>21160</v>
      </c>
      <c r="G538" s="27">
        <v>30153</v>
      </c>
    </row>
    <row r="539" spans="1:7" outlineLevel="2" x14ac:dyDescent="0.25">
      <c r="A539" s="24">
        <v>41640</v>
      </c>
      <c r="B539" t="s">
        <v>181</v>
      </c>
      <c r="C539" t="s">
        <v>196</v>
      </c>
      <c r="D539" s="25" t="s">
        <v>202</v>
      </c>
      <c r="E539" s="25" t="s">
        <v>188</v>
      </c>
      <c r="F539" s="27">
        <v>5550</v>
      </c>
      <c r="G539" s="27">
        <v>7908.75</v>
      </c>
    </row>
    <row r="540" spans="1:7" outlineLevel="2" x14ac:dyDescent="0.25">
      <c r="A540" s="24">
        <v>41640</v>
      </c>
      <c r="B540" t="s">
        <v>181</v>
      </c>
      <c r="C540" t="s">
        <v>195</v>
      </c>
      <c r="D540" s="25" t="s">
        <v>202</v>
      </c>
      <c r="E540" s="25" t="s">
        <v>188</v>
      </c>
      <c r="F540" s="27">
        <v>28610</v>
      </c>
      <c r="G540" s="27">
        <v>40769.25</v>
      </c>
    </row>
    <row r="541" spans="1:7" outlineLevel="2" x14ac:dyDescent="0.25">
      <c r="A541" s="24">
        <v>41730</v>
      </c>
      <c r="B541" t="s">
        <v>181</v>
      </c>
      <c r="C541" t="s">
        <v>194</v>
      </c>
      <c r="D541" s="25" t="s">
        <v>202</v>
      </c>
      <c r="E541" s="25" t="s">
        <v>187</v>
      </c>
      <c r="F541" s="27">
        <v>38010</v>
      </c>
      <c r="G541" s="27">
        <v>53594.100000000006</v>
      </c>
    </row>
    <row r="542" spans="1:7" outlineLevel="2" x14ac:dyDescent="0.25">
      <c r="A542" s="24">
        <v>41791</v>
      </c>
      <c r="B542" t="s">
        <v>181</v>
      </c>
      <c r="C542" t="s">
        <v>192</v>
      </c>
      <c r="D542" s="25" t="s">
        <v>202</v>
      </c>
      <c r="E542" s="25" t="s">
        <v>185</v>
      </c>
      <c r="F542" s="27">
        <v>28440</v>
      </c>
      <c r="G542" s="27">
        <v>40100.400000000001</v>
      </c>
    </row>
    <row r="543" spans="1:7" outlineLevel="2" x14ac:dyDescent="0.25">
      <c r="A543" s="24">
        <v>41944</v>
      </c>
      <c r="B543" t="s">
        <v>181</v>
      </c>
      <c r="C543" t="s">
        <v>196</v>
      </c>
      <c r="D543" s="25" t="s">
        <v>202</v>
      </c>
      <c r="E543" s="25" t="s">
        <v>185</v>
      </c>
      <c r="F543" s="27">
        <v>20300</v>
      </c>
      <c r="G543" s="27">
        <v>28623</v>
      </c>
    </row>
    <row r="544" spans="1:7" outlineLevel="2" x14ac:dyDescent="0.25">
      <c r="A544" s="24">
        <v>41760</v>
      </c>
      <c r="B544" t="s">
        <v>181</v>
      </c>
      <c r="C544" t="s">
        <v>193</v>
      </c>
      <c r="D544" s="25" t="s">
        <v>202</v>
      </c>
      <c r="E544" s="25" t="s">
        <v>188</v>
      </c>
      <c r="F544" s="27">
        <v>15300</v>
      </c>
      <c r="G544" s="27">
        <v>21573</v>
      </c>
    </row>
    <row r="545" spans="1:7" outlineLevel="2" x14ac:dyDescent="0.25">
      <c r="A545" s="24">
        <v>41791</v>
      </c>
      <c r="B545" t="s">
        <v>181</v>
      </c>
      <c r="C545" t="s">
        <v>192</v>
      </c>
      <c r="D545" s="25" t="s">
        <v>202</v>
      </c>
      <c r="E545" s="25" t="s">
        <v>189</v>
      </c>
      <c r="F545" s="27">
        <v>28440</v>
      </c>
      <c r="G545" s="27">
        <v>40100.400000000001</v>
      </c>
    </row>
    <row r="546" spans="1:7" outlineLevel="2" x14ac:dyDescent="0.25">
      <c r="A546" s="24">
        <v>41852</v>
      </c>
      <c r="B546" t="s">
        <v>181</v>
      </c>
      <c r="C546" t="s">
        <v>196</v>
      </c>
      <c r="D546" s="25" t="s">
        <v>202</v>
      </c>
      <c r="E546" s="25" t="s">
        <v>187</v>
      </c>
      <c r="F546" s="27">
        <v>21980</v>
      </c>
      <c r="G546" s="27">
        <v>30991.8</v>
      </c>
    </row>
    <row r="547" spans="1:7" outlineLevel="2" x14ac:dyDescent="0.25">
      <c r="A547" s="24">
        <v>41852</v>
      </c>
      <c r="B547" t="s">
        <v>181</v>
      </c>
      <c r="C547" t="s">
        <v>193</v>
      </c>
      <c r="D547" s="25" t="s">
        <v>202</v>
      </c>
      <c r="E547" s="25" t="s">
        <v>187</v>
      </c>
      <c r="F547" s="27">
        <v>17430</v>
      </c>
      <c r="G547" s="27">
        <v>24576.3</v>
      </c>
    </row>
    <row r="548" spans="1:7" outlineLevel="2" x14ac:dyDescent="0.25">
      <c r="A548" s="24">
        <v>41913</v>
      </c>
      <c r="B548" t="s">
        <v>181</v>
      </c>
      <c r="C548" t="s">
        <v>196</v>
      </c>
      <c r="D548" s="25" t="s">
        <v>202</v>
      </c>
      <c r="E548" s="25" t="s">
        <v>187</v>
      </c>
      <c r="F548" s="27">
        <v>11530</v>
      </c>
      <c r="G548" s="27">
        <v>16257.3</v>
      </c>
    </row>
    <row r="549" spans="1:7" outlineLevel="2" x14ac:dyDescent="0.25">
      <c r="A549" s="24">
        <v>41913</v>
      </c>
      <c r="B549" t="s">
        <v>181</v>
      </c>
      <c r="C549" t="s">
        <v>196</v>
      </c>
      <c r="D549" s="25" t="s">
        <v>202</v>
      </c>
      <c r="E549" s="25" t="s">
        <v>189</v>
      </c>
      <c r="F549" s="27">
        <v>11530</v>
      </c>
      <c r="G549" s="27">
        <v>16257.3</v>
      </c>
    </row>
    <row r="550" spans="1:7" outlineLevel="2" x14ac:dyDescent="0.25">
      <c r="A550" s="24">
        <v>41760</v>
      </c>
      <c r="B550" t="s">
        <v>181</v>
      </c>
      <c r="C550" t="s">
        <v>192</v>
      </c>
      <c r="D550" s="25" t="s">
        <v>202</v>
      </c>
      <c r="E550" s="25" t="s">
        <v>188</v>
      </c>
      <c r="F550" s="27">
        <v>12620</v>
      </c>
      <c r="G550" s="27">
        <v>17604.900000000001</v>
      </c>
    </row>
    <row r="551" spans="1:7" outlineLevel="2" x14ac:dyDescent="0.25">
      <c r="A551" s="24">
        <v>41852</v>
      </c>
      <c r="B551" t="s">
        <v>181</v>
      </c>
      <c r="C551" t="s">
        <v>194</v>
      </c>
      <c r="D551" s="25" t="s">
        <v>202</v>
      </c>
      <c r="E551" s="25" t="s">
        <v>187</v>
      </c>
      <c r="F551" s="27">
        <v>21010</v>
      </c>
      <c r="G551" s="27">
        <v>29308.95</v>
      </c>
    </row>
    <row r="552" spans="1:7" outlineLevel="2" x14ac:dyDescent="0.25">
      <c r="A552" s="24">
        <v>41518</v>
      </c>
      <c r="B552" t="s">
        <v>181</v>
      </c>
      <c r="C552" t="s">
        <v>196</v>
      </c>
      <c r="D552" s="25" t="s">
        <v>202</v>
      </c>
      <c r="E552" s="25" t="s">
        <v>187</v>
      </c>
      <c r="F552" s="27">
        <v>29310</v>
      </c>
      <c r="G552" s="27">
        <v>40887.449999999997</v>
      </c>
    </row>
    <row r="553" spans="1:7" outlineLevel="2" x14ac:dyDescent="0.25">
      <c r="A553" s="24">
        <v>41944</v>
      </c>
      <c r="B553" t="s">
        <v>181</v>
      </c>
      <c r="C553" t="s">
        <v>194</v>
      </c>
      <c r="D553" s="25" t="s">
        <v>202</v>
      </c>
      <c r="E553" s="25" t="s">
        <v>185</v>
      </c>
      <c r="F553" s="27">
        <v>4900</v>
      </c>
      <c r="G553" s="27">
        <v>6762</v>
      </c>
    </row>
    <row r="554" spans="1:7" outlineLevel="2" x14ac:dyDescent="0.25">
      <c r="A554" s="24">
        <v>41699</v>
      </c>
      <c r="B554" t="s">
        <v>181</v>
      </c>
      <c r="C554" t="s">
        <v>194</v>
      </c>
      <c r="D554" s="25" t="s">
        <v>202</v>
      </c>
      <c r="E554" s="25" t="s">
        <v>186</v>
      </c>
      <c r="F554" s="27">
        <v>25010</v>
      </c>
      <c r="G554" s="27">
        <v>34513.800000000003</v>
      </c>
    </row>
    <row r="555" spans="1:7" outlineLevel="2" x14ac:dyDescent="0.25">
      <c r="A555" s="24">
        <v>41974</v>
      </c>
      <c r="B555" t="s">
        <v>181</v>
      </c>
      <c r="C555" t="s">
        <v>193</v>
      </c>
      <c r="D555" s="25" t="s">
        <v>202</v>
      </c>
      <c r="E555" s="25" t="s">
        <v>186</v>
      </c>
      <c r="F555" s="27">
        <v>7110</v>
      </c>
      <c r="G555" s="27">
        <v>9811.7999999999993</v>
      </c>
    </row>
    <row r="556" spans="1:7" outlineLevel="2" x14ac:dyDescent="0.25">
      <c r="A556" s="24">
        <v>41974</v>
      </c>
      <c r="B556" t="s">
        <v>181</v>
      </c>
      <c r="C556" t="s">
        <v>193</v>
      </c>
      <c r="D556" s="25" t="s">
        <v>202</v>
      </c>
      <c r="E556" s="25" t="s">
        <v>190</v>
      </c>
      <c r="F556" s="27">
        <v>7110</v>
      </c>
      <c r="G556" s="27">
        <v>9811.7999999999993</v>
      </c>
    </row>
    <row r="557" spans="1:7" outlineLevel="2" x14ac:dyDescent="0.25">
      <c r="A557" s="24">
        <v>41730</v>
      </c>
      <c r="B557" t="s">
        <v>181</v>
      </c>
      <c r="C557" t="s">
        <v>196</v>
      </c>
      <c r="D557" s="25" t="s">
        <v>202</v>
      </c>
      <c r="E557" s="25" t="s">
        <v>187</v>
      </c>
      <c r="F557" s="27">
        <v>36750</v>
      </c>
      <c r="G557" s="27">
        <v>50163.75</v>
      </c>
    </row>
    <row r="558" spans="1:7" outlineLevel="2" x14ac:dyDescent="0.25">
      <c r="A558" s="24">
        <v>41913</v>
      </c>
      <c r="B558" t="s">
        <v>181</v>
      </c>
      <c r="C558" t="s">
        <v>194</v>
      </c>
      <c r="D558" s="25" t="s">
        <v>202</v>
      </c>
      <c r="E558" s="25" t="s">
        <v>187</v>
      </c>
      <c r="F558" s="27">
        <v>12270</v>
      </c>
      <c r="G558" s="27">
        <v>16748.55</v>
      </c>
    </row>
    <row r="559" spans="1:7" outlineLevel="2" x14ac:dyDescent="0.25">
      <c r="A559" s="24">
        <v>41760</v>
      </c>
      <c r="B559" t="s">
        <v>181</v>
      </c>
      <c r="C559" t="s">
        <v>195</v>
      </c>
      <c r="D559" s="25" t="s">
        <v>202</v>
      </c>
      <c r="E559" s="25" t="s">
        <v>188</v>
      </c>
      <c r="F559" s="27">
        <v>2450</v>
      </c>
      <c r="G559" s="27">
        <v>3344.25</v>
      </c>
    </row>
    <row r="560" spans="1:7" outlineLevel="2" x14ac:dyDescent="0.25">
      <c r="A560" s="24">
        <v>41913</v>
      </c>
      <c r="B560" t="s">
        <v>181</v>
      </c>
      <c r="C560" t="s">
        <v>194</v>
      </c>
      <c r="D560" s="25" t="s">
        <v>202</v>
      </c>
      <c r="E560" s="25" t="s">
        <v>189</v>
      </c>
      <c r="F560" s="27">
        <v>12270</v>
      </c>
      <c r="G560" s="27">
        <v>16748.55</v>
      </c>
    </row>
    <row r="561" spans="1:7" outlineLevel="2" x14ac:dyDescent="0.25">
      <c r="A561" s="24">
        <v>41579</v>
      </c>
      <c r="B561" t="s">
        <v>181</v>
      </c>
      <c r="C561" t="s">
        <v>193</v>
      </c>
      <c r="D561" s="25" t="s">
        <v>202</v>
      </c>
      <c r="E561" s="25" t="s">
        <v>190</v>
      </c>
      <c r="F561" s="27">
        <v>9700</v>
      </c>
      <c r="G561" s="27">
        <v>13240.5</v>
      </c>
    </row>
    <row r="562" spans="1:7" outlineLevel="2" x14ac:dyDescent="0.25">
      <c r="A562" s="24">
        <v>41730</v>
      </c>
      <c r="B562" t="s">
        <v>181</v>
      </c>
      <c r="C562" t="s">
        <v>195</v>
      </c>
      <c r="D562" s="25" t="s">
        <v>202</v>
      </c>
      <c r="E562" s="25" t="s">
        <v>188</v>
      </c>
      <c r="F562" s="27">
        <v>26280</v>
      </c>
      <c r="G562" s="27">
        <v>35872.199999999997</v>
      </c>
    </row>
    <row r="563" spans="1:7" outlineLevel="2" x14ac:dyDescent="0.25">
      <c r="A563" s="24">
        <v>41821</v>
      </c>
      <c r="B563" t="s">
        <v>181</v>
      </c>
      <c r="C563" t="s">
        <v>192</v>
      </c>
      <c r="D563" s="25" t="s">
        <v>202</v>
      </c>
      <c r="E563" s="25" t="s">
        <v>190</v>
      </c>
      <c r="F563" s="27">
        <v>16305</v>
      </c>
      <c r="G563" s="27">
        <v>22256.324999999997</v>
      </c>
    </row>
    <row r="564" spans="1:7" outlineLevel="2" x14ac:dyDescent="0.25">
      <c r="A564" s="24">
        <v>41974</v>
      </c>
      <c r="B564" t="s">
        <v>181</v>
      </c>
      <c r="C564" t="s">
        <v>194</v>
      </c>
      <c r="D564" s="25" t="s">
        <v>203</v>
      </c>
      <c r="E564" s="25" t="s">
        <v>186</v>
      </c>
      <c r="F564" s="27">
        <v>20720</v>
      </c>
      <c r="G564" s="27">
        <v>27972</v>
      </c>
    </row>
    <row r="565" spans="1:7" outlineLevel="2" x14ac:dyDescent="0.25">
      <c r="A565" s="24">
        <v>41548</v>
      </c>
      <c r="B565" t="s">
        <v>181</v>
      </c>
      <c r="C565" t="s">
        <v>194</v>
      </c>
      <c r="D565" s="25" t="s">
        <v>203</v>
      </c>
      <c r="E565" s="25" t="s">
        <v>187</v>
      </c>
      <c r="F565" s="27">
        <v>21670</v>
      </c>
      <c r="G565" s="27">
        <v>29254.5</v>
      </c>
    </row>
    <row r="566" spans="1:7" outlineLevel="2" x14ac:dyDescent="0.25">
      <c r="A566" s="24">
        <v>41640</v>
      </c>
      <c r="B566" t="s">
        <v>181</v>
      </c>
      <c r="C566" t="s">
        <v>193</v>
      </c>
      <c r="D566" s="25" t="s">
        <v>203</v>
      </c>
      <c r="E566" s="25" t="s">
        <v>188</v>
      </c>
      <c r="F566" s="27">
        <v>6810</v>
      </c>
      <c r="G566" s="27">
        <v>9193.5</v>
      </c>
    </row>
    <row r="567" spans="1:7" outlineLevel="2" x14ac:dyDescent="0.25">
      <c r="A567" s="24">
        <v>41730</v>
      </c>
      <c r="B567" t="s">
        <v>181</v>
      </c>
      <c r="C567" t="s">
        <v>193</v>
      </c>
      <c r="D567" s="25" t="s">
        <v>203</v>
      </c>
      <c r="E567" s="25" t="s">
        <v>188</v>
      </c>
      <c r="F567" s="27">
        <v>5100</v>
      </c>
      <c r="G567" s="27">
        <v>6885</v>
      </c>
    </row>
    <row r="568" spans="1:7" outlineLevel="2" x14ac:dyDescent="0.25">
      <c r="A568" s="24">
        <v>41760</v>
      </c>
      <c r="B568" t="s">
        <v>181</v>
      </c>
      <c r="C568" t="s">
        <v>196</v>
      </c>
      <c r="D568" s="25" t="s">
        <v>203</v>
      </c>
      <c r="E568" s="25" t="s">
        <v>188</v>
      </c>
      <c r="F568" s="27">
        <v>7900</v>
      </c>
      <c r="G568" s="27">
        <v>10665</v>
      </c>
    </row>
    <row r="569" spans="1:7" outlineLevel="2" x14ac:dyDescent="0.25">
      <c r="A569" s="24">
        <v>41821</v>
      </c>
      <c r="B569" t="s">
        <v>181</v>
      </c>
      <c r="C569" t="s">
        <v>195</v>
      </c>
      <c r="D569" s="25" t="s">
        <v>203</v>
      </c>
      <c r="E569" s="25" t="s">
        <v>189</v>
      </c>
      <c r="F569" s="27">
        <v>6410</v>
      </c>
      <c r="G569" s="27">
        <v>8653.5</v>
      </c>
    </row>
    <row r="570" spans="1:7" outlineLevel="2" x14ac:dyDescent="0.25">
      <c r="A570" s="24">
        <v>41548</v>
      </c>
      <c r="B570" t="s">
        <v>181</v>
      </c>
      <c r="C570" t="s">
        <v>194</v>
      </c>
      <c r="D570" s="25" t="s">
        <v>203</v>
      </c>
      <c r="E570" s="25" t="s">
        <v>189</v>
      </c>
      <c r="F570" s="27">
        <v>21670</v>
      </c>
      <c r="G570" s="27">
        <v>29254.5</v>
      </c>
    </row>
    <row r="571" spans="1:7" outlineLevel="2" x14ac:dyDescent="0.25">
      <c r="A571" s="24">
        <v>41974</v>
      </c>
      <c r="B571" t="s">
        <v>181</v>
      </c>
      <c r="C571" t="s">
        <v>194</v>
      </c>
      <c r="D571" s="25" t="s">
        <v>203</v>
      </c>
      <c r="E571" s="25" t="s">
        <v>190</v>
      </c>
      <c r="F571" s="27">
        <v>20720</v>
      </c>
      <c r="G571" s="27">
        <v>27972</v>
      </c>
    </row>
    <row r="572" spans="1:7" outlineLevel="2" x14ac:dyDescent="0.25">
      <c r="A572" s="24">
        <v>41640</v>
      </c>
      <c r="B572" t="s">
        <v>181</v>
      </c>
      <c r="C572" t="s">
        <v>192</v>
      </c>
      <c r="D572" s="25" t="s">
        <v>203</v>
      </c>
      <c r="E572" s="25" t="s">
        <v>188</v>
      </c>
      <c r="F572" s="27">
        <v>3840</v>
      </c>
      <c r="G572" s="27">
        <v>5126.3999999999996</v>
      </c>
    </row>
    <row r="573" spans="1:7" outlineLevel="2" x14ac:dyDescent="0.25">
      <c r="A573" s="24">
        <v>41821</v>
      </c>
      <c r="B573" t="s">
        <v>181</v>
      </c>
      <c r="C573" t="s">
        <v>196</v>
      </c>
      <c r="D573" s="25" t="s">
        <v>203</v>
      </c>
      <c r="E573" s="25" t="s">
        <v>190</v>
      </c>
      <c r="F573" s="27">
        <v>31995</v>
      </c>
      <c r="G573" s="27">
        <v>42713.324999999997</v>
      </c>
    </row>
    <row r="574" spans="1:7" outlineLevel="2" x14ac:dyDescent="0.25">
      <c r="A574" s="24">
        <v>41579</v>
      </c>
      <c r="B574" t="s">
        <v>181</v>
      </c>
      <c r="C574" t="s">
        <v>192</v>
      </c>
      <c r="D574" s="25" t="s">
        <v>203</v>
      </c>
      <c r="E574" s="25" t="s">
        <v>185</v>
      </c>
      <c r="F574" s="27">
        <v>15600</v>
      </c>
      <c r="G574" s="27">
        <v>20826</v>
      </c>
    </row>
    <row r="575" spans="1:7" outlineLevel="2" x14ac:dyDescent="0.25">
      <c r="A575" s="24">
        <v>41974</v>
      </c>
      <c r="B575" t="s">
        <v>181</v>
      </c>
      <c r="C575" t="s">
        <v>195</v>
      </c>
      <c r="D575" s="25" t="s">
        <v>203</v>
      </c>
      <c r="E575" s="25" t="s">
        <v>186</v>
      </c>
      <c r="F575" s="27">
        <v>21570</v>
      </c>
      <c r="G575" s="27">
        <v>28795.95</v>
      </c>
    </row>
    <row r="576" spans="1:7" outlineLevel="2" x14ac:dyDescent="0.25">
      <c r="A576" s="24">
        <v>41852</v>
      </c>
      <c r="B576" t="s">
        <v>181</v>
      </c>
      <c r="C576" t="s">
        <v>195</v>
      </c>
      <c r="D576" s="25" t="s">
        <v>203</v>
      </c>
      <c r="E576" s="25" t="s">
        <v>187</v>
      </c>
      <c r="F576" s="27">
        <v>19840</v>
      </c>
      <c r="G576" s="27">
        <v>26486.400000000001</v>
      </c>
    </row>
    <row r="577" spans="1:7" outlineLevel="2" x14ac:dyDescent="0.25">
      <c r="A577" s="24">
        <v>41518</v>
      </c>
      <c r="B577" t="s">
        <v>181</v>
      </c>
      <c r="C577" t="s">
        <v>195</v>
      </c>
      <c r="D577" s="25" t="s">
        <v>203</v>
      </c>
      <c r="E577" s="25" t="s">
        <v>188</v>
      </c>
      <c r="F577" s="27">
        <v>6550</v>
      </c>
      <c r="G577" s="27">
        <v>8744.25</v>
      </c>
    </row>
    <row r="578" spans="1:7" outlineLevel="2" x14ac:dyDescent="0.25">
      <c r="A578" s="24">
        <v>41974</v>
      </c>
      <c r="B578" t="s">
        <v>181</v>
      </c>
      <c r="C578" t="s">
        <v>195</v>
      </c>
      <c r="D578" s="25" t="s">
        <v>203</v>
      </c>
      <c r="E578" s="25" t="s">
        <v>190</v>
      </c>
      <c r="F578" s="27">
        <v>21570</v>
      </c>
      <c r="G578" s="27">
        <v>28795.95</v>
      </c>
    </row>
    <row r="579" spans="1:7" outlineLevel="2" x14ac:dyDescent="0.25">
      <c r="A579" s="24">
        <v>41944</v>
      </c>
      <c r="B579" t="s">
        <v>181</v>
      </c>
      <c r="C579" t="s">
        <v>192</v>
      </c>
      <c r="D579" s="25" t="s">
        <v>203</v>
      </c>
      <c r="E579" s="25" t="s">
        <v>185</v>
      </c>
      <c r="F579" s="27">
        <v>26890</v>
      </c>
      <c r="G579" s="27">
        <v>35494.800000000003</v>
      </c>
    </row>
    <row r="580" spans="1:7" outlineLevel="2" x14ac:dyDescent="0.25">
      <c r="A580" s="24">
        <v>41699</v>
      </c>
      <c r="B580" t="s">
        <v>181</v>
      </c>
      <c r="C580" t="s">
        <v>196</v>
      </c>
      <c r="D580" s="25" t="s">
        <v>203</v>
      </c>
      <c r="E580" s="25" t="s">
        <v>186</v>
      </c>
      <c r="F580" s="27">
        <v>6770</v>
      </c>
      <c r="G580" s="27">
        <v>8936.4</v>
      </c>
    </row>
    <row r="581" spans="1:7" outlineLevel="2" x14ac:dyDescent="0.25">
      <c r="A581" s="24">
        <v>41609</v>
      </c>
      <c r="B581" t="s">
        <v>181</v>
      </c>
      <c r="C581" t="s">
        <v>195</v>
      </c>
      <c r="D581" s="25" t="s">
        <v>203</v>
      </c>
      <c r="E581" s="25" t="s">
        <v>187</v>
      </c>
      <c r="F581" s="27">
        <v>3800</v>
      </c>
      <c r="G581" s="27">
        <v>5016</v>
      </c>
    </row>
    <row r="582" spans="1:7" outlineLevel="2" x14ac:dyDescent="0.25">
      <c r="A582" s="24">
        <v>41821</v>
      </c>
      <c r="B582" t="s">
        <v>181</v>
      </c>
      <c r="C582" t="s">
        <v>194</v>
      </c>
      <c r="D582" s="25" t="s">
        <v>203</v>
      </c>
      <c r="E582" s="25" t="s">
        <v>189</v>
      </c>
      <c r="F582" s="27">
        <v>38745</v>
      </c>
      <c r="G582" s="27">
        <v>51143.399999999994</v>
      </c>
    </row>
    <row r="583" spans="1:7" outlineLevel="2" x14ac:dyDescent="0.25">
      <c r="A583" s="24">
        <v>41579</v>
      </c>
      <c r="B583" t="s">
        <v>181</v>
      </c>
      <c r="C583" t="s">
        <v>196</v>
      </c>
      <c r="D583" s="25" t="s">
        <v>203</v>
      </c>
      <c r="E583" s="25" t="s">
        <v>190</v>
      </c>
      <c r="F583" s="27">
        <v>25480</v>
      </c>
      <c r="G583" s="27">
        <v>33633.599999999999</v>
      </c>
    </row>
    <row r="584" spans="1:7" outlineLevel="2" x14ac:dyDescent="0.25">
      <c r="A584" s="24">
        <v>41791</v>
      </c>
      <c r="B584" t="s">
        <v>181</v>
      </c>
      <c r="C584" t="s">
        <v>196</v>
      </c>
      <c r="D584" s="25" t="s">
        <v>203</v>
      </c>
      <c r="E584" s="25" t="s">
        <v>185</v>
      </c>
      <c r="F584" s="27">
        <v>25670</v>
      </c>
      <c r="G584" s="27">
        <v>33499.35</v>
      </c>
    </row>
    <row r="585" spans="1:7" outlineLevel="2" x14ac:dyDescent="0.25">
      <c r="A585" s="24">
        <v>41791</v>
      </c>
      <c r="B585" t="s">
        <v>181</v>
      </c>
      <c r="C585" t="s">
        <v>196</v>
      </c>
      <c r="D585" s="25" t="s">
        <v>203</v>
      </c>
      <c r="E585" s="25" t="s">
        <v>189</v>
      </c>
      <c r="F585" s="27">
        <v>25670</v>
      </c>
      <c r="G585" s="27">
        <v>33499.35</v>
      </c>
    </row>
    <row r="586" spans="1:7" outlineLevel="2" x14ac:dyDescent="0.25">
      <c r="A586" s="24">
        <v>41913</v>
      </c>
      <c r="B586" t="s">
        <v>181</v>
      </c>
      <c r="C586" t="s">
        <v>192</v>
      </c>
      <c r="D586" s="25" t="s">
        <v>203</v>
      </c>
      <c r="E586" s="25" t="s">
        <v>187</v>
      </c>
      <c r="F586" s="27">
        <v>15650</v>
      </c>
      <c r="G586" s="27">
        <v>20423.25</v>
      </c>
    </row>
    <row r="587" spans="1:7" outlineLevel="2" x14ac:dyDescent="0.25">
      <c r="A587" s="24">
        <v>41640</v>
      </c>
      <c r="B587" t="s">
        <v>181</v>
      </c>
      <c r="C587" t="s">
        <v>194</v>
      </c>
      <c r="D587" s="25" t="s">
        <v>203</v>
      </c>
      <c r="E587" s="25" t="s">
        <v>188</v>
      </c>
      <c r="F587" s="27">
        <v>39975</v>
      </c>
      <c r="G587" s="27">
        <v>52167.375</v>
      </c>
    </row>
    <row r="588" spans="1:7" outlineLevel="2" x14ac:dyDescent="0.25">
      <c r="A588" s="24">
        <v>41518</v>
      </c>
      <c r="B588" t="s">
        <v>181</v>
      </c>
      <c r="C588" t="s">
        <v>193</v>
      </c>
      <c r="D588" s="25" t="s">
        <v>203</v>
      </c>
      <c r="E588" s="25" t="s">
        <v>188</v>
      </c>
      <c r="F588" s="27">
        <v>6600</v>
      </c>
      <c r="G588" s="27">
        <v>8613</v>
      </c>
    </row>
    <row r="589" spans="1:7" outlineLevel="2" x14ac:dyDescent="0.25">
      <c r="A589" s="24">
        <v>41913</v>
      </c>
      <c r="B589" t="s">
        <v>181</v>
      </c>
      <c r="C589" t="s">
        <v>192</v>
      </c>
      <c r="D589" s="25" t="s">
        <v>203</v>
      </c>
      <c r="E589" s="25" t="s">
        <v>189</v>
      </c>
      <c r="F589" s="27">
        <v>15650</v>
      </c>
      <c r="G589" s="27">
        <v>20423.25</v>
      </c>
    </row>
    <row r="590" spans="1:7" outlineLevel="2" x14ac:dyDescent="0.25">
      <c r="A590" s="24">
        <v>41671</v>
      </c>
      <c r="B590" t="s">
        <v>181</v>
      </c>
      <c r="C590" t="s">
        <v>193</v>
      </c>
      <c r="D590" s="25" t="s">
        <v>203</v>
      </c>
      <c r="E590" s="25" t="s">
        <v>187</v>
      </c>
      <c r="F590" s="27">
        <v>2780</v>
      </c>
      <c r="G590" s="27">
        <v>3586.2</v>
      </c>
    </row>
    <row r="591" spans="1:7" outlineLevel="2" x14ac:dyDescent="0.25">
      <c r="A591" s="24">
        <v>41883</v>
      </c>
      <c r="B591" t="s">
        <v>181</v>
      </c>
      <c r="C591" t="s">
        <v>196</v>
      </c>
      <c r="D591" s="25" t="s">
        <v>203</v>
      </c>
      <c r="E591" s="25" t="s">
        <v>187</v>
      </c>
      <c r="F591" s="27">
        <v>17670</v>
      </c>
      <c r="G591" s="27">
        <v>22794.3</v>
      </c>
    </row>
    <row r="592" spans="1:7" outlineLevel="2" x14ac:dyDescent="0.25">
      <c r="A592" s="24">
        <v>41944</v>
      </c>
      <c r="B592" t="s">
        <v>181</v>
      </c>
      <c r="C592" t="s">
        <v>193</v>
      </c>
      <c r="D592" s="25" t="s">
        <v>203</v>
      </c>
      <c r="E592" s="25" t="s">
        <v>185</v>
      </c>
      <c r="F592" s="27">
        <v>15130</v>
      </c>
      <c r="G592" s="27">
        <v>19517.7</v>
      </c>
    </row>
    <row r="593" spans="1:7" outlineLevel="2" x14ac:dyDescent="0.25">
      <c r="A593" s="24">
        <v>41974</v>
      </c>
      <c r="B593" t="s">
        <v>181</v>
      </c>
      <c r="C593" t="s">
        <v>192</v>
      </c>
      <c r="D593" s="25" t="s">
        <v>203</v>
      </c>
      <c r="E593" s="25" t="s">
        <v>185</v>
      </c>
      <c r="F593" s="27">
        <v>23000</v>
      </c>
      <c r="G593" s="27">
        <v>29670</v>
      </c>
    </row>
    <row r="594" spans="1:7" outlineLevel="2" x14ac:dyDescent="0.25">
      <c r="A594" s="24">
        <v>41974</v>
      </c>
      <c r="B594" t="s">
        <v>181</v>
      </c>
      <c r="C594" t="s">
        <v>192</v>
      </c>
      <c r="D594" s="25" t="s">
        <v>203</v>
      </c>
      <c r="E594" s="25" t="s">
        <v>186</v>
      </c>
      <c r="F594" s="27">
        <v>23000</v>
      </c>
      <c r="G594" s="27">
        <v>29670</v>
      </c>
    </row>
    <row r="595" spans="1:7" outlineLevel="2" x14ac:dyDescent="0.25">
      <c r="A595" s="24">
        <v>41518</v>
      </c>
      <c r="B595" t="s">
        <v>181</v>
      </c>
      <c r="C595" t="s">
        <v>192</v>
      </c>
      <c r="D595" s="25" t="s">
        <v>203</v>
      </c>
      <c r="E595" s="25" t="s">
        <v>187</v>
      </c>
      <c r="F595" s="27">
        <v>24700</v>
      </c>
      <c r="G595" s="27">
        <v>31863</v>
      </c>
    </row>
    <row r="596" spans="1:7" outlineLevel="2" x14ac:dyDescent="0.25">
      <c r="A596" s="24">
        <v>41548</v>
      </c>
      <c r="B596" t="s">
        <v>181</v>
      </c>
      <c r="C596" t="s">
        <v>192</v>
      </c>
      <c r="D596" s="25" t="s">
        <v>203</v>
      </c>
      <c r="E596" s="25" t="s">
        <v>187</v>
      </c>
      <c r="F596" s="27">
        <v>17430</v>
      </c>
      <c r="G596" s="27">
        <v>22484.7</v>
      </c>
    </row>
    <row r="597" spans="1:7" outlineLevel="2" x14ac:dyDescent="0.25">
      <c r="A597" s="24">
        <v>41548</v>
      </c>
      <c r="B597" t="s">
        <v>181</v>
      </c>
      <c r="C597" t="s">
        <v>192</v>
      </c>
      <c r="D597" s="25" t="s">
        <v>203</v>
      </c>
      <c r="E597" s="25" t="s">
        <v>190</v>
      </c>
      <c r="F597" s="27">
        <v>17430</v>
      </c>
      <c r="G597" s="27">
        <v>22484.7</v>
      </c>
    </row>
    <row r="598" spans="1:7" outlineLevel="2" x14ac:dyDescent="0.25">
      <c r="A598" s="24">
        <v>41579</v>
      </c>
      <c r="B598" t="s">
        <v>181</v>
      </c>
      <c r="C598" t="s">
        <v>195</v>
      </c>
      <c r="D598" s="25" t="s">
        <v>203</v>
      </c>
      <c r="E598" s="25" t="s">
        <v>190</v>
      </c>
      <c r="F598" s="27">
        <v>18700</v>
      </c>
      <c r="G598" s="27">
        <v>24123</v>
      </c>
    </row>
    <row r="599" spans="1:7" outlineLevel="2" x14ac:dyDescent="0.25">
      <c r="A599" s="24">
        <v>41730</v>
      </c>
      <c r="B599" t="s">
        <v>181</v>
      </c>
      <c r="C599" t="s">
        <v>192</v>
      </c>
      <c r="D599" s="25" t="s">
        <v>203</v>
      </c>
      <c r="E599" s="25" t="s">
        <v>187</v>
      </c>
      <c r="F599" s="27">
        <v>16140</v>
      </c>
      <c r="G599" s="27">
        <v>20578.5</v>
      </c>
    </row>
    <row r="600" spans="1:7" outlineLevel="2" x14ac:dyDescent="0.25">
      <c r="A600" s="24">
        <v>41852</v>
      </c>
      <c r="B600" t="s">
        <v>181</v>
      </c>
      <c r="C600" t="s">
        <v>192</v>
      </c>
      <c r="D600" s="25" t="s">
        <v>203</v>
      </c>
      <c r="E600" s="25" t="s">
        <v>187</v>
      </c>
      <c r="F600" s="27">
        <v>25590</v>
      </c>
      <c r="G600" s="27">
        <v>32627.25</v>
      </c>
    </row>
    <row r="601" spans="1:7" outlineLevel="2" x14ac:dyDescent="0.25">
      <c r="A601" s="24">
        <v>41913</v>
      </c>
      <c r="B601" t="s">
        <v>181</v>
      </c>
      <c r="C601" t="s">
        <v>193</v>
      </c>
      <c r="D601" s="25" t="s">
        <v>203</v>
      </c>
      <c r="E601" s="25" t="s">
        <v>187</v>
      </c>
      <c r="F601" s="27">
        <v>11750</v>
      </c>
      <c r="G601" s="27">
        <v>14981.25</v>
      </c>
    </row>
    <row r="602" spans="1:7" outlineLevel="2" x14ac:dyDescent="0.25">
      <c r="A602" s="24">
        <v>41760</v>
      </c>
      <c r="B602" t="s">
        <v>181</v>
      </c>
      <c r="C602" t="s">
        <v>194</v>
      </c>
      <c r="D602" s="25" t="s">
        <v>203</v>
      </c>
      <c r="E602" s="25" t="s">
        <v>188</v>
      </c>
      <c r="F602" s="27">
        <v>28260</v>
      </c>
      <c r="G602" s="27">
        <v>36031.5</v>
      </c>
    </row>
    <row r="603" spans="1:7" outlineLevel="2" x14ac:dyDescent="0.25">
      <c r="A603" s="24">
        <v>41821</v>
      </c>
      <c r="B603" t="s">
        <v>181</v>
      </c>
      <c r="C603" t="s">
        <v>193</v>
      </c>
      <c r="D603" s="25" t="s">
        <v>203</v>
      </c>
      <c r="E603" s="25" t="s">
        <v>189</v>
      </c>
      <c r="F603" s="27">
        <v>4920</v>
      </c>
      <c r="G603" s="27">
        <v>6273</v>
      </c>
    </row>
    <row r="604" spans="1:7" outlineLevel="2" x14ac:dyDescent="0.25">
      <c r="A604" s="24">
        <v>41913</v>
      </c>
      <c r="B604" t="s">
        <v>181</v>
      </c>
      <c r="C604" t="s">
        <v>193</v>
      </c>
      <c r="D604" s="25" t="s">
        <v>203</v>
      </c>
      <c r="E604" s="25" t="s">
        <v>189</v>
      </c>
      <c r="F604" s="27">
        <v>11750</v>
      </c>
      <c r="G604" s="27">
        <v>14981.25</v>
      </c>
    </row>
    <row r="605" spans="1:7" outlineLevel="1" x14ac:dyDescent="0.25">
      <c r="A605" s="24"/>
      <c r="B605" s="31" t="s">
        <v>205</v>
      </c>
      <c r="D605" s="25"/>
      <c r="E605" s="25"/>
      <c r="F605" s="27">
        <f>SUBTOTAL(9,F505:F604)</f>
        <v>1721780</v>
      </c>
      <c r="G605" s="27">
        <f>SUBTOTAL(9,G505:G604)</f>
        <v>2381883.0750000002</v>
      </c>
    </row>
    <row r="606" spans="1:7" outlineLevel="2" x14ac:dyDescent="0.25">
      <c r="A606" s="24">
        <v>41852</v>
      </c>
      <c r="B606" t="s">
        <v>184</v>
      </c>
      <c r="C606" t="s">
        <v>195</v>
      </c>
      <c r="D606" s="25" t="s">
        <v>200</v>
      </c>
      <c r="E606" s="25" t="s">
        <v>186</v>
      </c>
      <c r="F606" s="27">
        <v>239500</v>
      </c>
      <c r="G606" s="27">
        <v>287400</v>
      </c>
    </row>
    <row r="607" spans="1:7" outlineLevel="2" x14ac:dyDescent="0.25">
      <c r="A607" s="24">
        <v>41518</v>
      </c>
      <c r="B607" t="s">
        <v>184</v>
      </c>
      <c r="C607" t="s">
        <v>195</v>
      </c>
      <c r="D607" s="25" t="s">
        <v>200</v>
      </c>
      <c r="E607" s="25" t="s">
        <v>187</v>
      </c>
      <c r="F607" s="27">
        <v>197000</v>
      </c>
      <c r="G607" s="27">
        <v>236400</v>
      </c>
    </row>
    <row r="608" spans="1:7" outlineLevel="2" x14ac:dyDescent="0.25">
      <c r="A608" s="24">
        <v>41671</v>
      </c>
      <c r="B608" t="s">
        <v>184</v>
      </c>
      <c r="C608" t="s">
        <v>192</v>
      </c>
      <c r="D608" s="25" t="s">
        <v>200</v>
      </c>
      <c r="E608" s="25" t="s">
        <v>189</v>
      </c>
      <c r="F608" s="27">
        <v>500250</v>
      </c>
      <c r="G608" s="27">
        <v>600300</v>
      </c>
    </row>
    <row r="609" spans="1:7" outlineLevel="2" x14ac:dyDescent="0.25">
      <c r="A609" s="24">
        <v>41883</v>
      </c>
      <c r="B609" t="s">
        <v>184</v>
      </c>
      <c r="C609" t="s">
        <v>194</v>
      </c>
      <c r="D609" s="25" t="s">
        <v>200</v>
      </c>
      <c r="E609" s="25" t="s">
        <v>189</v>
      </c>
      <c r="F609" s="27">
        <v>537750</v>
      </c>
      <c r="G609" s="27">
        <v>645300</v>
      </c>
    </row>
    <row r="610" spans="1:7" outlineLevel="2" x14ac:dyDescent="0.25">
      <c r="A610" s="24">
        <v>41548</v>
      </c>
      <c r="B610" t="s">
        <v>184</v>
      </c>
      <c r="C610" t="s">
        <v>195</v>
      </c>
      <c r="D610" s="25" t="s">
        <v>201</v>
      </c>
      <c r="E610" s="25" t="s">
        <v>185</v>
      </c>
      <c r="F610" s="27">
        <v>123500</v>
      </c>
      <c r="G610" s="27">
        <v>146718</v>
      </c>
    </row>
    <row r="611" spans="1:7" outlineLevel="2" x14ac:dyDescent="0.25">
      <c r="A611" s="24">
        <v>41730</v>
      </c>
      <c r="B611" t="s">
        <v>184</v>
      </c>
      <c r="C611" t="s">
        <v>196</v>
      </c>
      <c r="D611" s="25" t="s">
        <v>201</v>
      </c>
      <c r="E611" s="25" t="s">
        <v>186</v>
      </c>
      <c r="F611" s="27">
        <v>575250</v>
      </c>
      <c r="G611" s="27">
        <v>683397</v>
      </c>
    </row>
    <row r="612" spans="1:7" outlineLevel="2" x14ac:dyDescent="0.25">
      <c r="A612" s="24">
        <v>41518</v>
      </c>
      <c r="B612" t="s">
        <v>184</v>
      </c>
      <c r="C612" t="s">
        <v>196</v>
      </c>
      <c r="D612" s="25" t="s">
        <v>201</v>
      </c>
      <c r="E612" s="25" t="s">
        <v>186</v>
      </c>
      <c r="F612" s="27">
        <v>624500</v>
      </c>
      <c r="G612" s="27">
        <v>741906</v>
      </c>
    </row>
    <row r="613" spans="1:7" outlineLevel="2" x14ac:dyDescent="0.25">
      <c r="A613" s="24">
        <v>41944</v>
      </c>
      <c r="B613" t="s">
        <v>184</v>
      </c>
      <c r="C613" t="s">
        <v>196</v>
      </c>
      <c r="D613" s="25" t="s">
        <v>201</v>
      </c>
      <c r="E613" s="25" t="s">
        <v>187</v>
      </c>
      <c r="F613" s="27">
        <v>726250</v>
      </c>
      <c r="G613" s="27">
        <v>862785</v>
      </c>
    </row>
    <row r="614" spans="1:7" outlineLevel="2" x14ac:dyDescent="0.25">
      <c r="A614" s="24">
        <v>41883</v>
      </c>
      <c r="B614" t="s">
        <v>184</v>
      </c>
      <c r="C614" t="s">
        <v>193</v>
      </c>
      <c r="D614" s="25" t="s">
        <v>201</v>
      </c>
      <c r="E614" s="25" t="s">
        <v>189</v>
      </c>
      <c r="F614" s="27">
        <v>246500</v>
      </c>
      <c r="G614" s="27">
        <v>292842</v>
      </c>
    </row>
    <row r="615" spans="1:7" outlineLevel="2" x14ac:dyDescent="0.25">
      <c r="A615" s="24">
        <v>41548</v>
      </c>
      <c r="B615" t="s">
        <v>184</v>
      </c>
      <c r="C615" t="s">
        <v>195</v>
      </c>
      <c r="D615" s="25" t="s">
        <v>201</v>
      </c>
      <c r="E615" s="25" t="s">
        <v>189</v>
      </c>
      <c r="F615" s="27">
        <v>123500</v>
      </c>
      <c r="G615" s="27">
        <v>146718</v>
      </c>
    </row>
    <row r="616" spans="1:7" outlineLevel="2" x14ac:dyDescent="0.25">
      <c r="A616" s="24">
        <v>41548</v>
      </c>
      <c r="B616" t="s">
        <v>184</v>
      </c>
      <c r="C616" t="s">
        <v>193</v>
      </c>
      <c r="D616" s="25" t="s">
        <v>201</v>
      </c>
      <c r="E616" s="25" t="s">
        <v>185</v>
      </c>
      <c r="F616" s="27">
        <v>53500</v>
      </c>
      <c r="G616" s="27">
        <v>62916</v>
      </c>
    </row>
    <row r="617" spans="1:7" outlineLevel="2" x14ac:dyDescent="0.25">
      <c r="A617" s="24">
        <v>41760</v>
      </c>
      <c r="B617" t="s">
        <v>184</v>
      </c>
      <c r="C617" t="s">
        <v>194</v>
      </c>
      <c r="D617" s="25" t="s">
        <v>201</v>
      </c>
      <c r="E617" s="25" t="s">
        <v>187</v>
      </c>
      <c r="F617" s="27">
        <v>229500</v>
      </c>
      <c r="G617" s="27">
        <v>269892</v>
      </c>
    </row>
    <row r="618" spans="1:7" outlineLevel="2" x14ac:dyDescent="0.25">
      <c r="A618" s="24">
        <v>41760</v>
      </c>
      <c r="B618" t="s">
        <v>184</v>
      </c>
      <c r="C618" t="s">
        <v>193</v>
      </c>
      <c r="D618" s="25" t="s">
        <v>201</v>
      </c>
      <c r="E618" s="25" t="s">
        <v>187</v>
      </c>
      <c r="F618" s="27">
        <v>432000</v>
      </c>
      <c r="G618" s="27">
        <v>508032</v>
      </c>
    </row>
    <row r="619" spans="1:7" outlineLevel="2" x14ac:dyDescent="0.25">
      <c r="A619" s="24">
        <v>41974</v>
      </c>
      <c r="B619" t="s">
        <v>184</v>
      </c>
      <c r="C619" t="s">
        <v>192</v>
      </c>
      <c r="D619" s="25" t="s">
        <v>201</v>
      </c>
      <c r="E619" s="25" t="s">
        <v>187</v>
      </c>
      <c r="F619" s="27">
        <v>479000</v>
      </c>
      <c r="G619" s="27">
        <v>563304</v>
      </c>
    </row>
    <row r="620" spans="1:7" outlineLevel="2" x14ac:dyDescent="0.25">
      <c r="A620" s="24">
        <v>41548</v>
      </c>
      <c r="B620" t="s">
        <v>184</v>
      </c>
      <c r="C620" t="s">
        <v>193</v>
      </c>
      <c r="D620" s="25" t="s">
        <v>201</v>
      </c>
      <c r="E620" s="25" t="s">
        <v>189</v>
      </c>
      <c r="F620" s="27">
        <v>53500</v>
      </c>
      <c r="G620" s="27">
        <v>62916</v>
      </c>
    </row>
    <row r="621" spans="1:7" outlineLevel="2" x14ac:dyDescent="0.25">
      <c r="A621" s="24">
        <v>41699</v>
      </c>
      <c r="B621" t="s">
        <v>184</v>
      </c>
      <c r="C621" t="s">
        <v>193</v>
      </c>
      <c r="D621" s="25" t="s">
        <v>201</v>
      </c>
      <c r="E621" s="25" t="s">
        <v>190</v>
      </c>
      <c r="F621" s="27">
        <v>64750</v>
      </c>
      <c r="G621" s="27">
        <v>76146</v>
      </c>
    </row>
    <row r="622" spans="1:7" outlineLevel="2" x14ac:dyDescent="0.25">
      <c r="A622" s="24">
        <v>41699</v>
      </c>
      <c r="B622" t="s">
        <v>184</v>
      </c>
      <c r="C622" t="s">
        <v>195</v>
      </c>
      <c r="D622" s="25" t="s">
        <v>201</v>
      </c>
      <c r="E622" s="25" t="s">
        <v>190</v>
      </c>
      <c r="F622" s="27">
        <v>275250</v>
      </c>
      <c r="G622" s="27">
        <v>323694</v>
      </c>
    </row>
    <row r="623" spans="1:7" outlineLevel="2" x14ac:dyDescent="0.25">
      <c r="A623" s="24">
        <v>41974</v>
      </c>
      <c r="B623" t="s">
        <v>184</v>
      </c>
      <c r="C623" t="s">
        <v>192</v>
      </c>
      <c r="D623" s="25" t="s">
        <v>201</v>
      </c>
      <c r="E623" s="25" t="s">
        <v>190</v>
      </c>
      <c r="F623" s="27">
        <v>479000</v>
      </c>
      <c r="G623" s="27">
        <v>563304</v>
      </c>
    </row>
    <row r="624" spans="1:7" outlineLevel="2" x14ac:dyDescent="0.25">
      <c r="A624" s="24">
        <v>41791</v>
      </c>
      <c r="B624" t="s">
        <v>184</v>
      </c>
      <c r="C624" t="s">
        <v>193</v>
      </c>
      <c r="D624" s="25" t="s">
        <v>201</v>
      </c>
      <c r="E624" s="25" t="s">
        <v>185</v>
      </c>
      <c r="F624" s="27">
        <v>172250</v>
      </c>
      <c r="G624" s="27">
        <v>200499</v>
      </c>
    </row>
    <row r="625" spans="1:7" outlineLevel="2" x14ac:dyDescent="0.25">
      <c r="A625" s="24">
        <v>41640</v>
      </c>
      <c r="B625" t="s">
        <v>184</v>
      </c>
      <c r="C625" t="s">
        <v>194</v>
      </c>
      <c r="D625" s="25" t="s">
        <v>201</v>
      </c>
      <c r="E625" s="25" t="s">
        <v>187</v>
      </c>
      <c r="F625" s="27">
        <v>608625</v>
      </c>
      <c r="G625" s="27">
        <v>708439.5</v>
      </c>
    </row>
    <row r="626" spans="1:7" outlineLevel="2" x14ac:dyDescent="0.25">
      <c r="A626" s="24">
        <v>41791</v>
      </c>
      <c r="B626" t="s">
        <v>184</v>
      </c>
      <c r="C626" t="s">
        <v>193</v>
      </c>
      <c r="D626" s="25" t="s">
        <v>201</v>
      </c>
      <c r="E626" s="25" t="s">
        <v>187</v>
      </c>
      <c r="F626" s="27">
        <v>172250</v>
      </c>
      <c r="G626" s="27">
        <v>200499</v>
      </c>
    </row>
    <row r="627" spans="1:7" outlineLevel="2" x14ac:dyDescent="0.25">
      <c r="A627" s="24">
        <v>41671</v>
      </c>
      <c r="B627" t="s">
        <v>184</v>
      </c>
      <c r="C627" t="s">
        <v>196</v>
      </c>
      <c r="D627" s="25" t="s">
        <v>201</v>
      </c>
      <c r="E627" s="25" t="s">
        <v>189</v>
      </c>
      <c r="F627" s="27">
        <v>711000</v>
      </c>
      <c r="G627" s="27">
        <v>827604</v>
      </c>
    </row>
    <row r="628" spans="1:7" outlineLevel="2" x14ac:dyDescent="0.25">
      <c r="A628" s="24">
        <v>41852</v>
      </c>
      <c r="B628" t="s">
        <v>184</v>
      </c>
      <c r="C628" t="s">
        <v>192</v>
      </c>
      <c r="D628" s="25" t="s">
        <v>201</v>
      </c>
      <c r="E628" s="25" t="s">
        <v>189</v>
      </c>
      <c r="F628" s="27">
        <v>468500</v>
      </c>
      <c r="G628" s="27">
        <v>545334</v>
      </c>
    </row>
    <row r="629" spans="1:7" outlineLevel="2" x14ac:dyDescent="0.25">
      <c r="A629" s="24">
        <v>41913</v>
      </c>
      <c r="B629" t="s">
        <v>184</v>
      </c>
      <c r="C629" t="s">
        <v>193</v>
      </c>
      <c r="D629" s="25" t="s">
        <v>201</v>
      </c>
      <c r="E629" s="25" t="s">
        <v>185</v>
      </c>
      <c r="F629" s="27">
        <v>505250</v>
      </c>
      <c r="G629" s="27">
        <v>582048</v>
      </c>
    </row>
    <row r="630" spans="1:7" outlineLevel="2" x14ac:dyDescent="0.25">
      <c r="A630" s="24">
        <v>41852</v>
      </c>
      <c r="B630" t="s">
        <v>184</v>
      </c>
      <c r="C630" t="s">
        <v>193</v>
      </c>
      <c r="D630" s="25" t="s">
        <v>201</v>
      </c>
      <c r="E630" s="25" t="s">
        <v>186</v>
      </c>
      <c r="F630" s="27">
        <v>464750</v>
      </c>
      <c r="G630" s="27">
        <v>535392</v>
      </c>
    </row>
    <row r="631" spans="1:7" outlineLevel="2" x14ac:dyDescent="0.25">
      <c r="A631" s="24">
        <v>41913</v>
      </c>
      <c r="B631" t="s">
        <v>184</v>
      </c>
      <c r="C631" t="s">
        <v>193</v>
      </c>
      <c r="D631" s="25" t="s">
        <v>201</v>
      </c>
      <c r="E631" s="25" t="s">
        <v>186</v>
      </c>
      <c r="F631" s="27">
        <v>505250</v>
      </c>
      <c r="G631" s="27">
        <v>582048</v>
      </c>
    </row>
    <row r="632" spans="1:7" outlineLevel="2" x14ac:dyDescent="0.25">
      <c r="A632" s="24">
        <v>41730</v>
      </c>
      <c r="B632" t="s">
        <v>184</v>
      </c>
      <c r="C632" t="s">
        <v>193</v>
      </c>
      <c r="D632" s="25" t="s">
        <v>201</v>
      </c>
      <c r="E632" s="25" t="s">
        <v>187</v>
      </c>
      <c r="F632" s="27">
        <v>353625</v>
      </c>
      <c r="G632" s="27">
        <v>407376</v>
      </c>
    </row>
    <row r="633" spans="1:7" outlineLevel="2" x14ac:dyDescent="0.25">
      <c r="A633" s="24">
        <v>41760</v>
      </c>
      <c r="B633" t="s">
        <v>184</v>
      </c>
      <c r="C633" t="s">
        <v>196</v>
      </c>
      <c r="D633" s="25" t="s">
        <v>201</v>
      </c>
      <c r="E633" s="25" t="s">
        <v>187</v>
      </c>
      <c r="F633" s="27">
        <v>729500</v>
      </c>
      <c r="G633" s="27">
        <v>840384</v>
      </c>
    </row>
    <row r="634" spans="1:7" outlineLevel="2" x14ac:dyDescent="0.25">
      <c r="A634" s="24">
        <v>41791</v>
      </c>
      <c r="B634" t="s">
        <v>184</v>
      </c>
      <c r="C634" t="s">
        <v>196</v>
      </c>
      <c r="D634" s="25" t="s">
        <v>202</v>
      </c>
      <c r="E634" s="25" t="s">
        <v>185</v>
      </c>
      <c r="F634" s="27">
        <v>247750</v>
      </c>
      <c r="G634" s="27">
        <v>282435</v>
      </c>
    </row>
    <row r="635" spans="1:7" outlineLevel="2" x14ac:dyDescent="0.25">
      <c r="A635" s="24">
        <v>41609</v>
      </c>
      <c r="B635" t="s">
        <v>184</v>
      </c>
      <c r="C635" t="s">
        <v>195</v>
      </c>
      <c r="D635" s="25" t="s">
        <v>202</v>
      </c>
      <c r="E635" s="25" t="s">
        <v>186</v>
      </c>
      <c r="F635" s="27">
        <v>275000</v>
      </c>
      <c r="G635" s="27">
        <v>313500</v>
      </c>
    </row>
    <row r="636" spans="1:7" outlineLevel="2" x14ac:dyDescent="0.25">
      <c r="A636" s="24">
        <v>41730</v>
      </c>
      <c r="B636" t="s">
        <v>184</v>
      </c>
      <c r="C636" t="s">
        <v>195</v>
      </c>
      <c r="D636" s="25" t="s">
        <v>202</v>
      </c>
      <c r="E636" s="25" t="s">
        <v>187</v>
      </c>
      <c r="F636" s="27">
        <v>401750</v>
      </c>
      <c r="G636" s="27">
        <v>457995</v>
      </c>
    </row>
    <row r="637" spans="1:7" outlineLevel="2" x14ac:dyDescent="0.25">
      <c r="A637" s="24">
        <v>41791</v>
      </c>
      <c r="B637" t="s">
        <v>184</v>
      </c>
      <c r="C637" t="s">
        <v>196</v>
      </c>
      <c r="D637" s="25" t="s">
        <v>202</v>
      </c>
      <c r="E637" s="25" t="s">
        <v>187</v>
      </c>
      <c r="F637" s="27">
        <v>247750</v>
      </c>
      <c r="G637" s="27">
        <v>282435</v>
      </c>
    </row>
    <row r="638" spans="1:7" outlineLevel="2" x14ac:dyDescent="0.25">
      <c r="A638" s="24">
        <v>41974</v>
      </c>
      <c r="B638" t="s">
        <v>184</v>
      </c>
      <c r="C638" t="s">
        <v>193</v>
      </c>
      <c r="D638" s="25" t="s">
        <v>202</v>
      </c>
      <c r="E638" s="25" t="s">
        <v>188</v>
      </c>
      <c r="F638" s="27">
        <v>312500</v>
      </c>
      <c r="G638" s="27">
        <v>356250</v>
      </c>
    </row>
    <row r="639" spans="1:7" outlineLevel="2" x14ac:dyDescent="0.25">
      <c r="A639" s="24">
        <v>41974</v>
      </c>
      <c r="B639" t="s">
        <v>184</v>
      </c>
      <c r="C639" t="s">
        <v>193</v>
      </c>
      <c r="D639" s="25" t="s">
        <v>202</v>
      </c>
      <c r="E639" s="25" t="s">
        <v>190</v>
      </c>
      <c r="F639" s="27">
        <v>312500</v>
      </c>
      <c r="G639" s="27">
        <v>356250</v>
      </c>
    </row>
    <row r="640" spans="1:7" outlineLevel="2" x14ac:dyDescent="0.25">
      <c r="A640" s="24">
        <v>41548</v>
      </c>
      <c r="B640" t="s">
        <v>184</v>
      </c>
      <c r="C640" t="s">
        <v>194</v>
      </c>
      <c r="D640" s="25" t="s">
        <v>202</v>
      </c>
      <c r="E640" s="25" t="s">
        <v>188</v>
      </c>
      <c r="F640" s="27">
        <v>305250</v>
      </c>
      <c r="G640" s="27">
        <v>344322</v>
      </c>
    </row>
    <row r="641" spans="1:7" outlineLevel="2" x14ac:dyDescent="0.25">
      <c r="A641" s="24">
        <v>41548</v>
      </c>
      <c r="B641" t="s">
        <v>184</v>
      </c>
      <c r="C641" t="s">
        <v>194</v>
      </c>
      <c r="D641" s="25" t="s">
        <v>202</v>
      </c>
      <c r="E641" s="25" t="s">
        <v>189</v>
      </c>
      <c r="F641" s="27">
        <v>305250</v>
      </c>
      <c r="G641" s="27">
        <v>344322</v>
      </c>
    </row>
    <row r="642" spans="1:7" outlineLevel="2" x14ac:dyDescent="0.25">
      <c r="A642" s="24">
        <v>41609</v>
      </c>
      <c r="B642" t="s">
        <v>184</v>
      </c>
      <c r="C642" t="s">
        <v>192</v>
      </c>
      <c r="D642" s="25" t="s">
        <v>202</v>
      </c>
      <c r="E642" s="25" t="s">
        <v>189</v>
      </c>
      <c r="F642" s="27">
        <v>609000</v>
      </c>
      <c r="G642" s="27">
        <v>686952</v>
      </c>
    </row>
    <row r="643" spans="1:7" outlineLevel="2" x14ac:dyDescent="0.25">
      <c r="A643" s="24">
        <v>41791</v>
      </c>
      <c r="B643" t="s">
        <v>184</v>
      </c>
      <c r="C643" t="s">
        <v>194</v>
      </c>
      <c r="D643" s="25" t="s">
        <v>202</v>
      </c>
      <c r="E643" s="25" t="s">
        <v>185</v>
      </c>
      <c r="F643" s="27">
        <v>112000</v>
      </c>
      <c r="G643" s="27">
        <v>124992</v>
      </c>
    </row>
    <row r="644" spans="1:7" outlineLevel="2" x14ac:dyDescent="0.25">
      <c r="A644" s="24">
        <v>41913</v>
      </c>
      <c r="B644" t="s">
        <v>184</v>
      </c>
      <c r="C644" t="s">
        <v>194</v>
      </c>
      <c r="D644" s="25" t="s">
        <v>202</v>
      </c>
      <c r="E644" s="25" t="s">
        <v>185</v>
      </c>
      <c r="F644" s="27">
        <v>545250</v>
      </c>
      <c r="G644" s="27">
        <v>608499</v>
      </c>
    </row>
    <row r="645" spans="1:7" outlineLevel="2" x14ac:dyDescent="0.25">
      <c r="A645" s="24">
        <v>41913</v>
      </c>
      <c r="B645" t="s">
        <v>184</v>
      </c>
      <c r="C645" t="s">
        <v>194</v>
      </c>
      <c r="D645" s="25" t="s">
        <v>202</v>
      </c>
      <c r="E645" s="25" t="s">
        <v>186</v>
      </c>
      <c r="F645" s="27">
        <v>545250</v>
      </c>
      <c r="G645" s="27">
        <v>608499</v>
      </c>
    </row>
    <row r="646" spans="1:7" outlineLevel="2" x14ac:dyDescent="0.25">
      <c r="A646" s="24">
        <v>41760</v>
      </c>
      <c r="B646" t="s">
        <v>184</v>
      </c>
      <c r="C646" t="s">
        <v>192</v>
      </c>
      <c r="D646" s="25" t="s">
        <v>202</v>
      </c>
      <c r="E646" s="25" t="s">
        <v>187</v>
      </c>
      <c r="F646" s="27">
        <v>425500</v>
      </c>
      <c r="G646" s="27">
        <v>474858</v>
      </c>
    </row>
    <row r="647" spans="1:7" outlineLevel="2" x14ac:dyDescent="0.25">
      <c r="A647" s="24">
        <v>41791</v>
      </c>
      <c r="B647" t="s">
        <v>184</v>
      </c>
      <c r="C647" t="s">
        <v>194</v>
      </c>
      <c r="D647" s="25" t="s">
        <v>202</v>
      </c>
      <c r="E647" s="25" t="s">
        <v>187</v>
      </c>
      <c r="F647" s="27">
        <v>112000</v>
      </c>
      <c r="G647" s="27">
        <v>124992</v>
      </c>
    </row>
    <row r="648" spans="1:7" outlineLevel="2" x14ac:dyDescent="0.25">
      <c r="A648" s="24">
        <v>41518</v>
      </c>
      <c r="B648" t="s">
        <v>184</v>
      </c>
      <c r="C648" t="s">
        <v>193</v>
      </c>
      <c r="D648" s="25" t="s">
        <v>202</v>
      </c>
      <c r="E648" s="25" t="s">
        <v>187</v>
      </c>
      <c r="F648" s="27">
        <v>280750</v>
      </c>
      <c r="G648" s="27">
        <v>313317</v>
      </c>
    </row>
    <row r="649" spans="1:7" outlineLevel="2" x14ac:dyDescent="0.25">
      <c r="A649" s="24">
        <v>41579</v>
      </c>
      <c r="B649" t="s">
        <v>184</v>
      </c>
      <c r="C649" t="s">
        <v>192</v>
      </c>
      <c r="D649" s="25" t="s">
        <v>202</v>
      </c>
      <c r="E649" s="25" t="s">
        <v>187</v>
      </c>
      <c r="F649" s="27">
        <v>351000</v>
      </c>
      <c r="G649" s="27">
        <v>391716</v>
      </c>
    </row>
    <row r="650" spans="1:7" outlineLevel="2" x14ac:dyDescent="0.25">
      <c r="A650" s="24">
        <v>41821</v>
      </c>
      <c r="B650" t="s">
        <v>184</v>
      </c>
      <c r="C650" t="s">
        <v>194</v>
      </c>
      <c r="D650" s="25" t="s">
        <v>202</v>
      </c>
      <c r="E650" s="25" t="s">
        <v>188</v>
      </c>
      <c r="F650" s="27">
        <v>414750</v>
      </c>
      <c r="G650" s="27">
        <v>462861</v>
      </c>
    </row>
    <row r="651" spans="1:7" outlineLevel="2" x14ac:dyDescent="0.25">
      <c r="A651" s="24">
        <v>41974</v>
      </c>
      <c r="B651" t="s">
        <v>184</v>
      </c>
      <c r="C651" t="s">
        <v>196</v>
      </c>
      <c r="D651" s="25" t="s">
        <v>202</v>
      </c>
      <c r="E651" s="25" t="s">
        <v>188</v>
      </c>
      <c r="F651" s="27">
        <v>343000</v>
      </c>
      <c r="G651" s="27">
        <v>382788</v>
      </c>
    </row>
    <row r="652" spans="1:7" outlineLevel="2" x14ac:dyDescent="0.25">
      <c r="A652" s="24">
        <v>41671</v>
      </c>
      <c r="B652" t="s">
        <v>184</v>
      </c>
      <c r="C652" t="s">
        <v>194</v>
      </c>
      <c r="D652" s="25" t="s">
        <v>202</v>
      </c>
      <c r="E652" s="25" t="s">
        <v>189</v>
      </c>
      <c r="F652" s="27">
        <v>239750</v>
      </c>
      <c r="G652" s="27">
        <v>267561</v>
      </c>
    </row>
    <row r="653" spans="1:7" outlineLevel="2" x14ac:dyDescent="0.25">
      <c r="A653" s="24">
        <v>41671</v>
      </c>
      <c r="B653" t="s">
        <v>184</v>
      </c>
      <c r="C653" t="s">
        <v>195</v>
      </c>
      <c r="D653" s="25" t="s">
        <v>202</v>
      </c>
      <c r="E653" s="25" t="s">
        <v>189</v>
      </c>
      <c r="F653" s="27">
        <v>686750</v>
      </c>
      <c r="G653" s="27">
        <v>766413</v>
      </c>
    </row>
    <row r="654" spans="1:7" outlineLevel="2" x14ac:dyDescent="0.25">
      <c r="A654" s="24">
        <v>41974</v>
      </c>
      <c r="B654" t="s">
        <v>184</v>
      </c>
      <c r="C654" t="s">
        <v>196</v>
      </c>
      <c r="D654" s="25" t="s">
        <v>202</v>
      </c>
      <c r="E654" s="25" t="s">
        <v>190</v>
      </c>
      <c r="F654" s="27">
        <v>343000</v>
      </c>
      <c r="G654" s="27">
        <v>382788</v>
      </c>
    </row>
    <row r="655" spans="1:7" outlineLevel="2" x14ac:dyDescent="0.25">
      <c r="A655" s="24">
        <v>41852</v>
      </c>
      <c r="B655" t="s">
        <v>184</v>
      </c>
      <c r="C655" t="s">
        <v>194</v>
      </c>
      <c r="D655" s="25" t="s">
        <v>202</v>
      </c>
      <c r="E655" s="25" t="s">
        <v>186</v>
      </c>
      <c r="F655" s="27">
        <v>390500</v>
      </c>
      <c r="G655" s="27">
        <v>431112</v>
      </c>
    </row>
    <row r="656" spans="1:7" outlineLevel="2" x14ac:dyDescent="0.25">
      <c r="A656" s="24">
        <v>41518</v>
      </c>
      <c r="B656" t="s">
        <v>184</v>
      </c>
      <c r="C656" t="s">
        <v>192</v>
      </c>
      <c r="D656" s="25" t="s">
        <v>202</v>
      </c>
      <c r="E656" s="25" t="s">
        <v>186</v>
      </c>
      <c r="F656" s="27">
        <v>320750</v>
      </c>
      <c r="G656" s="27">
        <v>354108</v>
      </c>
    </row>
    <row r="657" spans="1:7" outlineLevel="2" x14ac:dyDescent="0.25">
      <c r="A657" s="24">
        <v>41791</v>
      </c>
      <c r="B657" t="s">
        <v>184</v>
      </c>
      <c r="C657" t="s">
        <v>195</v>
      </c>
      <c r="D657" s="25" t="s">
        <v>202</v>
      </c>
      <c r="E657" s="25" t="s">
        <v>187</v>
      </c>
      <c r="F657" s="27">
        <v>615000</v>
      </c>
      <c r="G657" s="27">
        <v>678960</v>
      </c>
    </row>
    <row r="658" spans="1:7" outlineLevel="2" x14ac:dyDescent="0.25">
      <c r="A658" s="24">
        <v>41579</v>
      </c>
      <c r="B658" t="s">
        <v>184</v>
      </c>
      <c r="C658" t="s">
        <v>194</v>
      </c>
      <c r="D658" s="25" t="s">
        <v>202</v>
      </c>
      <c r="E658" s="25" t="s">
        <v>188</v>
      </c>
      <c r="F658" s="27">
        <v>96500</v>
      </c>
      <c r="G658" s="27">
        <v>106536</v>
      </c>
    </row>
    <row r="659" spans="1:7" outlineLevel="2" x14ac:dyDescent="0.25">
      <c r="A659" s="24">
        <v>41974</v>
      </c>
      <c r="B659" t="s">
        <v>184</v>
      </c>
      <c r="C659" t="s">
        <v>195</v>
      </c>
      <c r="D659" s="25" t="s">
        <v>202</v>
      </c>
      <c r="E659" s="25" t="s">
        <v>188</v>
      </c>
      <c r="F659" s="27">
        <v>158750</v>
      </c>
      <c r="G659" s="27">
        <v>175260</v>
      </c>
    </row>
    <row r="660" spans="1:7" outlineLevel="2" x14ac:dyDescent="0.25">
      <c r="A660" s="24">
        <v>41883</v>
      </c>
      <c r="B660" t="s">
        <v>184</v>
      </c>
      <c r="C660" t="s">
        <v>192</v>
      </c>
      <c r="D660" s="25" t="s">
        <v>202</v>
      </c>
      <c r="E660" s="25" t="s">
        <v>189</v>
      </c>
      <c r="F660" s="27">
        <v>533500</v>
      </c>
      <c r="G660" s="27">
        <v>588984</v>
      </c>
    </row>
    <row r="661" spans="1:7" outlineLevel="2" x14ac:dyDescent="0.25">
      <c r="A661" s="24">
        <v>41609</v>
      </c>
      <c r="B661" t="s">
        <v>184</v>
      </c>
      <c r="C661" t="s">
        <v>196</v>
      </c>
      <c r="D661" s="25" t="s">
        <v>202</v>
      </c>
      <c r="E661" s="25" t="s">
        <v>189</v>
      </c>
      <c r="F661" s="27">
        <v>202000</v>
      </c>
      <c r="G661" s="27">
        <v>223008</v>
      </c>
    </row>
    <row r="662" spans="1:7" outlineLevel="2" x14ac:dyDescent="0.25">
      <c r="A662" s="24">
        <v>41791</v>
      </c>
      <c r="B662" t="s">
        <v>184</v>
      </c>
      <c r="C662" t="s">
        <v>195</v>
      </c>
      <c r="D662" s="25" t="s">
        <v>202</v>
      </c>
      <c r="E662" s="25" t="s">
        <v>190</v>
      </c>
      <c r="F662" s="27">
        <v>615000</v>
      </c>
      <c r="G662" s="27">
        <v>678960</v>
      </c>
    </row>
    <row r="663" spans="1:7" outlineLevel="2" x14ac:dyDescent="0.25">
      <c r="A663" s="24">
        <v>41974</v>
      </c>
      <c r="B663" t="s">
        <v>184</v>
      </c>
      <c r="C663" t="s">
        <v>195</v>
      </c>
      <c r="D663" s="25" t="s">
        <v>202</v>
      </c>
      <c r="E663" s="25" t="s">
        <v>190</v>
      </c>
      <c r="F663" s="27">
        <v>158750</v>
      </c>
      <c r="G663" s="27">
        <v>175260</v>
      </c>
    </row>
    <row r="664" spans="1:7" outlineLevel="2" x14ac:dyDescent="0.25">
      <c r="A664" s="24">
        <v>41791</v>
      </c>
      <c r="B664" t="s">
        <v>184</v>
      </c>
      <c r="C664" t="s">
        <v>192</v>
      </c>
      <c r="D664" s="25" t="s">
        <v>202</v>
      </c>
      <c r="E664" s="25" t="s">
        <v>185</v>
      </c>
      <c r="F664" s="27">
        <v>273500</v>
      </c>
      <c r="G664" s="27">
        <v>298662</v>
      </c>
    </row>
    <row r="665" spans="1:7" outlineLevel="2" x14ac:dyDescent="0.25">
      <c r="A665" s="24">
        <v>41730</v>
      </c>
      <c r="B665" t="s">
        <v>184</v>
      </c>
      <c r="C665" t="s">
        <v>192</v>
      </c>
      <c r="D665" s="25" t="s">
        <v>202</v>
      </c>
      <c r="E665" s="25" t="s">
        <v>186</v>
      </c>
      <c r="F665" s="27">
        <v>950625</v>
      </c>
      <c r="G665" s="27">
        <v>1038082.5</v>
      </c>
    </row>
    <row r="666" spans="1:7" outlineLevel="2" x14ac:dyDescent="0.25">
      <c r="A666" s="24">
        <v>41518</v>
      </c>
      <c r="B666" t="s">
        <v>184</v>
      </c>
      <c r="C666" t="s">
        <v>194</v>
      </c>
      <c r="D666" s="25" t="s">
        <v>202</v>
      </c>
      <c r="E666" s="25" t="s">
        <v>186</v>
      </c>
      <c r="F666" s="27">
        <v>80500</v>
      </c>
      <c r="G666" s="27">
        <v>87906</v>
      </c>
    </row>
    <row r="667" spans="1:7" outlineLevel="2" x14ac:dyDescent="0.25">
      <c r="A667" s="24">
        <v>41609</v>
      </c>
      <c r="B667" t="s">
        <v>184</v>
      </c>
      <c r="C667" t="s">
        <v>193</v>
      </c>
      <c r="D667" s="25" t="s">
        <v>202</v>
      </c>
      <c r="E667" s="25" t="s">
        <v>186</v>
      </c>
      <c r="F667" s="27">
        <v>83500</v>
      </c>
      <c r="G667" s="27">
        <v>91182</v>
      </c>
    </row>
    <row r="668" spans="1:7" outlineLevel="2" x14ac:dyDescent="0.25">
      <c r="A668" s="24">
        <v>41640</v>
      </c>
      <c r="B668" t="s">
        <v>184</v>
      </c>
      <c r="C668" t="s">
        <v>195</v>
      </c>
      <c r="D668" s="25" t="s">
        <v>202</v>
      </c>
      <c r="E668" s="25" t="s">
        <v>187</v>
      </c>
      <c r="F668" s="27">
        <v>641250</v>
      </c>
      <c r="G668" s="27">
        <v>700245</v>
      </c>
    </row>
    <row r="669" spans="1:7" outlineLevel="2" x14ac:dyDescent="0.25">
      <c r="A669" s="24">
        <v>41791</v>
      </c>
      <c r="B669" t="s">
        <v>184</v>
      </c>
      <c r="C669" t="s">
        <v>192</v>
      </c>
      <c r="D669" s="25" t="s">
        <v>202</v>
      </c>
      <c r="E669" s="25" t="s">
        <v>187</v>
      </c>
      <c r="F669" s="27">
        <v>273500</v>
      </c>
      <c r="G669" s="27">
        <v>298662</v>
      </c>
    </row>
    <row r="670" spans="1:7" outlineLevel="2" x14ac:dyDescent="0.25">
      <c r="A670" s="24">
        <v>41944</v>
      </c>
      <c r="B670" t="s">
        <v>184</v>
      </c>
      <c r="C670" t="s">
        <v>194</v>
      </c>
      <c r="D670" s="25" t="s">
        <v>202</v>
      </c>
      <c r="E670" s="25" t="s">
        <v>187</v>
      </c>
      <c r="F670" s="27">
        <v>331000</v>
      </c>
      <c r="G670" s="27">
        <v>361452</v>
      </c>
    </row>
    <row r="671" spans="1:7" outlineLevel="2" x14ac:dyDescent="0.25">
      <c r="A671" s="24">
        <v>41821</v>
      </c>
      <c r="B671" t="s">
        <v>184</v>
      </c>
      <c r="C671" t="s">
        <v>192</v>
      </c>
      <c r="D671" s="25" t="s">
        <v>202</v>
      </c>
      <c r="E671" s="25" t="s">
        <v>188</v>
      </c>
      <c r="F671" s="27">
        <v>948375</v>
      </c>
      <c r="G671" s="27">
        <v>1035625.5</v>
      </c>
    </row>
    <row r="672" spans="1:7" outlineLevel="2" x14ac:dyDescent="0.25">
      <c r="A672" s="24">
        <v>41671</v>
      </c>
      <c r="B672" t="s">
        <v>184</v>
      </c>
      <c r="C672" t="s">
        <v>193</v>
      </c>
      <c r="D672" s="25" t="s">
        <v>202</v>
      </c>
      <c r="E672" s="25" t="s">
        <v>189</v>
      </c>
      <c r="F672" s="27">
        <v>664750</v>
      </c>
      <c r="G672" s="27">
        <v>725907</v>
      </c>
    </row>
    <row r="673" spans="1:7" outlineLevel="2" x14ac:dyDescent="0.25">
      <c r="A673" s="24">
        <v>41883</v>
      </c>
      <c r="B673" t="s">
        <v>184</v>
      </c>
      <c r="C673" t="s">
        <v>196</v>
      </c>
      <c r="D673" s="25" t="s">
        <v>202</v>
      </c>
      <c r="E673" s="25" t="s">
        <v>189</v>
      </c>
      <c r="F673" s="27">
        <v>466750</v>
      </c>
      <c r="G673" s="27">
        <v>509691</v>
      </c>
    </row>
    <row r="674" spans="1:7" outlineLevel="2" x14ac:dyDescent="0.25">
      <c r="A674" s="24">
        <v>41760</v>
      </c>
      <c r="B674" t="s">
        <v>184</v>
      </c>
      <c r="C674" t="s">
        <v>195</v>
      </c>
      <c r="D674" s="25" t="s">
        <v>203</v>
      </c>
      <c r="E674" s="25" t="s">
        <v>187</v>
      </c>
      <c r="F674" s="27">
        <v>147750</v>
      </c>
      <c r="G674" s="27">
        <v>159570</v>
      </c>
    </row>
    <row r="675" spans="1:7" outlineLevel="2" x14ac:dyDescent="0.25">
      <c r="A675" s="24">
        <v>41548</v>
      </c>
      <c r="B675" t="s">
        <v>184</v>
      </c>
      <c r="C675" t="s">
        <v>196</v>
      </c>
      <c r="D675" s="25" t="s">
        <v>203</v>
      </c>
      <c r="E675" s="25" t="s">
        <v>188</v>
      </c>
      <c r="F675" s="27">
        <v>573500</v>
      </c>
      <c r="G675" s="27">
        <v>619380</v>
      </c>
    </row>
    <row r="676" spans="1:7" outlineLevel="2" x14ac:dyDescent="0.25">
      <c r="A676" s="24">
        <v>41974</v>
      </c>
      <c r="B676" t="s">
        <v>184</v>
      </c>
      <c r="C676" t="s">
        <v>194</v>
      </c>
      <c r="D676" s="25" t="s">
        <v>203</v>
      </c>
      <c r="E676" s="25" t="s">
        <v>188</v>
      </c>
      <c r="F676" s="27">
        <v>213250</v>
      </c>
      <c r="G676" s="27">
        <v>230310</v>
      </c>
    </row>
    <row r="677" spans="1:7" outlineLevel="2" x14ac:dyDescent="0.25">
      <c r="A677" s="24">
        <v>41883</v>
      </c>
      <c r="B677" t="s">
        <v>184</v>
      </c>
      <c r="C677" t="s">
        <v>195</v>
      </c>
      <c r="D677" s="25" t="s">
        <v>203</v>
      </c>
      <c r="E677" s="25" t="s">
        <v>189</v>
      </c>
      <c r="F677" s="27">
        <v>108000</v>
      </c>
      <c r="G677" s="27">
        <v>116640</v>
      </c>
    </row>
    <row r="678" spans="1:7" outlineLevel="2" x14ac:dyDescent="0.25">
      <c r="A678" s="24">
        <v>41548</v>
      </c>
      <c r="B678" t="s">
        <v>184</v>
      </c>
      <c r="C678" t="s">
        <v>196</v>
      </c>
      <c r="D678" s="25" t="s">
        <v>203</v>
      </c>
      <c r="E678" s="25" t="s">
        <v>189</v>
      </c>
      <c r="F678" s="27">
        <v>573500</v>
      </c>
      <c r="G678" s="27">
        <v>619380</v>
      </c>
    </row>
    <row r="679" spans="1:7" outlineLevel="2" x14ac:dyDescent="0.25">
      <c r="A679" s="24">
        <v>41699</v>
      </c>
      <c r="B679" t="s">
        <v>184</v>
      </c>
      <c r="C679" t="s">
        <v>196</v>
      </c>
      <c r="D679" s="25" t="s">
        <v>203</v>
      </c>
      <c r="E679" s="25" t="s">
        <v>190</v>
      </c>
      <c r="F679" s="27">
        <v>748250</v>
      </c>
      <c r="G679" s="27">
        <v>808110</v>
      </c>
    </row>
    <row r="680" spans="1:7" outlineLevel="2" x14ac:dyDescent="0.25">
      <c r="A680" s="24">
        <v>41974</v>
      </c>
      <c r="B680" t="s">
        <v>184</v>
      </c>
      <c r="C680" t="s">
        <v>194</v>
      </c>
      <c r="D680" s="25" t="s">
        <v>203</v>
      </c>
      <c r="E680" s="25" t="s">
        <v>190</v>
      </c>
      <c r="F680" s="27">
        <v>213250</v>
      </c>
      <c r="G680" s="27">
        <v>230310</v>
      </c>
    </row>
    <row r="681" spans="1:7" outlineLevel="2" x14ac:dyDescent="0.25">
      <c r="A681" s="24">
        <v>41821</v>
      </c>
      <c r="B681" t="s">
        <v>184</v>
      </c>
      <c r="C681" t="s">
        <v>193</v>
      </c>
      <c r="D681" s="25" t="s">
        <v>203</v>
      </c>
      <c r="E681" s="25" t="s">
        <v>185</v>
      </c>
      <c r="F681" s="27">
        <v>702750</v>
      </c>
      <c r="G681" s="27">
        <v>750537</v>
      </c>
    </row>
    <row r="682" spans="1:7" outlineLevel="2" x14ac:dyDescent="0.25">
      <c r="A682" s="24">
        <v>41640</v>
      </c>
      <c r="B682" t="s">
        <v>184</v>
      </c>
      <c r="C682" t="s">
        <v>192</v>
      </c>
      <c r="D682" s="25" t="s">
        <v>203</v>
      </c>
      <c r="E682" s="25" t="s">
        <v>187</v>
      </c>
      <c r="F682" s="27">
        <v>218250</v>
      </c>
      <c r="G682" s="27">
        <v>233091</v>
      </c>
    </row>
    <row r="683" spans="1:7" outlineLevel="2" x14ac:dyDescent="0.25">
      <c r="A683" s="24">
        <v>41944</v>
      </c>
      <c r="B683" t="s">
        <v>184</v>
      </c>
      <c r="C683" t="s">
        <v>192</v>
      </c>
      <c r="D683" s="25" t="s">
        <v>203</v>
      </c>
      <c r="E683" s="25" t="s">
        <v>187</v>
      </c>
      <c r="F683" s="27">
        <v>341500</v>
      </c>
      <c r="G683" s="27">
        <v>364722</v>
      </c>
    </row>
    <row r="684" spans="1:7" outlineLevel="2" x14ac:dyDescent="0.25">
      <c r="A684" s="24">
        <v>41730</v>
      </c>
      <c r="B684" t="s">
        <v>184</v>
      </c>
      <c r="C684" t="s">
        <v>194</v>
      </c>
      <c r="D684" s="25" t="s">
        <v>203</v>
      </c>
      <c r="E684" s="25" t="s">
        <v>186</v>
      </c>
      <c r="F684" s="27">
        <v>443250</v>
      </c>
      <c r="G684" s="27">
        <v>468072</v>
      </c>
    </row>
    <row r="685" spans="1:7" outlineLevel="2" x14ac:dyDescent="0.25">
      <c r="A685" s="24">
        <v>41609</v>
      </c>
      <c r="B685" t="s">
        <v>184</v>
      </c>
      <c r="C685" t="s">
        <v>194</v>
      </c>
      <c r="D685" s="25" t="s">
        <v>203</v>
      </c>
      <c r="E685" s="25" t="s">
        <v>186</v>
      </c>
      <c r="F685" s="27">
        <v>296500</v>
      </c>
      <c r="G685" s="27">
        <v>313104</v>
      </c>
    </row>
    <row r="686" spans="1:7" outlineLevel="2" x14ac:dyDescent="0.25">
      <c r="A686" s="24">
        <v>41640</v>
      </c>
      <c r="B686" t="s">
        <v>184</v>
      </c>
      <c r="C686" t="s">
        <v>196</v>
      </c>
      <c r="D686" s="25" t="s">
        <v>203</v>
      </c>
      <c r="E686" s="25" t="s">
        <v>187</v>
      </c>
      <c r="F686" s="27">
        <v>873750</v>
      </c>
      <c r="G686" s="27">
        <v>922680</v>
      </c>
    </row>
    <row r="687" spans="1:7" outlineLevel="2" x14ac:dyDescent="0.25">
      <c r="A687" s="24">
        <v>41944</v>
      </c>
      <c r="B687" t="s">
        <v>184</v>
      </c>
      <c r="C687" t="s">
        <v>193</v>
      </c>
      <c r="D687" s="25" t="s">
        <v>203</v>
      </c>
      <c r="E687" s="25" t="s">
        <v>187</v>
      </c>
      <c r="F687" s="27">
        <v>339750</v>
      </c>
      <c r="G687" s="27">
        <v>358776</v>
      </c>
    </row>
    <row r="688" spans="1:7" outlineLevel="2" x14ac:dyDescent="0.25">
      <c r="A688" s="24">
        <v>41944</v>
      </c>
      <c r="B688" t="s">
        <v>184</v>
      </c>
      <c r="C688" t="s">
        <v>195</v>
      </c>
      <c r="D688" s="25" t="s">
        <v>203</v>
      </c>
      <c r="E688" s="25" t="s">
        <v>187</v>
      </c>
      <c r="F688" s="27">
        <v>537500</v>
      </c>
      <c r="G688" s="27">
        <v>567600</v>
      </c>
    </row>
    <row r="689" spans="1:7" outlineLevel="2" x14ac:dyDescent="0.25">
      <c r="A689" s="24">
        <v>41640</v>
      </c>
      <c r="B689" t="s">
        <v>184</v>
      </c>
      <c r="C689" t="s">
        <v>193</v>
      </c>
      <c r="D689" s="25" t="s">
        <v>203</v>
      </c>
      <c r="E689" s="25" t="s">
        <v>187</v>
      </c>
      <c r="F689" s="27">
        <v>201750</v>
      </c>
      <c r="G689" s="27">
        <v>210627</v>
      </c>
    </row>
    <row r="690" spans="1:7" outlineLevel="2" x14ac:dyDescent="0.25">
      <c r="A690" s="24">
        <v>41579</v>
      </c>
      <c r="B690" t="s">
        <v>184</v>
      </c>
      <c r="C690" t="s">
        <v>195</v>
      </c>
      <c r="D690" s="25" t="s">
        <v>203</v>
      </c>
      <c r="E690" s="25" t="s">
        <v>188</v>
      </c>
      <c r="F690" s="27">
        <v>651250</v>
      </c>
      <c r="G690" s="27">
        <v>679905</v>
      </c>
    </row>
    <row r="691" spans="1:7" outlineLevel="2" x14ac:dyDescent="0.25">
      <c r="A691" s="24">
        <v>41821</v>
      </c>
      <c r="B691" t="s">
        <v>184</v>
      </c>
      <c r="C691" t="s">
        <v>195</v>
      </c>
      <c r="D691" s="25" t="s">
        <v>203</v>
      </c>
      <c r="E691" s="25" t="s">
        <v>185</v>
      </c>
      <c r="F691" s="27">
        <v>200250</v>
      </c>
      <c r="G691" s="27">
        <v>206658</v>
      </c>
    </row>
    <row r="692" spans="1:7" outlineLevel="2" x14ac:dyDescent="0.25">
      <c r="A692" s="24">
        <v>41913</v>
      </c>
      <c r="B692" t="s">
        <v>184</v>
      </c>
      <c r="C692" t="s">
        <v>192</v>
      </c>
      <c r="D692" s="25" t="s">
        <v>203</v>
      </c>
      <c r="E692" s="25" t="s">
        <v>185</v>
      </c>
      <c r="F692" s="27">
        <v>374000</v>
      </c>
      <c r="G692" s="27">
        <v>385968</v>
      </c>
    </row>
    <row r="693" spans="1:7" outlineLevel="2" x14ac:dyDescent="0.25">
      <c r="A693" s="24">
        <v>41913</v>
      </c>
      <c r="B693" t="s">
        <v>184</v>
      </c>
      <c r="C693" t="s">
        <v>196</v>
      </c>
      <c r="D693" s="25" t="s">
        <v>203</v>
      </c>
      <c r="E693" s="25" t="s">
        <v>185</v>
      </c>
      <c r="F693" s="27">
        <v>252500</v>
      </c>
      <c r="G693" s="27">
        <v>260580</v>
      </c>
    </row>
    <row r="694" spans="1:7" outlineLevel="2" x14ac:dyDescent="0.25">
      <c r="A694" s="24">
        <v>41821</v>
      </c>
      <c r="B694" t="s">
        <v>184</v>
      </c>
      <c r="C694" t="s">
        <v>196</v>
      </c>
      <c r="D694" s="25" t="s">
        <v>203</v>
      </c>
      <c r="E694" s="25" t="s">
        <v>188</v>
      </c>
      <c r="F694" s="27">
        <v>615000</v>
      </c>
      <c r="G694" s="27">
        <v>634680</v>
      </c>
    </row>
    <row r="695" spans="1:7" outlineLevel="2" x14ac:dyDescent="0.25">
      <c r="A695" s="24">
        <v>41548</v>
      </c>
      <c r="B695" t="s">
        <v>184</v>
      </c>
      <c r="C695" t="s">
        <v>192</v>
      </c>
      <c r="D695" s="25" t="s">
        <v>203</v>
      </c>
      <c r="E695" s="25" t="s">
        <v>188</v>
      </c>
      <c r="F695" s="27">
        <v>67250</v>
      </c>
      <c r="G695" s="27">
        <v>69402</v>
      </c>
    </row>
    <row r="696" spans="1:7" outlineLevel="2" x14ac:dyDescent="0.25">
      <c r="A696" s="24">
        <v>41579</v>
      </c>
      <c r="B696" t="s">
        <v>184</v>
      </c>
      <c r="C696" t="s">
        <v>193</v>
      </c>
      <c r="D696" s="25" t="s">
        <v>203</v>
      </c>
      <c r="E696" s="25" t="s">
        <v>188</v>
      </c>
      <c r="F696" s="27">
        <v>634000</v>
      </c>
      <c r="G696" s="27">
        <v>654288</v>
      </c>
    </row>
    <row r="697" spans="1:7" outlineLevel="2" x14ac:dyDescent="0.25">
      <c r="A697" s="24">
        <v>41852</v>
      </c>
      <c r="B697" t="s">
        <v>184</v>
      </c>
      <c r="C697" t="s">
        <v>196</v>
      </c>
      <c r="D697" s="25" t="s">
        <v>203</v>
      </c>
      <c r="E697" s="25" t="s">
        <v>189</v>
      </c>
      <c r="F697" s="27">
        <v>635250</v>
      </c>
      <c r="G697" s="27">
        <v>655578</v>
      </c>
    </row>
    <row r="698" spans="1:7" outlineLevel="2" x14ac:dyDescent="0.25">
      <c r="A698" s="24">
        <v>41548</v>
      </c>
      <c r="B698" t="s">
        <v>184</v>
      </c>
      <c r="C698" t="s">
        <v>192</v>
      </c>
      <c r="D698" s="25" t="s">
        <v>203</v>
      </c>
      <c r="E698" s="25" t="s">
        <v>189</v>
      </c>
      <c r="F698" s="27">
        <v>67250</v>
      </c>
      <c r="G698" s="27">
        <v>69402</v>
      </c>
    </row>
    <row r="699" spans="1:7" outlineLevel="2" x14ac:dyDescent="0.25">
      <c r="A699" s="24">
        <v>41913</v>
      </c>
      <c r="B699" t="s">
        <v>184</v>
      </c>
      <c r="C699" t="s">
        <v>192</v>
      </c>
      <c r="D699" s="25" t="s">
        <v>203</v>
      </c>
      <c r="E699" s="25" t="s">
        <v>189</v>
      </c>
      <c r="F699" s="27">
        <v>374000</v>
      </c>
      <c r="G699" s="27">
        <v>385968</v>
      </c>
    </row>
    <row r="700" spans="1:7" outlineLevel="2" x14ac:dyDescent="0.25">
      <c r="A700" s="24">
        <v>41913</v>
      </c>
      <c r="B700" t="s">
        <v>184</v>
      </c>
      <c r="C700" t="s">
        <v>196</v>
      </c>
      <c r="D700" s="25" t="s">
        <v>203</v>
      </c>
      <c r="E700" s="25" t="s">
        <v>189</v>
      </c>
      <c r="F700" s="27">
        <v>252500</v>
      </c>
      <c r="G700" s="27">
        <v>260580</v>
      </c>
    </row>
    <row r="701" spans="1:7" outlineLevel="2" x14ac:dyDescent="0.25">
      <c r="A701" s="24">
        <v>41699</v>
      </c>
      <c r="B701" t="s">
        <v>184</v>
      </c>
      <c r="C701" t="s">
        <v>192</v>
      </c>
      <c r="D701" s="25" t="s">
        <v>203</v>
      </c>
      <c r="E701" s="25" t="s">
        <v>190</v>
      </c>
      <c r="F701" s="27">
        <v>222000</v>
      </c>
      <c r="G701" s="27">
        <v>229104</v>
      </c>
    </row>
    <row r="702" spans="1:7" outlineLevel="2" x14ac:dyDescent="0.25">
      <c r="A702" s="24">
        <v>41913</v>
      </c>
      <c r="B702" t="s">
        <v>184</v>
      </c>
      <c r="C702" t="s">
        <v>195</v>
      </c>
      <c r="D702" s="25" t="s">
        <v>203</v>
      </c>
      <c r="E702" s="25" t="s">
        <v>186</v>
      </c>
      <c r="F702" s="27">
        <v>136500</v>
      </c>
      <c r="G702" s="27">
        <v>139230</v>
      </c>
    </row>
    <row r="703" spans="1:7" outlineLevel="2" x14ac:dyDescent="0.25">
      <c r="A703" s="24">
        <v>41579</v>
      </c>
      <c r="B703" t="s">
        <v>184</v>
      </c>
      <c r="C703" t="s">
        <v>196</v>
      </c>
      <c r="D703" s="25" t="s">
        <v>203</v>
      </c>
      <c r="E703" s="25" t="s">
        <v>188</v>
      </c>
      <c r="F703" s="27">
        <v>643500</v>
      </c>
      <c r="G703" s="27">
        <v>656370</v>
      </c>
    </row>
    <row r="704" spans="1:7" outlineLevel="2" x14ac:dyDescent="0.25">
      <c r="A704" s="24">
        <v>41699</v>
      </c>
      <c r="B704" t="s">
        <v>184</v>
      </c>
      <c r="C704" t="s">
        <v>194</v>
      </c>
      <c r="D704" s="25" t="s">
        <v>203</v>
      </c>
      <c r="E704" s="25" t="s">
        <v>190</v>
      </c>
      <c r="F704" s="27">
        <v>618750</v>
      </c>
      <c r="G704" s="27">
        <v>631125</v>
      </c>
    </row>
    <row r="705" spans="1:7" outlineLevel="2" x14ac:dyDescent="0.25">
      <c r="A705" s="24">
        <v>41913</v>
      </c>
      <c r="B705" t="s">
        <v>184</v>
      </c>
      <c r="C705" t="s">
        <v>195</v>
      </c>
      <c r="D705" s="25" t="s">
        <v>203</v>
      </c>
      <c r="E705" s="25" t="s">
        <v>190</v>
      </c>
      <c r="F705" s="27">
        <v>136500</v>
      </c>
      <c r="G705" s="27">
        <v>139230</v>
      </c>
    </row>
    <row r="706" spans="1:7" outlineLevel="1" x14ac:dyDescent="0.25">
      <c r="A706" s="24"/>
      <c r="B706" s="31" t="s">
        <v>208</v>
      </c>
      <c r="D706" s="25"/>
      <c r="E706" s="25"/>
      <c r="F706" s="27">
        <f>SUBTOTAL(9,F606:F705)</f>
        <v>38284750</v>
      </c>
      <c r="G706" s="27">
        <f>SUBTOTAL(9,G606:G705)</f>
        <v>42427918.5</v>
      </c>
    </row>
    <row r="707" spans="1:7" x14ac:dyDescent="0.25">
      <c r="A707" s="24"/>
      <c r="B707" s="31" t="s">
        <v>209</v>
      </c>
      <c r="D707" s="25"/>
      <c r="E707" s="25"/>
      <c r="F707" s="27">
        <f>SUBTOTAL(9,F2:F705)</f>
        <v>101832648</v>
      </c>
      <c r="G707" s="27">
        <f>SUBTOTAL(9,G2:G705)</f>
        <v>118726350.26000004</v>
      </c>
    </row>
  </sheetData>
  <sortState xmlns:xlrd2="http://schemas.microsoft.com/office/spreadsheetml/2017/richdata2" ref="A2:G706">
    <sortCondition ref="B2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L21"/>
  <sheetViews>
    <sheetView showGridLines="0" workbookViewId="0">
      <selection activeCell="I8" sqref="I8:K9"/>
    </sheetView>
  </sheetViews>
  <sheetFormatPr defaultRowHeight="15" x14ac:dyDescent="0.25"/>
  <cols>
    <col min="2" max="2" width="11.7109375" customWidth="1"/>
    <col min="3" max="3" width="30" customWidth="1"/>
    <col min="7" max="7" width="14.42578125" customWidth="1"/>
    <col min="11" max="11" width="12.140625" customWidth="1"/>
    <col min="12" max="12" width="24.5703125" customWidth="1"/>
  </cols>
  <sheetData>
    <row r="1" spans="2:12" x14ac:dyDescent="0.25">
      <c r="B1" s="39" t="s">
        <v>239</v>
      </c>
      <c r="C1" s="39" t="s">
        <v>248</v>
      </c>
      <c r="D1" s="39" t="s">
        <v>249</v>
      </c>
      <c r="F1" s="42" t="s">
        <v>250</v>
      </c>
      <c r="H1" s="43" t="s">
        <v>254</v>
      </c>
      <c r="I1" s="70" t="s">
        <v>255</v>
      </c>
      <c r="J1" s="70"/>
      <c r="K1" s="70"/>
      <c r="L1" s="69"/>
    </row>
    <row r="2" spans="2:12" x14ac:dyDescent="0.25">
      <c r="B2" s="40" t="s">
        <v>240</v>
      </c>
      <c r="C2" s="40" t="s">
        <v>244</v>
      </c>
      <c r="D2" s="40">
        <f>MIN(Numbers)</f>
        <v>10</v>
      </c>
      <c r="F2" s="41">
        <v>10</v>
      </c>
      <c r="H2" s="44">
        <v>5</v>
      </c>
      <c r="I2" s="89" t="s">
        <v>256</v>
      </c>
      <c r="J2" s="74"/>
      <c r="K2" s="90"/>
      <c r="L2" s="69"/>
    </row>
    <row r="3" spans="2:12" x14ac:dyDescent="0.25">
      <c r="B3" s="40" t="s">
        <v>241</v>
      </c>
      <c r="C3" s="40" t="s">
        <v>245</v>
      </c>
      <c r="D3" s="40">
        <f>MAX(Numbers)</f>
        <v>100</v>
      </c>
      <c r="F3" s="41">
        <v>20</v>
      </c>
      <c r="H3" s="45">
        <v>3</v>
      </c>
      <c r="I3" s="91" t="s">
        <v>257</v>
      </c>
      <c r="J3" s="76"/>
      <c r="K3" s="92"/>
      <c r="L3" s="69"/>
    </row>
    <row r="4" spans="2:12" x14ac:dyDescent="0.25">
      <c r="B4" s="40" t="s">
        <v>242</v>
      </c>
      <c r="C4" s="40" t="s">
        <v>246</v>
      </c>
      <c r="D4" s="40">
        <f>SMALL(Numbers,4)</f>
        <v>40</v>
      </c>
      <c r="F4" s="41">
        <v>30</v>
      </c>
      <c r="H4" s="77" t="s">
        <v>263</v>
      </c>
      <c r="I4" s="78"/>
      <c r="J4" s="78"/>
      <c r="K4" s="78"/>
      <c r="L4" s="78"/>
    </row>
    <row r="5" spans="2:12" x14ac:dyDescent="0.25">
      <c r="B5" s="40" t="s">
        <v>243</v>
      </c>
      <c r="C5" s="40" t="s">
        <v>247</v>
      </c>
      <c r="D5" s="40">
        <f>LARGE(Numbers,2)</f>
        <v>90</v>
      </c>
      <c r="F5" s="41">
        <v>40</v>
      </c>
      <c r="H5" s="43" t="s">
        <v>155</v>
      </c>
      <c r="I5" s="70" t="s">
        <v>258</v>
      </c>
      <c r="J5" s="70"/>
      <c r="K5" s="70"/>
      <c r="L5" s="43" t="s">
        <v>262</v>
      </c>
    </row>
    <row r="6" spans="2:12" x14ac:dyDescent="0.25">
      <c r="F6" s="41">
        <v>50</v>
      </c>
      <c r="H6" s="71"/>
      <c r="I6" s="74" t="s">
        <v>259</v>
      </c>
      <c r="J6" s="74"/>
      <c r="K6" s="74"/>
      <c r="L6" s="49"/>
    </row>
    <row r="7" spans="2:12" x14ac:dyDescent="0.25">
      <c r="F7" s="41">
        <v>60</v>
      </c>
      <c r="H7" s="72"/>
      <c r="I7" s="75" t="s">
        <v>260</v>
      </c>
      <c r="J7" s="75"/>
      <c r="K7" s="75"/>
      <c r="L7" s="50">
        <f>PERMUT(H2,H3)</f>
        <v>60</v>
      </c>
    </row>
    <row r="8" spans="2:12" x14ac:dyDescent="0.25">
      <c r="B8" s="83" t="s">
        <v>251</v>
      </c>
      <c r="C8" s="84"/>
      <c r="F8" s="41">
        <v>70</v>
      </c>
      <c r="H8" s="73"/>
      <c r="I8" s="76" t="s">
        <v>261</v>
      </c>
      <c r="J8" s="76"/>
      <c r="K8" s="76"/>
      <c r="L8" s="51"/>
    </row>
    <row r="9" spans="2:12" x14ac:dyDescent="0.25">
      <c r="B9" s="85" t="s">
        <v>253</v>
      </c>
      <c r="C9" s="86"/>
      <c r="F9" s="41">
        <v>80</v>
      </c>
    </row>
    <row r="10" spans="2:12" x14ac:dyDescent="0.25">
      <c r="B10" s="87" t="s">
        <v>252</v>
      </c>
      <c r="C10" s="88"/>
      <c r="F10" s="41">
        <v>90</v>
      </c>
    </row>
    <row r="11" spans="2:12" x14ac:dyDescent="0.25">
      <c r="B11" s="75"/>
      <c r="C11" s="75"/>
      <c r="F11" s="41">
        <v>100</v>
      </c>
    </row>
    <row r="12" spans="2:12" x14ac:dyDescent="0.25">
      <c r="H12" s="79" t="s">
        <v>264</v>
      </c>
      <c r="I12" s="79"/>
      <c r="J12" s="79"/>
      <c r="K12" s="79"/>
      <c r="L12" s="79"/>
    </row>
    <row r="13" spans="2:12" x14ac:dyDescent="0.25">
      <c r="H13" s="52" t="s">
        <v>254</v>
      </c>
      <c r="I13" s="68" t="s">
        <v>255</v>
      </c>
      <c r="J13" s="68"/>
      <c r="K13" s="52"/>
      <c r="L13" s="80"/>
    </row>
    <row r="14" spans="2:12" x14ac:dyDescent="0.25">
      <c r="H14" s="49">
        <v>8</v>
      </c>
      <c r="I14" s="53"/>
      <c r="J14" s="53"/>
      <c r="K14" s="46"/>
      <c r="L14" s="81"/>
    </row>
    <row r="15" spans="2:12" x14ac:dyDescent="0.25">
      <c r="H15" s="50">
        <v>2</v>
      </c>
      <c r="K15" s="47"/>
      <c r="L15" s="81"/>
    </row>
    <row r="16" spans="2:12" x14ac:dyDescent="0.25">
      <c r="H16" s="51"/>
      <c r="I16" s="54"/>
      <c r="J16" s="54"/>
      <c r="K16" s="48"/>
      <c r="L16" s="81"/>
    </row>
    <row r="17" spans="8:12" x14ac:dyDescent="0.25">
      <c r="L17" s="82"/>
    </row>
    <row r="18" spans="8:12" x14ac:dyDescent="0.25">
      <c r="H18" s="43" t="s">
        <v>155</v>
      </c>
      <c r="I18" s="70" t="s">
        <v>258</v>
      </c>
      <c r="J18" s="70"/>
      <c r="K18" s="70"/>
      <c r="L18" s="43" t="s">
        <v>262</v>
      </c>
    </row>
    <row r="19" spans="8:12" x14ac:dyDescent="0.25">
      <c r="H19" s="71"/>
      <c r="I19" s="74" t="s">
        <v>265</v>
      </c>
      <c r="J19" s="74"/>
      <c r="K19" s="74"/>
      <c r="L19" s="49"/>
    </row>
    <row r="20" spans="8:12" x14ac:dyDescent="0.25">
      <c r="H20" s="72"/>
      <c r="I20" s="75" t="s">
        <v>266</v>
      </c>
      <c r="J20" s="75"/>
      <c r="K20" s="75"/>
      <c r="L20" s="50">
        <f>COMBIN(H14,H15)</f>
        <v>28</v>
      </c>
    </row>
    <row r="21" spans="8:12" x14ac:dyDescent="0.25">
      <c r="H21" s="73"/>
      <c r="I21" s="76"/>
      <c r="J21" s="76"/>
      <c r="K21" s="76"/>
      <c r="L21" s="51"/>
    </row>
  </sheetData>
  <mergeCells count="22">
    <mergeCell ref="B8:C8"/>
    <mergeCell ref="B9:C9"/>
    <mergeCell ref="B10:C10"/>
    <mergeCell ref="B11:C11"/>
    <mergeCell ref="I2:K2"/>
    <mergeCell ref="I3:K3"/>
    <mergeCell ref="I13:J13"/>
    <mergeCell ref="L1:L3"/>
    <mergeCell ref="I18:K18"/>
    <mergeCell ref="H19:H21"/>
    <mergeCell ref="I19:K19"/>
    <mergeCell ref="I20:K20"/>
    <mergeCell ref="I21:K21"/>
    <mergeCell ref="H4:L4"/>
    <mergeCell ref="H12:L12"/>
    <mergeCell ref="L13:L17"/>
    <mergeCell ref="I1:K1"/>
    <mergeCell ref="I5:K5"/>
    <mergeCell ref="I6:K6"/>
    <mergeCell ref="I7:K7"/>
    <mergeCell ref="I8:K8"/>
    <mergeCell ref="H6:H8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0"/>
  <sheetViews>
    <sheetView showGridLines="0" workbookViewId="0">
      <selection activeCell="I8" sqref="I8:I9"/>
    </sheetView>
  </sheetViews>
  <sheetFormatPr defaultRowHeight="15" x14ac:dyDescent="0.25"/>
  <cols>
    <col min="2" max="2" width="43" customWidth="1"/>
    <col min="3" max="3" width="15.42578125" customWidth="1"/>
    <col min="4" max="4" width="13.5703125" customWidth="1"/>
    <col min="8" max="8" width="14" customWidth="1"/>
  </cols>
  <sheetData>
    <row r="1" spans="1:8" x14ac:dyDescent="0.25">
      <c r="A1" s="39" t="s">
        <v>267</v>
      </c>
      <c r="B1" s="39" t="s">
        <v>255</v>
      </c>
      <c r="C1" s="39" t="s">
        <v>155</v>
      </c>
      <c r="D1" s="39" t="s">
        <v>262</v>
      </c>
    </row>
    <row r="2" spans="1:8" x14ac:dyDescent="0.25">
      <c r="A2">
        <v>4.4000000000000004</v>
      </c>
      <c r="B2" t="s">
        <v>268</v>
      </c>
      <c r="C2" s="95" t="s">
        <v>270</v>
      </c>
      <c r="D2">
        <f>MROUND(A2,1)</f>
        <v>4</v>
      </c>
      <c r="F2" s="83" t="s">
        <v>292</v>
      </c>
      <c r="G2" s="93"/>
      <c r="H2" s="84"/>
    </row>
    <row r="3" spans="1:8" x14ac:dyDescent="0.25">
      <c r="A3">
        <v>7.5</v>
      </c>
      <c r="B3" t="s">
        <v>271</v>
      </c>
      <c r="C3" s="96"/>
      <c r="D3">
        <f>MROUND(A3,3)</f>
        <v>9</v>
      </c>
      <c r="F3" s="87" t="s">
        <v>293</v>
      </c>
      <c r="G3" s="94"/>
      <c r="H3" s="88"/>
    </row>
    <row r="4" spans="1:8" x14ac:dyDescent="0.25">
      <c r="A4">
        <v>24</v>
      </c>
      <c r="B4" t="s">
        <v>269</v>
      </c>
      <c r="C4" s="97"/>
      <c r="D4">
        <f>MROUND(A4,10)</f>
        <v>20</v>
      </c>
      <c r="F4" s="75"/>
      <c r="G4" s="75"/>
      <c r="H4" s="75"/>
    </row>
    <row r="6" spans="1:8" x14ac:dyDescent="0.25">
      <c r="A6">
        <v>3.9</v>
      </c>
      <c r="B6" t="s">
        <v>273</v>
      </c>
      <c r="C6" s="95" t="s">
        <v>272</v>
      </c>
      <c r="D6">
        <f>FLOOR(A6,2)</f>
        <v>2</v>
      </c>
      <c r="F6" s="83" t="s">
        <v>276</v>
      </c>
      <c r="G6" s="93"/>
      <c r="H6" s="84"/>
    </row>
    <row r="7" spans="1:8" x14ac:dyDescent="0.25">
      <c r="A7">
        <v>6</v>
      </c>
      <c r="B7" t="s">
        <v>274</v>
      </c>
      <c r="C7" s="96"/>
      <c r="D7">
        <f>FLOOR(A7,5)</f>
        <v>5</v>
      </c>
      <c r="F7" s="87" t="s">
        <v>277</v>
      </c>
      <c r="G7" s="94"/>
      <c r="H7" s="88"/>
    </row>
    <row r="8" spans="1:8" x14ac:dyDescent="0.25">
      <c r="A8">
        <v>18</v>
      </c>
      <c r="B8" t="s">
        <v>275</v>
      </c>
      <c r="C8" s="97"/>
      <c r="D8">
        <f>FLOOR(A8,3)</f>
        <v>18</v>
      </c>
      <c r="F8" s="75"/>
      <c r="G8" s="75"/>
      <c r="H8" s="75"/>
    </row>
    <row r="10" spans="1:8" x14ac:dyDescent="0.25">
      <c r="A10">
        <v>2.2000000000000002</v>
      </c>
      <c r="B10" t="s">
        <v>278</v>
      </c>
      <c r="C10" s="95" t="s">
        <v>281</v>
      </c>
      <c r="D10">
        <f>CEILING(A10,1)</f>
        <v>3</v>
      </c>
      <c r="F10" s="83" t="s">
        <v>282</v>
      </c>
      <c r="G10" s="93"/>
      <c r="H10" s="84"/>
    </row>
    <row r="11" spans="1:8" x14ac:dyDescent="0.25">
      <c r="A11">
        <v>9.3000000000000007</v>
      </c>
      <c r="B11" t="s">
        <v>279</v>
      </c>
      <c r="C11" s="96"/>
      <c r="D11">
        <f>CEILING(A11,2)</f>
        <v>10</v>
      </c>
      <c r="F11" s="87" t="s">
        <v>283</v>
      </c>
      <c r="G11" s="94"/>
      <c r="H11" s="88"/>
    </row>
    <row r="12" spans="1:8" x14ac:dyDescent="0.25">
      <c r="A12">
        <v>8.5</v>
      </c>
      <c r="B12" t="s">
        <v>280</v>
      </c>
      <c r="C12" s="97"/>
      <c r="D12">
        <f>CEILING(A12,7)</f>
        <v>14</v>
      </c>
      <c r="F12" s="75"/>
      <c r="G12" s="75"/>
      <c r="H12" s="75"/>
    </row>
    <row r="14" spans="1:8" x14ac:dyDescent="0.25">
      <c r="B14" t="s">
        <v>284</v>
      </c>
      <c r="C14" s="95" t="s">
        <v>285</v>
      </c>
      <c r="D14">
        <f>MOD(3,2)</f>
        <v>1</v>
      </c>
      <c r="F14" s="83" t="s">
        <v>291</v>
      </c>
      <c r="G14" s="93"/>
      <c r="H14" s="84"/>
    </row>
    <row r="15" spans="1:8" x14ac:dyDescent="0.25">
      <c r="B15" t="s">
        <v>294</v>
      </c>
      <c r="C15" s="96"/>
      <c r="D15">
        <f>MOD(3,-2)</f>
        <v>-1</v>
      </c>
      <c r="F15" s="87" t="s">
        <v>290</v>
      </c>
      <c r="G15" s="94"/>
      <c r="H15" s="88"/>
    </row>
    <row r="16" spans="1:8" x14ac:dyDescent="0.25">
      <c r="C16" s="97"/>
      <c r="F16" s="75"/>
      <c r="G16" s="75"/>
      <c r="H16" s="75"/>
    </row>
    <row r="18" spans="2:8" x14ac:dyDescent="0.25">
      <c r="B18" t="s">
        <v>287</v>
      </c>
      <c r="C18" s="95" t="s">
        <v>286</v>
      </c>
      <c r="D18">
        <f>QUOTIENT(5,2)</f>
        <v>2</v>
      </c>
      <c r="F18" s="83" t="s">
        <v>289</v>
      </c>
      <c r="G18" s="93"/>
      <c r="H18" s="84"/>
    </row>
    <row r="19" spans="2:8" x14ac:dyDescent="0.25">
      <c r="B19" t="s">
        <v>288</v>
      </c>
      <c r="C19" s="96"/>
      <c r="D19">
        <f>QUOTIENT(10,3)</f>
        <v>3</v>
      </c>
      <c r="F19" s="87" t="s">
        <v>290</v>
      </c>
      <c r="G19" s="94"/>
      <c r="H19" s="88"/>
    </row>
    <row r="20" spans="2:8" x14ac:dyDescent="0.25">
      <c r="C20" s="97"/>
      <c r="F20" s="75"/>
      <c r="G20" s="75"/>
      <c r="H20" s="75"/>
    </row>
  </sheetData>
  <mergeCells count="20">
    <mergeCell ref="C10:C12"/>
    <mergeCell ref="C2:C4"/>
    <mergeCell ref="C6:C8"/>
    <mergeCell ref="F6:H6"/>
    <mergeCell ref="F7:H7"/>
    <mergeCell ref="F8:H8"/>
    <mergeCell ref="C14:C16"/>
    <mergeCell ref="C18:C20"/>
    <mergeCell ref="F18:H18"/>
    <mergeCell ref="F14:H14"/>
    <mergeCell ref="F15:H15"/>
    <mergeCell ref="F16:H16"/>
    <mergeCell ref="F19:H19"/>
    <mergeCell ref="F20:H20"/>
    <mergeCell ref="F10:H10"/>
    <mergeCell ref="F11:H11"/>
    <mergeCell ref="F12:H12"/>
    <mergeCell ref="F2:H2"/>
    <mergeCell ref="F3:H3"/>
    <mergeCell ref="F4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SUM</vt:lpstr>
      <vt:lpstr>COUNT</vt:lpstr>
      <vt:lpstr>AVERAGE</vt:lpstr>
      <vt:lpstr>RANDOM</vt:lpstr>
      <vt:lpstr>ROUND</vt:lpstr>
      <vt:lpstr>SUBTOTAL</vt:lpstr>
      <vt:lpstr>EXTRA</vt:lpstr>
      <vt:lpstr>TRIGONOMETRIC</vt:lpstr>
      <vt:lpstr>NAMES2</vt:lpstr>
      <vt:lpstr>NosForAverage</vt:lpstr>
      <vt:lpstr>Numbers</vt:lpstr>
      <vt:lpstr>numbers1</vt:lpstr>
      <vt:lpstr>SALES2018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2020-01-21T16:56:23Z</dcterms:created>
  <dcterms:modified xsi:type="dcterms:W3CDTF">2023-01-21T23:21:13Z</dcterms:modified>
</cp:coreProperties>
</file>