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20" yWindow="120" windowWidth="12120" windowHeight="8565" tabRatio="902"/>
  </bookViews>
  <sheets>
    <sheet name="Input Screen" sheetId="4" r:id="rId1"/>
    <sheet name="Labor Stds" sheetId="23" r:id="rId2"/>
    <sheet name="Week 1" sheetId="3" r:id="rId3"/>
    <sheet name="Week 2" sheetId="9" r:id="rId4"/>
    <sheet name="Week 3" sheetId="10" r:id="rId5"/>
    <sheet name="Week 4" sheetId="26" r:id="rId6"/>
    <sheet name="Week 5" sheetId="28" r:id="rId7"/>
    <sheet name="Week 6" sheetId="29" r:id="rId8"/>
    <sheet name="Week 7" sheetId="30" r:id="rId9"/>
    <sheet name="Week 8" sheetId="31" r:id="rId10"/>
    <sheet name="Week 9" sheetId="32" r:id="rId11"/>
    <sheet name="Week 10" sheetId="33" r:id="rId12"/>
    <sheet name="Week 11" sheetId="34" r:id="rId13"/>
    <sheet name="Week 12" sheetId="35" r:id="rId14"/>
    <sheet name="Week 13" sheetId="36" r:id="rId15"/>
    <sheet name="Week 14" sheetId="37" r:id="rId16"/>
    <sheet name="Week 15" sheetId="38" r:id="rId17"/>
    <sheet name="Week 16" sheetId="39" r:id="rId18"/>
    <sheet name="Week 17" sheetId="40" r:id="rId19"/>
    <sheet name="Week 18" sheetId="41" r:id="rId20"/>
    <sheet name="Week 19" sheetId="42" r:id="rId21"/>
    <sheet name="Week 20" sheetId="43" r:id="rId22"/>
    <sheet name="Week 21" sheetId="44" r:id="rId23"/>
    <sheet name="Week 22" sheetId="45" r:id="rId24"/>
    <sheet name="Week 23" sheetId="46" r:id="rId25"/>
    <sheet name="Week 24" sheetId="47" r:id="rId26"/>
    <sheet name="Week 25" sheetId="48" r:id="rId27"/>
    <sheet name="Week 26" sheetId="49" r:id="rId28"/>
    <sheet name="Week 27" sheetId="50" r:id="rId29"/>
    <sheet name="Week 28" sheetId="51" r:id="rId30"/>
    <sheet name="Week 29" sheetId="52" r:id="rId31"/>
    <sheet name="Week 30" sheetId="53" r:id="rId32"/>
    <sheet name="Week 31" sheetId="54" r:id="rId33"/>
    <sheet name="Week 32" sheetId="55" r:id="rId34"/>
    <sheet name="Week 33" sheetId="56" r:id="rId35"/>
    <sheet name="Week 34" sheetId="57" r:id="rId36"/>
    <sheet name="Week 35" sheetId="58" r:id="rId37"/>
    <sheet name="Week 36" sheetId="59" r:id="rId38"/>
    <sheet name="Week 37" sheetId="60" r:id="rId39"/>
    <sheet name="Week 38" sheetId="61" r:id="rId40"/>
    <sheet name="Week 39" sheetId="62" r:id="rId41"/>
    <sheet name="Week 40" sheetId="63" r:id="rId42"/>
    <sheet name="Week 41" sheetId="64" r:id="rId43"/>
    <sheet name="Week 42" sheetId="65" r:id="rId44"/>
    <sheet name="Week 43" sheetId="66" r:id="rId45"/>
    <sheet name="Week 44" sheetId="67" r:id="rId46"/>
    <sheet name="Week 45" sheetId="68" r:id="rId47"/>
    <sheet name="Week 46" sheetId="69" r:id="rId48"/>
    <sheet name="Week 47" sheetId="70" r:id="rId49"/>
    <sheet name="Week 48" sheetId="71" r:id="rId50"/>
    <sheet name="Week 49" sheetId="72" r:id="rId51"/>
    <sheet name="Week 50" sheetId="73" r:id="rId52"/>
    <sheet name="Week 51" sheetId="74" r:id="rId53"/>
    <sheet name="Week 52" sheetId="75" r:id="rId54"/>
    <sheet name="Jan" sheetId="93" r:id="rId55"/>
    <sheet name="Feb" sheetId="94" r:id="rId56"/>
    <sheet name="Mar" sheetId="95" r:id="rId57"/>
    <sheet name="Apr" sheetId="96" r:id="rId58"/>
    <sheet name="May" sheetId="97" r:id="rId59"/>
    <sheet name="Jun" sheetId="98" r:id="rId60"/>
    <sheet name="Jul" sheetId="99" r:id="rId61"/>
    <sheet name="Aug" sheetId="100" r:id="rId62"/>
    <sheet name="Sep" sheetId="101" r:id="rId63"/>
    <sheet name="Oct" sheetId="87" r:id="rId64"/>
    <sheet name="Nov" sheetId="88" r:id="rId65"/>
    <sheet name="Dec" sheetId="90" r:id="rId66"/>
    <sheet name="YTD" sheetId="76" r:id="rId67"/>
  </sheets>
  <externalReferences>
    <externalReference r:id="rId68"/>
  </externalReferences>
  <definedNames>
    <definedName name="_xlnm.Criteria">#REF!</definedName>
    <definedName name="DayTable">[1]DayTable!$A$1:$B$7</definedName>
    <definedName name="_xlnm.Print_Area" localSheetId="57">Apr!$A$1:$K$77</definedName>
    <definedName name="_xlnm.Print_Area" localSheetId="61">Aug!$A$1:$K$77</definedName>
    <definedName name="_xlnm.Print_Area" localSheetId="65">Dec!$A$1:$K$77</definedName>
    <definedName name="_xlnm.Print_Area" localSheetId="55">Feb!$A$1:$K$77</definedName>
    <definedName name="_xlnm.Print_Area" localSheetId="0">'Input Screen'!$A$1:$T$369</definedName>
    <definedName name="_xlnm.Print_Area" localSheetId="54">Jan!$A$1:$K$77</definedName>
    <definedName name="_xlnm.Print_Area" localSheetId="60">Jul!$A$1:$K$77</definedName>
    <definedName name="_xlnm.Print_Area" localSheetId="59">Jun!$A$1:$K$77</definedName>
    <definedName name="_xlnm.Print_Area" localSheetId="1">'Labor Stds'!$A$1:$S$76</definedName>
    <definedName name="_xlnm.Print_Area" localSheetId="56">Mar!$A$1:$K$77</definedName>
    <definedName name="_xlnm.Print_Area" localSheetId="58">May!$A$1:$K$77</definedName>
    <definedName name="_xlnm.Print_Area" localSheetId="64">Nov!$A$1:$K$77</definedName>
    <definedName name="_xlnm.Print_Area" localSheetId="63">Oct!$A$1:$K$77</definedName>
    <definedName name="_xlnm.Print_Area" localSheetId="62">Sep!$A$1:$K$77</definedName>
    <definedName name="_xlnm.Print_Area" localSheetId="2">'Week 1'!$A$1:$K$77</definedName>
    <definedName name="_xlnm.Print_Area" localSheetId="11">'Week 10'!$A$1:$K$77</definedName>
    <definedName name="_xlnm.Print_Area" localSheetId="12">'Week 11'!$A$1:$K$77</definedName>
    <definedName name="_xlnm.Print_Area" localSheetId="13">'Week 12'!$A$1:$K$77</definedName>
    <definedName name="_xlnm.Print_Area" localSheetId="14">'Week 13'!$A$1:$K$77</definedName>
    <definedName name="_xlnm.Print_Area" localSheetId="15">'Week 14'!$A$1:$K$77</definedName>
    <definedName name="_xlnm.Print_Area" localSheetId="16">'Week 15'!$A$1:$K$77</definedName>
    <definedName name="_xlnm.Print_Area" localSheetId="17">'Week 16'!$A$1:$K$77</definedName>
    <definedName name="_xlnm.Print_Area" localSheetId="18">'Week 17'!$A$1:$K$77</definedName>
    <definedName name="_xlnm.Print_Area" localSheetId="19">'Week 18'!$A$1:$K$77</definedName>
    <definedName name="_xlnm.Print_Area" localSheetId="20">'Week 19'!$A$1:$K$77</definedName>
    <definedName name="_xlnm.Print_Area" localSheetId="3">'Week 2'!$A$1:$K$77</definedName>
    <definedName name="_xlnm.Print_Area" localSheetId="21">'Week 20'!$A$1:$K$77</definedName>
    <definedName name="_xlnm.Print_Area" localSheetId="22">'Week 21'!$A$1:$K$77</definedName>
    <definedName name="_xlnm.Print_Area" localSheetId="23">'Week 22'!$A$1:$K$77</definedName>
    <definedName name="_xlnm.Print_Area" localSheetId="24">'Week 23'!$A$1:$K$77</definedName>
    <definedName name="_xlnm.Print_Area" localSheetId="25">'Week 24'!$A$1:$K$77</definedName>
    <definedName name="_xlnm.Print_Area" localSheetId="26">'Week 25'!$A$1:$K$77</definedName>
    <definedName name="_xlnm.Print_Area" localSheetId="27">'Week 26'!$A$1:$K$77</definedName>
    <definedName name="_xlnm.Print_Area" localSheetId="28">'Week 27'!$A$1:$K$77</definedName>
    <definedName name="_xlnm.Print_Area" localSheetId="29">'Week 28'!$A$1:$K$77</definedName>
    <definedName name="_xlnm.Print_Area" localSheetId="30">'Week 29'!$A$1:$K$77</definedName>
    <definedName name="_xlnm.Print_Area" localSheetId="4">'Week 3'!$A$1:$K$77</definedName>
    <definedName name="_xlnm.Print_Area" localSheetId="31">'Week 30'!$A$1:$K$77</definedName>
    <definedName name="_xlnm.Print_Area" localSheetId="32">'Week 31'!$A$1:$K$77</definedName>
    <definedName name="_xlnm.Print_Area" localSheetId="33">'Week 32'!$A$1:$K$77</definedName>
    <definedName name="_xlnm.Print_Area" localSheetId="34">'Week 33'!$A$1:$K$77</definedName>
    <definedName name="_xlnm.Print_Area" localSheetId="35">'Week 34'!$A$1:$K$77</definedName>
    <definedName name="_xlnm.Print_Area" localSheetId="36">'Week 35'!$A$1:$K$77</definedName>
    <definedName name="_xlnm.Print_Area" localSheetId="37">'Week 36'!$A$1:$K$77</definedName>
    <definedName name="_xlnm.Print_Area" localSheetId="38">'Week 37'!$A$1:$K$77</definedName>
    <definedName name="_xlnm.Print_Area" localSheetId="39">'Week 38'!$A$1:$K$77</definedName>
    <definedName name="_xlnm.Print_Area" localSheetId="40">'Week 39'!$A$1:$K$77</definedName>
    <definedName name="_xlnm.Print_Area" localSheetId="5">'Week 4'!$A$1:$K$77</definedName>
    <definedName name="_xlnm.Print_Area" localSheetId="41">'Week 40'!$A$1:$K$77</definedName>
    <definedName name="_xlnm.Print_Area" localSheetId="42">'Week 41'!$A$1:$K$77</definedName>
    <definedName name="_xlnm.Print_Area" localSheetId="43">'Week 42'!$A$1:$K$77</definedName>
    <definedName name="_xlnm.Print_Area" localSheetId="44">'Week 43'!$A$1:$K$77</definedName>
    <definedName name="_xlnm.Print_Area" localSheetId="45">'Week 44'!$A$1:$K$77</definedName>
    <definedName name="_xlnm.Print_Area" localSheetId="46">'Week 45'!$A$1:$K$77</definedName>
    <definedName name="_xlnm.Print_Area" localSheetId="47">'Week 46'!$A$1:$K$77</definedName>
    <definedName name="_xlnm.Print_Area" localSheetId="48">'Week 47'!$A$1:$K$77</definedName>
    <definedName name="_xlnm.Print_Area" localSheetId="49">'Week 48'!$A$1:$K$77</definedName>
    <definedName name="_xlnm.Print_Area" localSheetId="50">'Week 49'!$A$1:$K$77</definedName>
    <definedName name="_xlnm.Print_Area" localSheetId="6">'Week 5'!$A$1:$K$77</definedName>
    <definedName name="_xlnm.Print_Area" localSheetId="51">'Week 50'!$A$1:$K$77</definedName>
    <definedName name="_xlnm.Print_Area" localSheetId="52">'Week 51'!$A$1:$K$77</definedName>
    <definedName name="_xlnm.Print_Area" localSheetId="53">'Week 52'!$A$1:$K$77</definedName>
    <definedName name="_xlnm.Print_Area" localSheetId="7">'Week 6'!$A$1:$K$77</definedName>
    <definedName name="_xlnm.Print_Area" localSheetId="8">'Week 7'!$A$1:$K$77</definedName>
    <definedName name="_xlnm.Print_Area" localSheetId="9">'Week 8'!$A$1:$K$77</definedName>
    <definedName name="_xlnm.Print_Area" localSheetId="10">'Week 9'!$A$1:$K$77</definedName>
    <definedName name="_xlnm.Print_Area" localSheetId="66">YTD!$A$1:$K$77</definedName>
    <definedName name="_xlnm.Print_Titles" localSheetId="57">Apr!$1:$12</definedName>
    <definedName name="_xlnm.Print_Titles" localSheetId="61">Aug!$1:$12</definedName>
    <definedName name="_xlnm.Print_Titles" localSheetId="65">Dec!$1:$12</definedName>
    <definedName name="_xlnm.Print_Titles" localSheetId="55">Feb!$1:$12</definedName>
    <definedName name="_xlnm.Print_Titles" localSheetId="0">'Input Screen'!$1:$5</definedName>
    <definedName name="_xlnm.Print_Titles" localSheetId="54">Jan!$1:$12</definedName>
    <definedName name="_xlnm.Print_Titles" localSheetId="60">Jul!$1:$12</definedName>
    <definedName name="_xlnm.Print_Titles" localSheetId="59">Jun!$1:$12</definedName>
    <definedName name="_xlnm.Print_Titles" localSheetId="1">'Labor Stds'!$1:$13</definedName>
    <definedName name="_xlnm.Print_Titles" localSheetId="56">Mar!$1:$12</definedName>
    <definedName name="_xlnm.Print_Titles" localSheetId="58">May!$1:$12</definedName>
    <definedName name="_xlnm.Print_Titles" localSheetId="64">Nov!$1:$12</definedName>
    <definedName name="_xlnm.Print_Titles" localSheetId="63">Oct!$1:$12</definedName>
    <definedName name="_xlnm.Print_Titles" localSheetId="62">Sep!$1:$12</definedName>
    <definedName name="_xlnm.Print_Titles" localSheetId="2">'Week 1'!$1:$12</definedName>
    <definedName name="_xlnm.Print_Titles" localSheetId="11">'Week 10'!$1:$12</definedName>
    <definedName name="_xlnm.Print_Titles" localSheetId="12">'Week 11'!$1:$12</definedName>
    <definedName name="_xlnm.Print_Titles" localSheetId="13">'Week 12'!$1:$12</definedName>
    <definedName name="_xlnm.Print_Titles" localSheetId="14">'Week 13'!$1:$12</definedName>
    <definedName name="_xlnm.Print_Titles" localSheetId="15">'Week 14'!$1:$12</definedName>
    <definedName name="_xlnm.Print_Titles" localSheetId="16">'Week 15'!$1:$12</definedName>
    <definedName name="_xlnm.Print_Titles" localSheetId="17">'Week 16'!$1:$12</definedName>
    <definedName name="_xlnm.Print_Titles" localSheetId="18">'Week 17'!$1:$12</definedName>
    <definedName name="_xlnm.Print_Titles" localSheetId="19">'Week 18'!$1:$12</definedName>
    <definedName name="_xlnm.Print_Titles" localSheetId="20">'Week 19'!$1:$12</definedName>
    <definedName name="_xlnm.Print_Titles" localSheetId="3">'Week 2'!$1:$12</definedName>
    <definedName name="_xlnm.Print_Titles" localSheetId="21">'Week 20'!$1:$12</definedName>
    <definedName name="_xlnm.Print_Titles" localSheetId="22">'Week 21'!$1:$12</definedName>
    <definedName name="_xlnm.Print_Titles" localSheetId="23">'Week 22'!$1:$12</definedName>
    <definedName name="_xlnm.Print_Titles" localSheetId="24">'Week 23'!$1:$12</definedName>
    <definedName name="_xlnm.Print_Titles" localSheetId="25">'Week 24'!$1:$12</definedName>
    <definedName name="_xlnm.Print_Titles" localSheetId="26">'Week 25'!$1:$12</definedName>
    <definedName name="_xlnm.Print_Titles" localSheetId="27">'Week 26'!$1:$12</definedName>
    <definedName name="_xlnm.Print_Titles" localSheetId="28">'Week 27'!$1:$12</definedName>
    <definedName name="_xlnm.Print_Titles" localSheetId="29">'Week 28'!$1:$12</definedName>
    <definedName name="_xlnm.Print_Titles" localSheetId="30">'Week 29'!$1:$12</definedName>
    <definedName name="_xlnm.Print_Titles" localSheetId="4">'Week 3'!$1:$12</definedName>
    <definedName name="_xlnm.Print_Titles" localSheetId="31">'Week 30'!$1:$12</definedName>
    <definedName name="_xlnm.Print_Titles" localSheetId="32">'Week 31'!$1:$12</definedName>
    <definedName name="_xlnm.Print_Titles" localSheetId="33">'Week 32'!$1:$12</definedName>
    <definedName name="_xlnm.Print_Titles" localSheetId="34">'Week 33'!$1:$12</definedName>
    <definedName name="_xlnm.Print_Titles" localSheetId="35">'Week 34'!$1:$12</definedName>
    <definedName name="_xlnm.Print_Titles" localSheetId="36">'Week 35'!$1:$12</definedName>
    <definedName name="_xlnm.Print_Titles" localSheetId="37">'Week 36'!$1:$12</definedName>
    <definedName name="_xlnm.Print_Titles" localSheetId="38">'Week 37'!$1:$12</definedName>
    <definedName name="_xlnm.Print_Titles" localSheetId="39">'Week 38'!$1:$12</definedName>
    <definedName name="_xlnm.Print_Titles" localSheetId="40">'Week 39'!$1:$12</definedName>
    <definedName name="_xlnm.Print_Titles" localSheetId="5">'Week 4'!$1:$12</definedName>
    <definedName name="_xlnm.Print_Titles" localSheetId="41">'Week 40'!$1:$12</definedName>
    <definedName name="_xlnm.Print_Titles" localSheetId="42">'Week 41'!$1:$12</definedName>
    <definedName name="_xlnm.Print_Titles" localSheetId="43">'Week 42'!$1:$12</definedName>
    <definedName name="_xlnm.Print_Titles" localSheetId="44">'Week 43'!$1:$12</definedName>
    <definedName name="_xlnm.Print_Titles" localSheetId="45">'Week 44'!$1:$12</definedName>
    <definedName name="_xlnm.Print_Titles" localSheetId="46">'Week 45'!$1:$12</definedName>
    <definedName name="_xlnm.Print_Titles" localSheetId="47">'Week 46'!$1:$12</definedName>
    <definedName name="_xlnm.Print_Titles" localSheetId="48">'Week 47'!$1:$12</definedName>
    <definedName name="_xlnm.Print_Titles" localSheetId="49">'Week 48'!$1:$12</definedName>
    <definedName name="_xlnm.Print_Titles" localSheetId="50">'Week 49'!$1:$12</definedName>
    <definedName name="_xlnm.Print_Titles" localSheetId="6">'Week 5'!$1:$12</definedName>
    <definedName name="_xlnm.Print_Titles" localSheetId="51">'Week 50'!$1:$12</definedName>
    <definedName name="_xlnm.Print_Titles" localSheetId="52">'Week 51'!$1:$12</definedName>
    <definedName name="_xlnm.Print_Titles" localSheetId="53">'Week 52'!$1:$12</definedName>
    <definedName name="_xlnm.Print_Titles" localSheetId="7">'Week 6'!$1:$12</definedName>
    <definedName name="_xlnm.Print_Titles" localSheetId="8">'Week 7'!$1:$12</definedName>
    <definedName name="_xlnm.Print_Titles" localSheetId="9">'Week 8'!$1:$12</definedName>
    <definedName name="_xlnm.Print_Titles" localSheetId="10">'Week 9'!$1:$12</definedName>
    <definedName name="_xlnm.Print_Titles" localSheetId="66">YTD!$1:$12</definedName>
  </definedNames>
  <calcPr calcId="144525"/>
</workbook>
</file>

<file path=xl/calcChain.xml><?xml version="1.0" encoding="utf-8"?>
<calcChain xmlns="http://schemas.openxmlformats.org/spreadsheetml/2006/main">
  <c r="G361" i="4" l="1"/>
  <c r="G334" i="4"/>
  <c r="G351" i="4"/>
  <c r="G350" i="4"/>
  <c r="D11" i="73" s="1"/>
  <c r="D11" i="90" s="1"/>
  <c r="G349" i="4"/>
  <c r="G348" i="4"/>
  <c r="G347" i="4"/>
  <c r="G346" i="4"/>
  <c r="G11" i="72" s="1"/>
  <c r="G345" i="4"/>
  <c r="G344" i="4"/>
  <c r="G343" i="4"/>
  <c r="G342" i="4"/>
  <c r="C11" i="72" s="1"/>
  <c r="G341" i="4"/>
  <c r="G340" i="4"/>
  <c r="G339" i="4"/>
  <c r="G338" i="4"/>
  <c r="F11" i="71" s="1"/>
  <c r="G337" i="4"/>
  <c r="G336" i="4"/>
  <c r="G335" i="4"/>
  <c r="G333" i="4"/>
  <c r="H11" i="70" s="1"/>
  <c r="G332" i="4"/>
  <c r="G331" i="4"/>
  <c r="G330" i="4"/>
  <c r="G329" i="4"/>
  <c r="D11" i="70" s="1"/>
  <c r="G328" i="4"/>
  <c r="G327" i="4"/>
  <c r="G326" i="4"/>
  <c r="G325" i="4"/>
  <c r="G11" i="69" s="1"/>
  <c r="G324" i="4"/>
  <c r="G323" i="4"/>
  <c r="G322" i="4"/>
  <c r="G321" i="4"/>
  <c r="C11" i="69" s="1"/>
  <c r="G320" i="4"/>
  <c r="G319" i="4"/>
  <c r="G318" i="4"/>
  <c r="G317" i="4"/>
  <c r="F11" i="68" s="1"/>
  <c r="G316" i="4"/>
  <c r="G315" i="4"/>
  <c r="G314" i="4"/>
  <c r="G313" i="4"/>
  <c r="I11" i="67" s="1"/>
  <c r="I11" i="76" s="1"/>
  <c r="G312" i="4"/>
  <c r="G311" i="4"/>
  <c r="G310" i="4"/>
  <c r="G309" i="4"/>
  <c r="E11" i="67" s="1"/>
  <c r="G308" i="4"/>
  <c r="G307" i="4"/>
  <c r="G306" i="4"/>
  <c r="N67" i="76"/>
  <c r="D15" i="63"/>
  <c r="D47" i="63"/>
  <c r="C15" i="63"/>
  <c r="H15" i="63"/>
  <c r="H19" i="63"/>
  <c r="H23" i="63"/>
  <c r="H27" i="63"/>
  <c r="H31" i="63"/>
  <c r="H35" i="63"/>
  <c r="H39" i="63"/>
  <c r="H43" i="63"/>
  <c r="H47" i="63"/>
  <c r="H51" i="63"/>
  <c r="H55" i="63"/>
  <c r="H59" i="63"/>
  <c r="N67" i="90"/>
  <c r="N67" i="88"/>
  <c r="N67" i="87"/>
  <c r="N67" i="101"/>
  <c r="L44" i="58"/>
  <c r="L15" i="58"/>
  <c r="G199" i="4"/>
  <c r="C8" i="9"/>
  <c r="B16" i="23"/>
  <c r="D8" i="9"/>
  <c r="E8" i="9"/>
  <c r="F8" i="9"/>
  <c r="G8" i="9"/>
  <c r="H8" i="9"/>
  <c r="I8" i="9"/>
  <c r="C8" i="10"/>
  <c r="D8" i="10"/>
  <c r="E8" i="10"/>
  <c r="F8" i="10"/>
  <c r="G8" i="10"/>
  <c r="H8" i="10"/>
  <c r="I8" i="10"/>
  <c r="C8" i="26"/>
  <c r="D8" i="26"/>
  <c r="E8" i="26"/>
  <c r="F8" i="26"/>
  <c r="G8" i="26"/>
  <c r="H8" i="26"/>
  <c r="I8" i="26"/>
  <c r="I8" i="93" s="1"/>
  <c r="C8" i="28"/>
  <c r="D8" i="28"/>
  <c r="E8" i="28"/>
  <c r="F8" i="28"/>
  <c r="G8" i="28"/>
  <c r="H8" i="28"/>
  <c r="I8" i="28"/>
  <c r="C8" i="29"/>
  <c r="D8" i="29"/>
  <c r="E8" i="29"/>
  <c r="F8" i="29"/>
  <c r="G8" i="29"/>
  <c r="G8" i="94" s="1"/>
  <c r="H8" i="29"/>
  <c r="I8" i="29"/>
  <c r="C8" i="30"/>
  <c r="D8" i="30"/>
  <c r="E8" i="30"/>
  <c r="F8" i="30"/>
  <c r="G8" i="30"/>
  <c r="H8" i="30"/>
  <c r="I8" i="30"/>
  <c r="C8" i="31"/>
  <c r="D8" i="31"/>
  <c r="E8" i="31"/>
  <c r="F8" i="31"/>
  <c r="G8" i="31"/>
  <c r="H8" i="31"/>
  <c r="I8" i="31"/>
  <c r="C8" i="32"/>
  <c r="D8" i="32"/>
  <c r="E8" i="32"/>
  <c r="F8" i="32"/>
  <c r="G8" i="32"/>
  <c r="H8" i="32"/>
  <c r="I8" i="32"/>
  <c r="C8" i="33"/>
  <c r="D8" i="33"/>
  <c r="E8" i="33"/>
  <c r="F8" i="33"/>
  <c r="G8" i="33"/>
  <c r="H8" i="33"/>
  <c r="I8" i="33"/>
  <c r="C8" i="34"/>
  <c r="D8" i="34"/>
  <c r="E8" i="34"/>
  <c r="F8" i="34"/>
  <c r="G8" i="34"/>
  <c r="H8" i="34"/>
  <c r="I8" i="34"/>
  <c r="C8" i="35"/>
  <c r="D8" i="35"/>
  <c r="E8" i="35"/>
  <c r="F8" i="35"/>
  <c r="G8" i="35"/>
  <c r="H8" i="35"/>
  <c r="I8" i="35"/>
  <c r="I8" i="95" s="1"/>
  <c r="C8" i="36"/>
  <c r="D8" i="36"/>
  <c r="E8" i="36"/>
  <c r="F8" i="36"/>
  <c r="G8" i="36"/>
  <c r="H8" i="36"/>
  <c r="I8" i="36"/>
  <c r="C8" i="37"/>
  <c r="D8" i="37"/>
  <c r="E8" i="37"/>
  <c r="F8" i="37"/>
  <c r="G8" i="37"/>
  <c r="G8" i="96" s="1"/>
  <c r="H8" i="37"/>
  <c r="I8" i="37"/>
  <c r="C8" i="38"/>
  <c r="D8" i="38"/>
  <c r="E8" i="38"/>
  <c r="F8" i="38"/>
  <c r="G8" i="38"/>
  <c r="H8" i="38"/>
  <c r="I8" i="38"/>
  <c r="C8" i="39"/>
  <c r="D8" i="39"/>
  <c r="E8" i="39"/>
  <c r="F8" i="39"/>
  <c r="G8" i="39"/>
  <c r="H8" i="39"/>
  <c r="I8" i="39"/>
  <c r="C8" i="40"/>
  <c r="D8" i="40"/>
  <c r="E8" i="40"/>
  <c r="F8" i="40"/>
  <c r="G8" i="40"/>
  <c r="H8" i="40"/>
  <c r="I8" i="40"/>
  <c r="C8" i="41"/>
  <c r="D8" i="41"/>
  <c r="E8" i="41"/>
  <c r="F8" i="41"/>
  <c r="G8" i="41"/>
  <c r="H8" i="41"/>
  <c r="I8" i="41"/>
  <c r="C8" i="42"/>
  <c r="D8" i="42"/>
  <c r="E8" i="42"/>
  <c r="F8" i="42"/>
  <c r="G8" i="42"/>
  <c r="H8" i="42"/>
  <c r="I8" i="42"/>
  <c r="C8" i="43"/>
  <c r="D8" i="43"/>
  <c r="E8" i="43"/>
  <c r="F8" i="43"/>
  <c r="G8" i="43"/>
  <c r="H8" i="43"/>
  <c r="I8" i="43"/>
  <c r="I8" i="97" s="1"/>
  <c r="C8" i="44"/>
  <c r="D8" i="44"/>
  <c r="E8" i="44"/>
  <c r="F8" i="44"/>
  <c r="G8" i="44"/>
  <c r="H8" i="44"/>
  <c r="I8" i="44"/>
  <c r="C8" i="45"/>
  <c r="D8" i="45"/>
  <c r="E8" i="45"/>
  <c r="F8" i="45"/>
  <c r="G8" i="45"/>
  <c r="G74" i="45" s="1"/>
  <c r="H8" i="45"/>
  <c r="I8" i="45"/>
  <c r="C8" i="46"/>
  <c r="D8" i="46"/>
  <c r="E8" i="46"/>
  <c r="F8" i="46"/>
  <c r="G8" i="46"/>
  <c r="H8" i="46"/>
  <c r="I8" i="46"/>
  <c r="C8" i="47"/>
  <c r="D8" i="47"/>
  <c r="E8" i="47"/>
  <c r="F8" i="47"/>
  <c r="G8" i="47"/>
  <c r="H8" i="47"/>
  <c r="I8" i="47"/>
  <c r="C8" i="48"/>
  <c r="D8" i="48"/>
  <c r="E8" i="48"/>
  <c r="F8" i="48"/>
  <c r="G8" i="48"/>
  <c r="H8" i="48"/>
  <c r="I8" i="48"/>
  <c r="C8" i="49"/>
  <c r="D8" i="49"/>
  <c r="E8" i="49"/>
  <c r="F8" i="49"/>
  <c r="G8" i="49"/>
  <c r="H8" i="49"/>
  <c r="I8" i="49"/>
  <c r="C8" i="50"/>
  <c r="D8" i="50"/>
  <c r="E8" i="50"/>
  <c r="F8" i="50"/>
  <c r="G8" i="50"/>
  <c r="H8" i="50"/>
  <c r="H74" i="50" s="1"/>
  <c r="I8" i="50"/>
  <c r="C8" i="51"/>
  <c r="D8" i="51"/>
  <c r="E8" i="51"/>
  <c r="F8" i="51"/>
  <c r="G8" i="51"/>
  <c r="A15" i="23"/>
  <c r="H8" i="51"/>
  <c r="H74" i="51" s="1"/>
  <c r="I8" i="51"/>
  <c r="C8" i="52"/>
  <c r="D8" i="52"/>
  <c r="E8" i="52"/>
  <c r="F8" i="52"/>
  <c r="G8" i="52"/>
  <c r="H8" i="52"/>
  <c r="I8" i="52"/>
  <c r="I8" i="99" s="1"/>
  <c r="I74" i="99" s="1"/>
  <c r="C8" i="53"/>
  <c r="D8" i="53"/>
  <c r="E8" i="53"/>
  <c r="F8" i="53"/>
  <c r="G8" i="53"/>
  <c r="H8" i="53"/>
  <c r="I8" i="53"/>
  <c r="C8" i="54"/>
  <c r="D8" i="54"/>
  <c r="E8" i="54"/>
  <c r="F8" i="54"/>
  <c r="G8" i="54"/>
  <c r="G8" i="99" s="1"/>
  <c r="H8" i="54"/>
  <c r="I8" i="54"/>
  <c r="C8" i="55"/>
  <c r="D8" i="55"/>
  <c r="E8" i="55"/>
  <c r="F8" i="55"/>
  <c r="G8" i="55"/>
  <c r="H8" i="55"/>
  <c r="I8" i="55"/>
  <c r="C8" i="56"/>
  <c r="D8" i="56"/>
  <c r="E8" i="56"/>
  <c r="F8" i="56"/>
  <c r="G8" i="56"/>
  <c r="H8" i="56"/>
  <c r="I8" i="56"/>
  <c r="C8" i="57"/>
  <c r="D8" i="57"/>
  <c r="E8" i="57"/>
  <c r="F8" i="57"/>
  <c r="G8" i="57"/>
  <c r="H8" i="57"/>
  <c r="I8" i="57"/>
  <c r="C8" i="58"/>
  <c r="D8" i="58"/>
  <c r="E8" i="58"/>
  <c r="F8" i="58"/>
  <c r="G8" i="58"/>
  <c r="H8" i="58"/>
  <c r="I8" i="58"/>
  <c r="C8" i="59"/>
  <c r="D8" i="59"/>
  <c r="E8" i="59"/>
  <c r="F8" i="59"/>
  <c r="G8" i="59"/>
  <c r="H8" i="59"/>
  <c r="H74" i="59" s="1"/>
  <c r="I8" i="59"/>
  <c r="C8" i="60"/>
  <c r="D8" i="60"/>
  <c r="E8" i="60"/>
  <c r="F8" i="60"/>
  <c r="G8" i="60"/>
  <c r="H8" i="60"/>
  <c r="I8" i="60"/>
  <c r="I8" i="101" s="1"/>
  <c r="C8" i="61"/>
  <c r="D8" i="61"/>
  <c r="E8" i="61"/>
  <c r="F8" i="61"/>
  <c r="G8" i="61"/>
  <c r="H8" i="61"/>
  <c r="I8" i="61"/>
  <c r="C8" i="62"/>
  <c r="D8" i="62"/>
  <c r="E8" i="62"/>
  <c r="F8" i="62"/>
  <c r="G8" i="62"/>
  <c r="G8" i="101" s="1"/>
  <c r="G74" i="101" s="1"/>
  <c r="H8" i="62"/>
  <c r="I8" i="62"/>
  <c r="C8" i="63"/>
  <c r="D8" i="63"/>
  <c r="E8" i="63"/>
  <c r="F8" i="63"/>
  <c r="G8" i="63"/>
  <c r="H8" i="63"/>
  <c r="H8" i="87" s="1"/>
  <c r="I8" i="63"/>
  <c r="C8" i="64"/>
  <c r="D8" i="64"/>
  <c r="E8" i="64"/>
  <c r="F8" i="64"/>
  <c r="G8" i="64"/>
  <c r="H8" i="64"/>
  <c r="I8" i="64"/>
  <c r="C8" i="65"/>
  <c r="D8" i="65"/>
  <c r="E8" i="65"/>
  <c r="F8" i="65"/>
  <c r="G8" i="65"/>
  <c r="H8" i="65"/>
  <c r="I8" i="65"/>
  <c r="C8" i="66"/>
  <c r="D8" i="66"/>
  <c r="E8" i="66"/>
  <c r="F8" i="66"/>
  <c r="G8" i="66"/>
  <c r="H8" i="66"/>
  <c r="I8" i="66"/>
  <c r="C8" i="67"/>
  <c r="E8" i="67"/>
  <c r="F8" i="67"/>
  <c r="G8" i="67"/>
  <c r="H8" i="67"/>
  <c r="I8" i="67"/>
  <c r="C8" i="68"/>
  <c r="D8" i="68"/>
  <c r="E8" i="68"/>
  <c r="F8" i="68"/>
  <c r="G8" i="68"/>
  <c r="H8" i="68"/>
  <c r="I8" i="68"/>
  <c r="C8" i="69"/>
  <c r="D8" i="69"/>
  <c r="E8" i="69"/>
  <c r="F8" i="69"/>
  <c r="G8" i="69"/>
  <c r="G8" i="88" s="1"/>
  <c r="H8" i="69"/>
  <c r="I8" i="69"/>
  <c r="C8" i="70"/>
  <c r="D8" i="70"/>
  <c r="E8" i="70"/>
  <c r="F8" i="70"/>
  <c r="G8" i="70"/>
  <c r="H8" i="70"/>
  <c r="I8" i="70"/>
  <c r="C8" i="71"/>
  <c r="D8" i="71"/>
  <c r="E8" i="71"/>
  <c r="F8" i="71"/>
  <c r="G8" i="71"/>
  <c r="H8" i="71"/>
  <c r="I8" i="71"/>
  <c r="I74" i="71" s="1"/>
  <c r="C8" i="72"/>
  <c r="D8" i="72"/>
  <c r="E8" i="72"/>
  <c r="F8" i="72"/>
  <c r="G8" i="72"/>
  <c r="H8" i="72"/>
  <c r="I8" i="72"/>
  <c r="C8" i="73"/>
  <c r="D8" i="73"/>
  <c r="E8" i="73"/>
  <c r="F8" i="73"/>
  <c r="G8" i="73"/>
  <c r="H8" i="73"/>
  <c r="I8" i="73"/>
  <c r="C8" i="74"/>
  <c r="D8" i="74"/>
  <c r="E8" i="74"/>
  <c r="F8" i="74"/>
  <c r="G8" i="74"/>
  <c r="H8" i="74"/>
  <c r="I8" i="74"/>
  <c r="C8" i="75"/>
  <c r="D8" i="75"/>
  <c r="E8" i="75"/>
  <c r="F8" i="75"/>
  <c r="G8" i="75"/>
  <c r="H8" i="75"/>
  <c r="I8" i="75"/>
  <c r="I8" i="90" s="1"/>
  <c r="I74" i="90" s="1"/>
  <c r="C8" i="3"/>
  <c r="D8" i="3"/>
  <c r="E8" i="3"/>
  <c r="F8" i="3"/>
  <c r="G8" i="3"/>
  <c r="H8" i="3"/>
  <c r="I8" i="3"/>
  <c r="C9" i="51"/>
  <c r="C9" i="52"/>
  <c r="C9" i="53"/>
  <c r="C9" i="54"/>
  <c r="D9" i="51"/>
  <c r="D9" i="52"/>
  <c r="D9" i="53"/>
  <c r="D9" i="54"/>
  <c r="E9" i="50"/>
  <c r="E9" i="51"/>
  <c r="E9" i="52"/>
  <c r="E9" i="53"/>
  <c r="E9" i="54"/>
  <c r="F9" i="50"/>
  <c r="F9" i="51"/>
  <c r="H15" i="23"/>
  <c r="A16" i="23"/>
  <c r="D16" i="23" s="1"/>
  <c r="F9" i="52"/>
  <c r="F9" i="53"/>
  <c r="F9" i="54"/>
  <c r="G9" i="50"/>
  <c r="G9" i="51"/>
  <c r="G9" i="52"/>
  <c r="G9" i="53"/>
  <c r="G9" i="54"/>
  <c r="H9" i="50"/>
  <c r="H9" i="51"/>
  <c r="H9" i="52"/>
  <c r="H9" i="53"/>
  <c r="I9" i="50"/>
  <c r="I9" i="51"/>
  <c r="I9" i="52"/>
  <c r="I9" i="53"/>
  <c r="C43" i="3"/>
  <c r="D43" i="3"/>
  <c r="E43" i="3"/>
  <c r="F43" i="3"/>
  <c r="G43" i="3"/>
  <c r="H43" i="3"/>
  <c r="I43" i="3"/>
  <c r="C43" i="9"/>
  <c r="D43" i="9"/>
  <c r="E43" i="9"/>
  <c r="F43" i="9"/>
  <c r="G43" i="9"/>
  <c r="H43" i="9"/>
  <c r="I43" i="9"/>
  <c r="C43" i="10"/>
  <c r="D43" i="10"/>
  <c r="E43" i="10"/>
  <c r="F43" i="10"/>
  <c r="G43" i="10"/>
  <c r="H43" i="10"/>
  <c r="I43" i="10"/>
  <c r="C43" i="26"/>
  <c r="D43" i="26"/>
  <c r="E43" i="26"/>
  <c r="F43" i="26"/>
  <c r="G43" i="26"/>
  <c r="H43" i="26"/>
  <c r="I43" i="26"/>
  <c r="C43" i="28"/>
  <c r="D43" i="28"/>
  <c r="E43" i="28"/>
  <c r="F43" i="28"/>
  <c r="G43" i="28"/>
  <c r="H43" i="28"/>
  <c r="I43" i="28"/>
  <c r="C43" i="29"/>
  <c r="D43" i="29"/>
  <c r="E43" i="29"/>
  <c r="F43" i="29"/>
  <c r="G43" i="29"/>
  <c r="G77" i="29" s="1"/>
  <c r="H43" i="29"/>
  <c r="I43" i="29"/>
  <c r="C43" i="30"/>
  <c r="D43" i="30"/>
  <c r="E43" i="30"/>
  <c r="F43" i="30"/>
  <c r="G43" i="30"/>
  <c r="H43" i="30"/>
  <c r="I43" i="30"/>
  <c r="C43" i="31"/>
  <c r="C43" i="63"/>
  <c r="D43" i="31"/>
  <c r="E43" i="31"/>
  <c r="F43" i="31"/>
  <c r="G43" i="31"/>
  <c r="H43" i="31"/>
  <c r="H77" i="31" s="1"/>
  <c r="I43" i="31"/>
  <c r="C43" i="32"/>
  <c r="D43" i="32"/>
  <c r="E43" i="32"/>
  <c r="E77" i="32" s="1"/>
  <c r="F43" i="32"/>
  <c r="G43" i="32"/>
  <c r="H43" i="32"/>
  <c r="I43" i="32"/>
  <c r="I77" i="32" s="1"/>
  <c r="C43" i="33"/>
  <c r="D43" i="33"/>
  <c r="E43" i="33"/>
  <c r="F43" i="33"/>
  <c r="G43" i="33"/>
  <c r="H43" i="33"/>
  <c r="I43" i="33"/>
  <c r="C43" i="34"/>
  <c r="D43" i="34"/>
  <c r="E43" i="34"/>
  <c r="F43" i="34"/>
  <c r="G43" i="34"/>
  <c r="H43" i="34"/>
  <c r="I43" i="34"/>
  <c r="C43" i="35"/>
  <c r="D43" i="35"/>
  <c r="D77" i="35" s="1"/>
  <c r="E43" i="35"/>
  <c r="F43" i="35"/>
  <c r="G43" i="35"/>
  <c r="H43" i="35"/>
  <c r="I43" i="35"/>
  <c r="C43" i="36"/>
  <c r="D43" i="36"/>
  <c r="E43" i="36"/>
  <c r="F43" i="36"/>
  <c r="G43" i="36"/>
  <c r="H43" i="36"/>
  <c r="I43" i="36"/>
  <c r="I77" i="36" s="1"/>
  <c r="C43" i="37"/>
  <c r="D43" i="37"/>
  <c r="E43" i="37"/>
  <c r="F43" i="37"/>
  <c r="G43" i="37"/>
  <c r="H43" i="37"/>
  <c r="I43" i="37"/>
  <c r="C43" i="38"/>
  <c r="D43" i="38"/>
  <c r="E43" i="38"/>
  <c r="F43" i="38"/>
  <c r="G43" i="38"/>
  <c r="H43" i="38"/>
  <c r="I43" i="38"/>
  <c r="C43" i="39"/>
  <c r="D43" i="39"/>
  <c r="E43" i="39"/>
  <c r="F43" i="39"/>
  <c r="G43" i="39"/>
  <c r="H43" i="39"/>
  <c r="I43" i="39"/>
  <c r="C43" i="40"/>
  <c r="D43" i="40"/>
  <c r="E43" i="40"/>
  <c r="F43" i="40"/>
  <c r="G43" i="40"/>
  <c r="H43" i="40"/>
  <c r="I43" i="40"/>
  <c r="C43" i="41"/>
  <c r="D43" i="41"/>
  <c r="E43" i="41"/>
  <c r="F43" i="41"/>
  <c r="G43" i="41"/>
  <c r="H43" i="41"/>
  <c r="I43" i="41"/>
  <c r="C43" i="42"/>
  <c r="D43" i="42"/>
  <c r="E43" i="42"/>
  <c r="F43" i="42"/>
  <c r="G43" i="42"/>
  <c r="H43" i="42"/>
  <c r="I43" i="42"/>
  <c r="C43" i="43"/>
  <c r="D43" i="43"/>
  <c r="E43" i="43"/>
  <c r="E43" i="97" s="1"/>
  <c r="F43" i="43"/>
  <c r="G43" i="43"/>
  <c r="H43" i="43"/>
  <c r="I43" i="43"/>
  <c r="C43" i="44"/>
  <c r="D43" i="44"/>
  <c r="E43" i="44"/>
  <c r="F43" i="44"/>
  <c r="G43" i="44"/>
  <c r="H43" i="44"/>
  <c r="I43" i="44"/>
  <c r="I11" i="44"/>
  <c r="C43" i="45"/>
  <c r="D43" i="45"/>
  <c r="E43" i="45"/>
  <c r="F43" i="45"/>
  <c r="G43" i="45"/>
  <c r="G77" i="45"/>
  <c r="H43" i="45"/>
  <c r="I43" i="45"/>
  <c r="I77" i="45" s="1"/>
  <c r="C11" i="45"/>
  <c r="D11" i="45"/>
  <c r="E11" i="45"/>
  <c r="F11" i="45"/>
  <c r="F77" i="45" s="1"/>
  <c r="G11" i="45"/>
  <c r="H11" i="45"/>
  <c r="I11" i="45"/>
  <c r="C43" i="46"/>
  <c r="D43" i="46"/>
  <c r="E43" i="46"/>
  <c r="F43" i="46"/>
  <c r="G43" i="46"/>
  <c r="G77" i="46" s="1"/>
  <c r="H43" i="46"/>
  <c r="I43" i="46"/>
  <c r="C11" i="46"/>
  <c r="D11" i="46"/>
  <c r="E11" i="46"/>
  <c r="F11" i="46"/>
  <c r="G11" i="46"/>
  <c r="H11" i="46"/>
  <c r="I11" i="46"/>
  <c r="C43" i="47"/>
  <c r="C77" i="47" s="1"/>
  <c r="D43" i="47"/>
  <c r="E43" i="47"/>
  <c r="F43" i="47"/>
  <c r="G43" i="47"/>
  <c r="H43" i="47"/>
  <c r="I43" i="47"/>
  <c r="C11" i="47"/>
  <c r="C43" i="49"/>
  <c r="D43" i="49"/>
  <c r="E43" i="49"/>
  <c r="F43" i="49"/>
  <c r="G43" i="49"/>
  <c r="H43" i="49"/>
  <c r="I43" i="49"/>
  <c r="C43" i="50"/>
  <c r="D43" i="50"/>
  <c r="E43" i="50"/>
  <c r="F43" i="50"/>
  <c r="G43" i="50"/>
  <c r="H43" i="50"/>
  <c r="I43" i="50"/>
  <c r="C43" i="51"/>
  <c r="D43" i="51"/>
  <c r="E43" i="51"/>
  <c r="F43" i="51"/>
  <c r="G43" i="51"/>
  <c r="H43" i="51"/>
  <c r="I43" i="51"/>
  <c r="C43" i="52"/>
  <c r="D43" i="52"/>
  <c r="E43" i="52"/>
  <c r="F43" i="52"/>
  <c r="G43" i="52"/>
  <c r="H43" i="52"/>
  <c r="I43" i="52"/>
  <c r="C43" i="53"/>
  <c r="D43" i="53"/>
  <c r="E43" i="53"/>
  <c r="F43" i="53"/>
  <c r="G43" i="53"/>
  <c r="H43" i="53"/>
  <c r="I43" i="53"/>
  <c r="C43" i="54"/>
  <c r="D43" i="54"/>
  <c r="E43" i="54"/>
  <c r="F43" i="54"/>
  <c r="G43" i="54"/>
  <c r="H43" i="54"/>
  <c r="I43" i="54"/>
  <c r="C43" i="55"/>
  <c r="D43" i="55"/>
  <c r="E43" i="55"/>
  <c r="F43" i="55"/>
  <c r="G43" i="55"/>
  <c r="H43" i="55"/>
  <c r="I43" i="55"/>
  <c r="C43" i="56"/>
  <c r="D43" i="56"/>
  <c r="E43" i="56"/>
  <c r="F43" i="56"/>
  <c r="G43" i="56"/>
  <c r="H43" i="56"/>
  <c r="I43" i="56"/>
  <c r="C43" i="57"/>
  <c r="D43" i="57"/>
  <c r="E43" i="57"/>
  <c r="F43" i="57"/>
  <c r="G43" i="57"/>
  <c r="H43" i="57"/>
  <c r="I43" i="57"/>
  <c r="C43" i="58"/>
  <c r="D43" i="58"/>
  <c r="E43" i="58"/>
  <c r="F43" i="58"/>
  <c r="G43" i="58"/>
  <c r="H43" i="58"/>
  <c r="I43" i="58"/>
  <c r="C43" i="59"/>
  <c r="D43" i="59"/>
  <c r="E43" i="59"/>
  <c r="F43" i="59"/>
  <c r="G43" i="59"/>
  <c r="H43" i="59"/>
  <c r="I43" i="59"/>
  <c r="C43" i="60"/>
  <c r="D43" i="60"/>
  <c r="E43" i="60"/>
  <c r="F43" i="60"/>
  <c r="G43" i="60"/>
  <c r="H43" i="60"/>
  <c r="I43" i="60"/>
  <c r="C43" i="61"/>
  <c r="D43" i="61"/>
  <c r="D77" i="61" s="1"/>
  <c r="E43" i="61"/>
  <c r="F43" i="61"/>
  <c r="G43" i="61"/>
  <c r="H43" i="61"/>
  <c r="H43" i="101" s="1"/>
  <c r="I43" i="61"/>
  <c r="C43" i="62"/>
  <c r="D43" i="62"/>
  <c r="E43" i="62"/>
  <c r="F43" i="62"/>
  <c r="G43" i="62"/>
  <c r="H43" i="62"/>
  <c r="I43" i="62"/>
  <c r="I77" i="62" s="1"/>
  <c r="D43" i="63"/>
  <c r="E43" i="63"/>
  <c r="F43" i="63"/>
  <c r="G43" i="63"/>
  <c r="K43" i="63" s="1"/>
  <c r="I43" i="63"/>
  <c r="C43" i="64"/>
  <c r="D43" i="64"/>
  <c r="E43" i="64"/>
  <c r="F43" i="64"/>
  <c r="G43" i="64"/>
  <c r="H43" i="64"/>
  <c r="I43" i="64"/>
  <c r="C43" i="65"/>
  <c r="D43" i="65"/>
  <c r="E43" i="65"/>
  <c r="F43" i="65"/>
  <c r="G43" i="65"/>
  <c r="H43" i="65"/>
  <c r="I43" i="65"/>
  <c r="C43" i="66"/>
  <c r="D43" i="66"/>
  <c r="E43" i="66"/>
  <c r="F43" i="66"/>
  <c r="G43" i="66"/>
  <c r="G63" i="66" s="1"/>
  <c r="G73" i="66" s="1"/>
  <c r="H43" i="66"/>
  <c r="I43" i="66"/>
  <c r="C43" i="67"/>
  <c r="D43" i="67"/>
  <c r="E43" i="67"/>
  <c r="F43" i="67"/>
  <c r="G43" i="67"/>
  <c r="H43" i="67"/>
  <c r="I43" i="67"/>
  <c r="C43" i="68"/>
  <c r="D43" i="68"/>
  <c r="E43" i="68"/>
  <c r="E77" i="68" s="1"/>
  <c r="F43" i="68"/>
  <c r="G43" i="68"/>
  <c r="H43" i="68"/>
  <c r="H43" i="69"/>
  <c r="H63" i="69" s="1"/>
  <c r="H73" i="69" s="1"/>
  <c r="H43" i="70"/>
  <c r="I43" i="68"/>
  <c r="C43" i="69"/>
  <c r="D43" i="69"/>
  <c r="E43" i="69"/>
  <c r="F43" i="69"/>
  <c r="G43" i="69"/>
  <c r="I43" i="69"/>
  <c r="I11" i="69"/>
  <c r="C43" i="70"/>
  <c r="D43" i="70"/>
  <c r="E43" i="70"/>
  <c r="F43" i="70"/>
  <c r="F43" i="71"/>
  <c r="F77" i="71" s="1"/>
  <c r="C43" i="71"/>
  <c r="D43" i="71"/>
  <c r="E43" i="71"/>
  <c r="G43" i="71"/>
  <c r="H43" i="71"/>
  <c r="I43" i="71"/>
  <c r="G43" i="70"/>
  <c r="I43" i="70"/>
  <c r="C43" i="72"/>
  <c r="D43" i="72"/>
  <c r="D43" i="73"/>
  <c r="D43" i="74"/>
  <c r="D43" i="75"/>
  <c r="E43" i="72"/>
  <c r="F43" i="72"/>
  <c r="G43" i="72"/>
  <c r="G43" i="73"/>
  <c r="G43" i="74"/>
  <c r="G43" i="90" s="1"/>
  <c r="G43" i="75"/>
  <c r="H43" i="72"/>
  <c r="H43" i="73"/>
  <c r="H43" i="74"/>
  <c r="H43" i="90" s="1"/>
  <c r="H43" i="75"/>
  <c r="I43" i="72"/>
  <c r="C43" i="73"/>
  <c r="C43" i="74"/>
  <c r="C43" i="75"/>
  <c r="E43" i="73"/>
  <c r="F43" i="73"/>
  <c r="I43" i="73"/>
  <c r="K43" i="73" s="1"/>
  <c r="E43" i="74"/>
  <c r="E77" i="74" s="1"/>
  <c r="F43" i="74"/>
  <c r="I43" i="74"/>
  <c r="E43" i="75"/>
  <c r="K43" i="75" s="1"/>
  <c r="F43" i="75"/>
  <c r="I43" i="75"/>
  <c r="I43" i="94"/>
  <c r="C43" i="48"/>
  <c r="K43" i="48" s="1"/>
  <c r="K77" i="48" s="1"/>
  <c r="D43" i="48"/>
  <c r="E43" i="48"/>
  <c r="F43" i="48"/>
  <c r="G43" i="48"/>
  <c r="H43" i="48"/>
  <c r="I43" i="48"/>
  <c r="G280" i="4"/>
  <c r="D11" i="63" s="1"/>
  <c r="D11" i="71"/>
  <c r="C77" i="46"/>
  <c r="C27" i="3"/>
  <c r="D27" i="3"/>
  <c r="D76" i="3" s="1"/>
  <c r="E27" i="3"/>
  <c r="F27" i="3"/>
  <c r="G27" i="3"/>
  <c r="G27" i="9"/>
  <c r="G76" i="9" s="1"/>
  <c r="G27" i="10"/>
  <c r="G27" i="26"/>
  <c r="G27" i="28"/>
  <c r="H27" i="3"/>
  <c r="H76" i="3" s="1"/>
  <c r="I27" i="3"/>
  <c r="C12" i="3"/>
  <c r="D12" i="3"/>
  <c r="E12" i="3"/>
  <c r="E12" i="93" s="1"/>
  <c r="F12" i="3"/>
  <c r="G12" i="3"/>
  <c r="H12" i="3"/>
  <c r="I12" i="3"/>
  <c r="C27" i="9"/>
  <c r="C76" i="9" s="1"/>
  <c r="D27" i="9"/>
  <c r="E27" i="9"/>
  <c r="F27" i="9"/>
  <c r="F76" i="9" s="1"/>
  <c r="H27" i="9"/>
  <c r="I27" i="9"/>
  <c r="C12" i="9"/>
  <c r="D12" i="9"/>
  <c r="E12" i="9"/>
  <c r="F12" i="9"/>
  <c r="F12" i="10"/>
  <c r="F12" i="26"/>
  <c r="F12" i="28"/>
  <c r="G12" i="9"/>
  <c r="G12" i="10"/>
  <c r="G76" i="10" s="1"/>
  <c r="G12" i="26"/>
  <c r="G12" i="28"/>
  <c r="H12" i="9"/>
  <c r="I12" i="9"/>
  <c r="C27" i="10"/>
  <c r="D27" i="10"/>
  <c r="D76" i="10" s="1"/>
  <c r="E27" i="10"/>
  <c r="F27" i="10"/>
  <c r="H27" i="10"/>
  <c r="I27" i="10"/>
  <c r="C12" i="10"/>
  <c r="D12" i="10"/>
  <c r="E12" i="10"/>
  <c r="H12" i="10"/>
  <c r="I12" i="10"/>
  <c r="C27" i="26"/>
  <c r="C27" i="28"/>
  <c r="D27" i="26"/>
  <c r="E27" i="26"/>
  <c r="F27" i="26"/>
  <c r="F76" i="26" s="1"/>
  <c r="H27" i="26"/>
  <c r="I27" i="26"/>
  <c r="C12" i="26"/>
  <c r="C76" i="26"/>
  <c r="D12" i="26"/>
  <c r="D76" i="26"/>
  <c r="E12" i="26"/>
  <c r="H12" i="26"/>
  <c r="I12" i="26"/>
  <c r="D27" i="28"/>
  <c r="E27" i="28"/>
  <c r="F27" i="28"/>
  <c r="F76" i="28" s="1"/>
  <c r="H27" i="28"/>
  <c r="I27" i="28"/>
  <c r="C12" i="28"/>
  <c r="D12" i="28"/>
  <c r="E12" i="28"/>
  <c r="H12" i="28"/>
  <c r="I12" i="28"/>
  <c r="I12" i="29"/>
  <c r="I12" i="30"/>
  <c r="I12" i="31"/>
  <c r="C27" i="29"/>
  <c r="D27" i="29"/>
  <c r="D76" i="29" s="1"/>
  <c r="E27" i="29"/>
  <c r="F27" i="29"/>
  <c r="G27" i="29"/>
  <c r="H27" i="29"/>
  <c r="I27" i="29"/>
  <c r="C12" i="29"/>
  <c r="C12" i="30"/>
  <c r="C12" i="31"/>
  <c r="C12" i="32"/>
  <c r="D12" i="29"/>
  <c r="E12" i="29"/>
  <c r="F12" i="29"/>
  <c r="G12" i="29"/>
  <c r="G12" i="30"/>
  <c r="G12" i="31"/>
  <c r="G12" i="32"/>
  <c r="H12" i="29"/>
  <c r="C27" i="30"/>
  <c r="C27" i="31"/>
  <c r="C76" i="31"/>
  <c r="C27" i="32"/>
  <c r="D27" i="30"/>
  <c r="D76" i="30" s="1"/>
  <c r="D27" i="31"/>
  <c r="D27" i="32"/>
  <c r="D12" i="30"/>
  <c r="D12" i="31"/>
  <c r="D12" i="32"/>
  <c r="E27" i="30"/>
  <c r="E76" i="30" s="1"/>
  <c r="F27" i="30"/>
  <c r="G27" i="30"/>
  <c r="G27" i="31"/>
  <c r="G76" i="31" s="1"/>
  <c r="G27" i="32"/>
  <c r="H27" i="30"/>
  <c r="H27" i="31"/>
  <c r="H27" i="32"/>
  <c r="H12" i="30"/>
  <c r="H76" i="30" s="1"/>
  <c r="H12" i="31"/>
  <c r="H12" i="32"/>
  <c r="I27" i="30"/>
  <c r="E12" i="30"/>
  <c r="E12" i="31"/>
  <c r="E12" i="32"/>
  <c r="F12" i="30"/>
  <c r="E27" i="31"/>
  <c r="F27" i="31"/>
  <c r="I27" i="31"/>
  <c r="F12" i="31"/>
  <c r="F76" i="31"/>
  <c r="E27" i="32"/>
  <c r="F27" i="32"/>
  <c r="I27" i="32"/>
  <c r="F12" i="32"/>
  <c r="I12" i="32"/>
  <c r="C27" i="33"/>
  <c r="D27" i="33"/>
  <c r="E27" i="33"/>
  <c r="E27" i="34"/>
  <c r="E76" i="34"/>
  <c r="E27" i="35"/>
  <c r="E27" i="36"/>
  <c r="E76" i="36" s="1"/>
  <c r="E12" i="33"/>
  <c r="E12" i="34"/>
  <c r="K12" i="34" s="1"/>
  <c r="E12" i="35"/>
  <c r="E12" i="36"/>
  <c r="F27" i="33"/>
  <c r="F76" i="33" s="1"/>
  <c r="F27" i="34"/>
  <c r="F76" i="34"/>
  <c r="F27" i="35"/>
  <c r="F27" i="36"/>
  <c r="F76" i="36" s="1"/>
  <c r="G27" i="33"/>
  <c r="H27" i="33"/>
  <c r="I27" i="33"/>
  <c r="I27" i="34"/>
  <c r="I27" i="35"/>
  <c r="I27" i="36"/>
  <c r="I27" i="37"/>
  <c r="I27" i="38"/>
  <c r="I76" i="38" s="1"/>
  <c r="I27" i="39"/>
  <c r="I27" i="40"/>
  <c r="I27" i="41"/>
  <c r="I27" i="42"/>
  <c r="I27" i="43"/>
  <c r="I27" i="44"/>
  <c r="I76" i="44" s="1"/>
  <c r="I27" i="45"/>
  <c r="I27" i="46"/>
  <c r="I27" i="47"/>
  <c r="I76" i="47"/>
  <c r="I27" i="48"/>
  <c r="I27" i="49"/>
  <c r="I27" i="50"/>
  <c r="I76" i="50" s="1"/>
  <c r="I27" i="51"/>
  <c r="I27" i="52"/>
  <c r="I76" i="52"/>
  <c r="I27" i="53"/>
  <c r="I27" i="54"/>
  <c r="I27" i="55"/>
  <c r="I76" i="55"/>
  <c r="I27" i="56"/>
  <c r="I76" i="56"/>
  <c r="I27" i="57"/>
  <c r="I76" i="57"/>
  <c r="I27" i="58"/>
  <c r="I27" i="59"/>
  <c r="I27" i="61"/>
  <c r="I27" i="60"/>
  <c r="I76" i="60" s="1"/>
  <c r="I27" i="62"/>
  <c r="I27" i="63"/>
  <c r="I27" i="64"/>
  <c r="I27" i="65"/>
  <c r="I27" i="66"/>
  <c r="I76" i="66"/>
  <c r="I27" i="67"/>
  <c r="I76" i="67" s="1"/>
  <c r="I27" i="68"/>
  <c r="I76" i="68" s="1"/>
  <c r="I27" i="69"/>
  <c r="I76" i="69" s="1"/>
  <c r="I27" i="70"/>
  <c r="I27" i="71"/>
  <c r="I76" i="71" s="1"/>
  <c r="I27" i="72"/>
  <c r="I76" i="72" s="1"/>
  <c r="I27" i="73"/>
  <c r="I27" i="74"/>
  <c r="I27" i="75"/>
  <c r="C12" i="33"/>
  <c r="C12" i="34"/>
  <c r="C12" i="35"/>
  <c r="C12" i="36"/>
  <c r="C12" i="37"/>
  <c r="C76" i="37" s="1"/>
  <c r="D12" i="33"/>
  <c r="F12" i="33"/>
  <c r="F12" i="34"/>
  <c r="F12" i="35"/>
  <c r="F12" i="36"/>
  <c r="G12" i="33"/>
  <c r="G12" i="34"/>
  <c r="G12" i="35"/>
  <c r="G12" i="36"/>
  <c r="G27" i="34"/>
  <c r="G27" i="35"/>
  <c r="G27" i="36"/>
  <c r="G76" i="36" s="1"/>
  <c r="H12" i="33"/>
  <c r="I12" i="33"/>
  <c r="C27" i="34"/>
  <c r="D27" i="34"/>
  <c r="D76" i="34" s="1"/>
  <c r="D27" i="35"/>
  <c r="D27" i="36"/>
  <c r="D27" i="37"/>
  <c r="H27" i="34"/>
  <c r="H76" i="34" s="1"/>
  <c r="D12" i="34"/>
  <c r="D12" i="35"/>
  <c r="D12" i="36"/>
  <c r="D12" i="37"/>
  <c r="H12" i="34"/>
  <c r="I12" i="34"/>
  <c r="C27" i="35"/>
  <c r="H27" i="35"/>
  <c r="H76" i="35"/>
  <c r="H12" i="35"/>
  <c r="I12" i="35"/>
  <c r="I76" i="35" s="1"/>
  <c r="H12" i="36"/>
  <c r="H27" i="36"/>
  <c r="H76" i="36" s="1"/>
  <c r="C27" i="36"/>
  <c r="C76" i="36" s="1"/>
  <c r="I12" i="36"/>
  <c r="I76" i="36"/>
  <c r="C27" i="37"/>
  <c r="E27" i="37"/>
  <c r="F27" i="37"/>
  <c r="F76" i="37" s="1"/>
  <c r="G27" i="37"/>
  <c r="H27" i="37"/>
  <c r="H27" i="38"/>
  <c r="H27" i="39"/>
  <c r="H27" i="40"/>
  <c r="E12" i="37"/>
  <c r="E76" i="37"/>
  <c r="E12" i="38"/>
  <c r="E12" i="39"/>
  <c r="E12" i="40"/>
  <c r="E12" i="41"/>
  <c r="E27" i="38"/>
  <c r="E76" i="38"/>
  <c r="E27" i="39"/>
  <c r="E76" i="39"/>
  <c r="E27" i="40"/>
  <c r="E27" i="41"/>
  <c r="E27" i="42"/>
  <c r="E27" i="97" s="1"/>
  <c r="E27" i="43"/>
  <c r="E27" i="44"/>
  <c r="E76" i="44" s="1"/>
  <c r="E27" i="45"/>
  <c r="E27" i="46"/>
  <c r="E27" i="47"/>
  <c r="E76" i="47" s="1"/>
  <c r="E27" i="48"/>
  <c r="E76" i="48" s="1"/>
  <c r="E27" i="49"/>
  <c r="E76" i="49" s="1"/>
  <c r="E27" i="50"/>
  <c r="E27" i="51"/>
  <c r="E27" i="52"/>
  <c r="E27" i="53"/>
  <c r="E76" i="53" s="1"/>
  <c r="E27" i="54"/>
  <c r="E27" i="55"/>
  <c r="E27" i="56"/>
  <c r="E27" i="57"/>
  <c r="E76" i="57"/>
  <c r="E27" i="58"/>
  <c r="E27" i="59"/>
  <c r="E27" i="60"/>
  <c r="E27" i="61"/>
  <c r="E76" i="61" s="1"/>
  <c r="E27" i="62"/>
  <c r="E76" i="62"/>
  <c r="E27" i="63"/>
  <c r="E76" i="63" s="1"/>
  <c r="E27" i="64"/>
  <c r="E27" i="65"/>
  <c r="E76" i="65"/>
  <c r="E27" i="66"/>
  <c r="E76" i="66" s="1"/>
  <c r="E27" i="67"/>
  <c r="E76" i="67" s="1"/>
  <c r="E27" i="68"/>
  <c r="E76" i="68" s="1"/>
  <c r="E27" i="69"/>
  <c r="E27" i="70"/>
  <c r="E27" i="71"/>
  <c r="E76" i="71" s="1"/>
  <c r="E27" i="72"/>
  <c r="E27" i="73"/>
  <c r="E27" i="74"/>
  <c r="E27" i="75"/>
  <c r="E76" i="75"/>
  <c r="F12" i="37"/>
  <c r="G12" i="37"/>
  <c r="H12" i="37"/>
  <c r="H76" i="37"/>
  <c r="H12" i="38"/>
  <c r="H12" i="39"/>
  <c r="H76" i="39" s="1"/>
  <c r="H12" i="40"/>
  <c r="I12" i="37"/>
  <c r="I12" i="38"/>
  <c r="I12" i="39"/>
  <c r="I12" i="40"/>
  <c r="C27" i="38"/>
  <c r="C27" i="39"/>
  <c r="C27" i="40"/>
  <c r="C76" i="40" s="1"/>
  <c r="C27" i="41"/>
  <c r="C12" i="38"/>
  <c r="C12" i="39"/>
  <c r="C12" i="40"/>
  <c r="C12" i="41"/>
  <c r="D27" i="38"/>
  <c r="F27" i="38"/>
  <c r="G27" i="38"/>
  <c r="G27" i="39"/>
  <c r="G27" i="40"/>
  <c r="G76" i="40"/>
  <c r="D12" i="38"/>
  <c r="D12" i="39"/>
  <c r="D12" i="40"/>
  <c r="D12" i="41"/>
  <c r="F12" i="38"/>
  <c r="F76" i="38"/>
  <c r="G12" i="38"/>
  <c r="D27" i="39"/>
  <c r="D27" i="40"/>
  <c r="D76" i="40"/>
  <c r="D27" i="41"/>
  <c r="F27" i="39"/>
  <c r="F12" i="39"/>
  <c r="G12" i="39"/>
  <c r="F27" i="40"/>
  <c r="F12" i="40"/>
  <c r="G12" i="40"/>
  <c r="F27" i="41"/>
  <c r="G27" i="41"/>
  <c r="H27" i="41"/>
  <c r="F12" i="41"/>
  <c r="G12" i="41"/>
  <c r="G12" i="97" s="1"/>
  <c r="G76" i="97" s="1"/>
  <c r="G12" i="42"/>
  <c r="G12" i="43"/>
  <c r="G12" i="44"/>
  <c r="G12" i="45"/>
  <c r="G76" i="45" s="1"/>
  <c r="H12" i="41"/>
  <c r="H76" i="41"/>
  <c r="I12" i="41"/>
  <c r="C27" i="42"/>
  <c r="C76" i="42" s="1"/>
  <c r="C27" i="43"/>
  <c r="C27" i="44"/>
  <c r="C76" i="44" s="1"/>
  <c r="C27" i="45"/>
  <c r="D27" i="42"/>
  <c r="F27" i="42"/>
  <c r="F27" i="43"/>
  <c r="F27" i="44"/>
  <c r="F27" i="45"/>
  <c r="G27" i="42"/>
  <c r="G27" i="43"/>
  <c r="G76" i="43" s="1"/>
  <c r="G27" i="44"/>
  <c r="G76" i="44" s="1"/>
  <c r="G27" i="45"/>
  <c r="H27" i="42"/>
  <c r="C12" i="42"/>
  <c r="C12" i="43"/>
  <c r="C76" i="43"/>
  <c r="C12" i="44"/>
  <c r="C12" i="45"/>
  <c r="D12" i="42"/>
  <c r="E12" i="42"/>
  <c r="F12" i="42"/>
  <c r="H12" i="42"/>
  <c r="H76" i="42"/>
  <c r="I12" i="42"/>
  <c r="D27" i="43"/>
  <c r="D76" i="43" s="1"/>
  <c r="D27" i="44"/>
  <c r="D27" i="45"/>
  <c r="D76" i="45" s="1"/>
  <c r="D12" i="43"/>
  <c r="D12" i="44"/>
  <c r="D12" i="45"/>
  <c r="H27" i="43"/>
  <c r="E12" i="43"/>
  <c r="E76" i="43"/>
  <c r="F12" i="43"/>
  <c r="H12" i="43"/>
  <c r="H12" i="44"/>
  <c r="H12" i="45"/>
  <c r="I12" i="43"/>
  <c r="H27" i="44"/>
  <c r="H76" i="44" s="1"/>
  <c r="H27" i="45"/>
  <c r="H76" i="45" s="1"/>
  <c r="E12" i="44"/>
  <c r="F12" i="44"/>
  <c r="I12" i="44"/>
  <c r="E12" i="45"/>
  <c r="F12" i="45"/>
  <c r="I12" i="45"/>
  <c r="C27" i="46"/>
  <c r="C76" i="46"/>
  <c r="D27" i="46"/>
  <c r="F27" i="46"/>
  <c r="F76" i="46" s="1"/>
  <c r="G27" i="46"/>
  <c r="G76" i="46" s="1"/>
  <c r="H27" i="46"/>
  <c r="C12" i="46"/>
  <c r="D12" i="46"/>
  <c r="E12" i="46"/>
  <c r="F12" i="46"/>
  <c r="G12" i="46"/>
  <c r="H12" i="46"/>
  <c r="I12" i="46"/>
  <c r="C27" i="47"/>
  <c r="C76" i="47"/>
  <c r="D27" i="47"/>
  <c r="F27" i="47"/>
  <c r="F76" i="47" s="1"/>
  <c r="G27" i="47"/>
  <c r="G76" i="47"/>
  <c r="H27" i="47"/>
  <c r="C12" i="47"/>
  <c r="D12" i="47"/>
  <c r="E12" i="47"/>
  <c r="F12" i="47"/>
  <c r="G12" i="47"/>
  <c r="H12" i="47"/>
  <c r="H76" i="47"/>
  <c r="I12" i="47"/>
  <c r="C27" i="49"/>
  <c r="D27" i="49"/>
  <c r="D76" i="49"/>
  <c r="F27" i="49"/>
  <c r="F76" i="49"/>
  <c r="G27" i="49"/>
  <c r="G76" i="49"/>
  <c r="H27" i="49"/>
  <c r="C12" i="49"/>
  <c r="D12" i="49"/>
  <c r="E12" i="49"/>
  <c r="F12" i="49"/>
  <c r="G12" i="49"/>
  <c r="H12" i="49"/>
  <c r="H76" i="49" s="1"/>
  <c r="I12" i="49"/>
  <c r="C27" i="50"/>
  <c r="C76" i="50"/>
  <c r="D27" i="50"/>
  <c r="D76" i="50" s="1"/>
  <c r="F27" i="50"/>
  <c r="F76" i="50" s="1"/>
  <c r="G27" i="50"/>
  <c r="G76" i="50" s="1"/>
  <c r="H27" i="50"/>
  <c r="I12" i="50"/>
  <c r="I12" i="51"/>
  <c r="I12" i="52"/>
  <c r="I12" i="53"/>
  <c r="C27" i="51"/>
  <c r="D27" i="51"/>
  <c r="D76" i="51" s="1"/>
  <c r="F27" i="51"/>
  <c r="F76" i="51" s="1"/>
  <c r="F27" i="52"/>
  <c r="F76" i="52" s="1"/>
  <c r="F27" i="53"/>
  <c r="F76" i="53" s="1"/>
  <c r="F27" i="54"/>
  <c r="F76" i="54" s="1"/>
  <c r="G27" i="51"/>
  <c r="G76" i="51" s="1"/>
  <c r="H27" i="51"/>
  <c r="C27" i="52"/>
  <c r="C27" i="53"/>
  <c r="C76" i="53" s="1"/>
  <c r="C27" i="54"/>
  <c r="C76" i="54"/>
  <c r="C12" i="51"/>
  <c r="C12" i="52"/>
  <c r="C12" i="53"/>
  <c r="C12" i="54"/>
  <c r="D27" i="52"/>
  <c r="D76" i="52"/>
  <c r="G27" i="52"/>
  <c r="G27" i="53"/>
  <c r="G76" i="53" s="1"/>
  <c r="G27" i="54"/>
  <c r="G76" i="54"/>
  <c r="H27" i="52"/>
  <c r="H76" i="52" s="1"/>
  <c r="D27" i="53"/>
  <c r="D76" i="53" s="1"/>
  <c r="H27" i="53"/>
  <c r="D27" i="54"/>
  <c r="D76" i="54" s="1"/>
  <c r="H27" i="54"/>
  <c r="H27" i="55"/>
  <c r="H76" i="55"/>
  <c r="H27" i="56"/>
  <c r="H76" i="56"/>
  <c r="H27" i="57"/>
  <c r="H27" i="58"/>
  <c r="C27" i="55"/>
  <c r="C76" i="55" s="1"/>
  <c r="C27" i="56"/>
  <c r="C76" i="56"/>
  <c r="C27" i="57"/>
  <c r="C27" i="58"/>
  <c r="C76" i="58" s="1"/>
  <c r="C27" i="59"/>
  <c r="C76" i="59"/>
  <c r="D27" i="55"/>
  <c r="D27" i="56"/>
  <c r="D76" i="56" s="1"/>
  <c r="D27" i="57"/>
  <c r="D27" i="58"/>
  <c r="F27" i="55"/>
  <c r="G27" i="55"/>
  <c r="G76" i="55" s="1"/>
  <c r="G27" i="56"/>
  <c r="G27" i="57"/>
  <c r="G76" i="57" s="1"/>
  <c r="G27" i="58"/>
  <c r="G76" i="58" s="1"/>
  <c r="F27" i="56"/>
  <c r="F76" i="56" s="1"/>
  <c r="F27" i="57"/>
  <c r="F76" i="57" s="1"/>
  <c r="F27" i="58"/>
  <c r="F76" i="58" s="1"/>
  <c r="D27" i="59"/>
  <c r="D76" i="59" s="1"/>
  <c r="F27" i="59"/>
  <c r="F76" i="59" s="1"/>
  <c r="G27" i="59"/>
  <c r="G76" i="59" s="1"/>
  <c r="H27" i="59"/>
  <c r="C27" i="60"/>
  <c r="C76" i="60" s="1"/>
  <c r="D27" i="60"/>
  <c r="D76" i="60" s="1"/>
  <c r="D27" i="61"/>
  <c r="D76" i="61" s="1"/>
  <c r="D27" i="62"/>
  <c r="D76" i="62" s="1"/>
  <c r="D27" i="63"/>
  <c r="D76" i="63" s="1"/>
  <c r="F27" i="60"/>
  <c r="F76" i="60"/>
  <c r="G27" i="60"/>
  <c r="G76" i="60" s="1"/>
  <c r="H27" i="60"/>
  <c r="C27" i="61"/>
  <c r="C76" i="61"/>
  <c r="F27" i="61"/>
  <c r="F76" i="61"/>
  <c r="G27" i="61"/>
  <c r="G76" i="61"/>
  <c r="H27" i="61"/>
  <c r="H76" i="61"/>
  <c r="C27" i="62"/>
  <c r="F27" i="62"/>
  <c r="F76" i="62" s="1"/>
  <c r="G27" i="62"/>
  <c r="H27" i="62"/>
  <c r="H76" i="62" s="1"/>
  <c r="C27" i="63"/>
  <c r="C76" i="63" s="1"/>
  <c r="F27" i="63"/>
  <c r="F76" i="63" s="1"/>
  <c r="G27" i="63"/>
  <c r="G76" i="63" s="1"/>
  <c r="H76" i="63"/>
  <c r="C27" i="64"/>
  <c r="C76" i="64" s="1"/>
  <c r="D27" i="64"/>
  <c r="D76" i="64" s="1"/>
  <c r="F27" i="64"/>
  <c r="F76" i="64" s="1"/>
  <c r="G27" i="64"/>
  <c r="G76" i="64"/>
  <c r="G27" i="65"/>
  <c r="G76" i="65" s="1"/>
  <c r="G27" i="66"/>
  <c r="G76" i="66" s="1"/>
  <c r="G27" i="67"/>
  <c r="H27" i="64"/>
  <c r="H76" i="64" s="1"/>
  <c r="C27" i="65"/>
  <c r="C76" i="65" s="1"/>
  <c r="D27" i="65"/>
  <c r="D76" i="65" s="1"/>
  <c r="F27" i="65"/>
  <c r="H27" i="65"/>
  <c r="H76" i="65" s="1"/>
  <c r="C27" i="66"/>
  <c r="C76" i="66" s="1"/>
  <c r="D27" i="66"/>
  <c r="D76" i="66" s="1"/>
  <c r="F27" i="66"/>
  <c r="F76" i="66"/>
  <c r="H27" i="66"/>
  <c r="H76" i="66" s="1"/>
  <c r="C27" i="67"/>
  <c r="C76" i="67" s="1"/>
  <c r="D27" i="67"/>
  <c r="D76" i="67" s="1"/>
  <c r="F27" i="67"/>
  <c r="F76" i="67" s="1"/>
  <c r="H27" i="67"/>
  <c r="H76" i="67" s="1"/>
  <c r="C27" i="68"/>
  <c r="C76" i="68" s="1"/>
  <c r="D27" i="68"/>
  <c r="D27" i="69"/>
  <c r="D27" i="70"/>
  <c r="D76" i="70" s="1"/>
  <c r="D27" i="71"/>
  <c r="D76" i="71" s="1"/>
  <c r="F27" i="68"/>
  <c r="G27" i="68"/>
  <c r="G76" i="68" s="1"/>
  <c r="H27" i="68"/>
  <c r="H27" i="69"/>
  <c r="H76" i="69"/>
  <c r="H27" i="70"/>
  <c r="H76" i="70" s="1"/>
  <c r="H27" i="71"/>
  <c r="H76" i="71" s="1"/>
  <c r="C27" i="69"/>
  <c r="C76" i="69" s="1"/>
  <c r="F27" i="69"/>
  <c r="F76" i="69"/>
  <c r="G27" i="69"/>
  <c r="G27" i="70"/>
  <c r="G76" i="70" s="1"/>
  <c r="G27" i="71"/>
  <c r="C27" i="70"/>
  <c r="C76" i="70" s="1"/>
  <c r="F27" i="70"/>
  <c r="F76" i="70" s="1"/>
  <c r="C27" i="71"/>
  <c r="C76" i="71" s="1"/>
  <c r="F27" i="71"/>
  <c r="C27" i="72"/>
  <c r="C76" i="72" s="1"/>
  <c r="D27" i="72"/>
  <c r="D27" i="73"/>
  <c r="D76" i="73"/>
  <c r="D27" i="74"/>
  <c r="D76" i="74"/>
  <c r="D27" i="75"/>
  <c r="D76" i="75"/>
  <c r="F27" i="72"/>
  <c r="G27" i="72"/>
  <c r="H27" i="72"/>
  <c r="H76" i="72"/>
  <c r="H27" i="73"/>
  <c r="H76" i="73"/>
  <c r="H27" i="74"/>
  <c r="H76" i="74"/>
  <c r="H27" i="75"/>
  <c r="C27" i="73"/>
  <c r="C76" i="73" s="1"/>
  <c r="C27" i="74"/>
  <c r="C27" i="75"/>
  <c r="C76" i="75" s="1"/>
  <c r="F27" i="73"/>
  <c r="F76" i="73" s="1"/>
  <c r="G27" i="73"/>
  <c r="G76" i="73" s="1"/>
  <c r="F27" i="74"/>
  <c r="F76" i="74" s="1"/>
  <c r="G27" i="74"/>
  <c r="F27" i="75"/>
  <c r="F76" i="75" s="1"/>
  <c r="G27" i="75"/>
  <c r="G76" i="75" s="1"/>
  <c r="C27" i="48"/>
  <c r="C76" i="48" s="1"/>
  <c r="D27" i="48"/>
  <c r="F27" i="48"/>
  <c r="G27" i="48"/>
  <c r="H27" i="48"/>
  <c r="C12" i="48"/>
  <c r="C12" i="50"/>
  <c r="D12" i="48"/>
  <c r="D12" i="50"/>
  <c r="E12" i="48"/>
  <c r="F12" i="48"/>
  <c r="F12" i="98" s="1"/>
  <c r="G12" i="48"/>
  <c r="H12" i="48"/>
  <c r="H76" i="48"/>
  <c r="I12" i="48"/>
  <c r="H12" i="50"/>
  <c r="H12" i="51"/>
  <c r="H12" i="52"/>
  <c r="H12" i="53"/>
  <c r="C12" i="55"/>
  <c r="C12" i="56"/>
  <c r="C12" i="57"/>
  <c r="C12" i="58"/>
  <c r="C12" i="59"/>
  <c r="C12" i="60"/>
  <c r="C12" i="61"/>
  <c r="C12" i="62"/>
  <c r="C12" i="63"/>
  <c r="C12" i="64"/>
  <c r="C12" i="65"/>
  <c r="C12" i="66"/>
  <c r="C12" i="67"/>
  <c r="C12" i="68"/>
  <c r="C12" i="69"/>
  <c r="C12" i="70"/>
  <c r="C12" i="71"/>
  <c r="C12" i="72"/>
  <c r="C12" i="73"/>
  <c r="C12" i="74"/>
  <c r="C12" i="75"/>
  <c r="D12" i="51"/>
  <c r="D12" i="52"/>
  <c r="D12" i="53"/>
  <c r="D12" i="54"/>
  <c r="D12" i="55"/>
  <c r="D12" i="56"/>
  <c r="D12" i="57"/>
  <c r="D12" i="58"/>
  <c r="D76" i="58" s="1"/>
  <c r="D12" i="59"/>
  <c r="D12" i="60"/>
  <c r="D12" i="61"/>
  <c r="D12" i="62"/>
  <c r="D12" i="63"/>
  <c r="D12" i="64"/>
  <c r="D12" i="65"/>
  <c r="D12" i="66"/>
  <c r="D12" i="67"/>
  <c r="D12" i="68"/>
  <c r="D12" i="69"/>
  <c r="D12" i="70"/>
  <c r="D12" i="71"/>
  <c r="D12" i="72"/>
  <c r="D12" i="73"/>
  <c r="D12" i="74"/>
  <c r="D12" i="75"/>
  <c r="E12" i="50"/>
  <c r="E76" i="50"/>
  <c r="E12" i="51"/>
  <c r="E12" i="52"/>
  <c r="E12" i="53"/>
  <c r="E12" i="54"/>
  <c r="E12" i="55"/>
  <c r="E12" i="56"/>
  <c r="E12" i="57"/>
  <c r="E12" i="58"/>
  <c r="E12" i="59"/>
  <c r="E12" i="60"/>
  <c r="E76" i="60" s="1"/>
  <c r="E12" i="61"/>
  <c r="E12" i="62"/>
  <c r="E12" i="63"/>
  <c r="E12" i="64"/>
  <c r="E12" i="65"/>
  <c r="E12" i="66"/>
  <c r="E12" i="67"/>
  <c r="E12" i="68"/>
  <c r="E12" i="69"/>
  <c r="E12" i="70"/>
  <c r="E76" i="70"/>
  <c r="E12" i="71"/>
  <c r="E12" i="72"/>
  <c r="E12" i="73"/>
  <c r="E12" i="74"/>
  <c r="E12" i="75"/>
  <c r="F12" i="50"/>
  <c r="F12" i="51"/>
  <c r="F12" i="52"/>
  <c r="F12" i="53"/>
  <c r="F12" i="54"/>
  <c r="F12" i="55"/>
  <c r="F12" i="56"/>
  <c r="F12" i="57"/>
  <c r="F12" i="58"/>
  <c r="F12" i="59"/>
  <c r="F12" i="60"/>
  <c r="F12" i="61"/>
  <c r="F12" i="62"/>
  <c r="F12" i="63"/>
  <c r="F12" i="64"/>
  <c r="F12" i="65"/>
  <c r="F12" i="66"/>
  <c r="F12" i="67"/>
  <c r="F12" i="68"/>
  <c r="F12" i="69"/>
  <c r="F12" i="70"/>
  <c r="F12" i="71"/>
  <c r="F12" i="72"/>
  <c r="F12" i="73"/>
  <c r="F12" i="74"/>
  <c r="F12" i="75"/>
  <c r="G12" i="50"/>
  <c r="G12" i="51"/>
  <c r="G12" i="52"/>
  <c r="G12" i="53"/>
  <c r="G12" i="54"/>
  <c r="G12" i="55"/>
  <c r="G12" i="56"/>
  <c r="G12" i="57"/>
  <c r="G12" i="58"/>
  <c r="G12" i="59"/>
  <c r="G12" i="60"/>
  <c r="G12" i="61"/>
  <c r="G12" i="62"/>
  <c r="G12" i="63"/>
  <c r="G12" i="64"/>
  <c r="G12" i="65"/>
  <c r="G12" i="66"/>
  <c r="G12" i="67"/>
  <c r="G12" i="68"/>
  <c r="G12" i="69"/>
  <c r="G12" i="70"/>
  <c r="G12" i="71"/>
  <c r="G12" i="72"/>
  <c r="G12" i="73"/>
  <c r="G12" i="74"/>
  <c r="G12" i="75"/>
  <c r="H12" i="54"/>
  <c r="H12" i="55"/>
  <c r="H12" i="56"/>
  <c r="H12" i="57"/>
  <c r="H76" i="57" s="1"/>
  <c r="H12" i="58"/>
  <c r="H12" i="59"/>
  <c r="H76" i="59"/>
  <c r="H12" i="60"/>
  <c r="H12" i="61"/>
  <c r="H12" i="62"/>
  <c r="H12" i="63"/>
  <c r="H12" i="64"/>
  <c r="H12" i="65"/>
  <c r="H12" i="66"/>
  <c r="H12" i="67"/>
  <c r="H12" i="68"/>
  <c r="H12" i="69"/>
  <c r="H12" i="70"/>
  <c r="H12" i="71"/>
  <c r="H12" i="72"/>
  <c r="H12" i="73"/>
  <c r="H12" i="74"/>
  <c r="H12" i="75"/>
  <c r="I12" i="54"/>
  <c r="I76" i="54"/>
  <c r="I12" i="55"/>
  <c r="I12" i="56"/>
  <c r="I12" i="57"/>
  <c r="I12" i="58"/>
  <c r="I12" i="59"/>
  <c r="I12" i="60"/>
  <c r="I12" i="61"/>
  <c r="I12" i="62"/>
  <c r="I12" i="63"/>
  <c r="I12" i="64"/>
  <c r="I12" i="65"/>
  <c r="I12" i="66"/>
  <c r="I12" i="67"/>
  <c r="I12" i="68"/>
  <c r="I12" i="69"/>
  <c r="I12" i="70"/>
  <c r="I12" i="71"/>
  <c r="I12" i="72"/>
  <c r="I12" i="73"/>
  <c r="I12" i="74"/>
  <c r="I12" i="75"/>
  <c r="I76" i="3"/>
  <c r="G76" i="3"/>
  <c r="F76" i="3"/>
  <c r="I76" i="9"/>
  <c r="H76" i="9"/>
  <c r="E76" i="9"/>
  <c r="I76" i="10"/>
  <c r="H76" i="10"/>
  <c r="E76" i="10"/>
  <c r="I76" i="26"/>
  <c r="G76" i="26"/>
  <c r="E76" i="26"/>
  <c r="I76" i="28"/>
  <c r="G76" i="28"/>
  <c r="E76" i="28"/>
  <c r="E76" i="29"/>
  <c r="F76" i="30"/>
  <c r="D76" i="31"/>
  <c r="G76" i="32"/>
  <c r="E76" i="32"/>
  <c r="E76" i="33"/>
  <c r="F76" i="35"/>
  <c r="E76" i="35"/>
  <c r="F76" i="39"/>
  <c r="H76" i="40"/>
  <c r="H76" i="51"/>
  <c r="E76" i="52"/>
  <c r="E76" i="55"/>
  <c r="D76" i="55"/>
  <c r="I76" i="58"/>
  <c r="I76" i="61"/>
  <c r="I76" i="62"/>
  <c r="I76" i="64"/>
  <c r="I76" i="65"/>
  <c r="G76" i="69"/>
  <c r="I76" i="70"/>
  <c r="I76" i="74"/>
  <c r="E76" i="74"/>
  <c r="I76" i="75"/>
  <c r="I76" i="48"/>
  <c r="C76" i="3"/>
  <c r="C76" i="10"/>
  <c r="C76" i="28"/>
  <c r="C76" i="30"/>
  <c r="C9" i="3"/>
  <c r="D9" i="3"/>
  <c r="E9" i="3"/>
  <c r="F9" i="3"/>
  <c r="G9" i="3"/>
  <c r="H9" i="3"/>
  <c r="I9" i="3"/>
  <c r="C9" i="9"/>
  <c r="D9" i="9"/>
  <c r="E9" i="9"/>
  <c r="F9" i="9"/>
  <c r="G9" i="9"/>
  <c r="H9" i="9"/>
  <c r="I9" i="9"/>
  <c r="C9" i="10"/>
  <c r="D9" i="10"/>
  <c r="E9" i="10"/>
  <c r="F9" i="10"/>
  <c r="G9" i="10"/>
  <c r="H9" i="10"/>
  <c r="I9" i="10"/>
  <c r="C9" i="26"/>
  <c r="D9" i="26"/>
  <c r="E9" i="26"/>
  <c r="F9" i="26"/>
  <c r="G9" i="26"/>
  <c r="H9" i="26"/>
  <c r="I9" i="26"/>
  <c r="C9" i="28"/>
  <c r="D9" i="28"/>
  <c r="E9" i="28"/>
  <c r="F9" i="28"/>
  <c r="G9" i="28"/>
  <c r="H9" i="28"/>
  <c r="I9" i="28"/>
  <c r="C9" i="29"/>
  <c r="D9" i="29"/>
  <c r="E9" i="29"/>
  <c r="F9" i="29"/>
  <c r="G9" i="29"/>
  <c r="H9" i="29"/>
  <c r="I9" i="29"/>
  <c r="C9" i="30"/>
  <c r="D9" i="30"/>
  <c r="E9" i="30"/>
  <c r="F9" i="30"/>
  <c r="G9" i="30"/>
  <c r="H9" i="30"/>
  <c r="I9" i="30"/>
  <c r="C9" i="31"/>
  <c r="D9" i="31"/>
  <c r="E9" i="31"/>
  <c r="F9" i="31"/>
  <c r="G9" i="31"/>
  <c r="H9" i="31"/>
  <c r="I9" i="31"/>
  <c r="C9" i="32"/>
  <c r="D9" i="32"/>
  <c r="E9" i="32"/>
  <c r="F9" i="32"/>
  <c r="G9" i="32"/>
  <c r="H9" i="32"/>
  <c r="I9" i="32"/>
  <c r="C9" i="33"/>
  <c r="D9" i="33"/>
  <c r="E9" i="33"/>
  <c r="F9" i="33"/>
  <c r="G9" i="33"/>
  <c r="H9" i="33"/>
  <c r="I9" i="33"/>
  <c r="C9" i="34"/>
  <c r="D9" i="34"/>
  <c r="E9" i="34"/>
  <c r="F9" i="34"/>
  <c r="G9" i="34"/>
  <c r="H9" i="34"/>
  <c r="I9" i="34"/>
  <c r="C9" i="35"/>
  <c r="D9" i="35"/>
  <c r="E9" i="35"/>
  <c r="F9" i="35"/>
  <c r="G9" i="35"/>
  <c r="H9" i="35"/>
  <c r="I9" i="35"/>
  <c r="C9" i="36"/>
  <c r="D9" i="36"/>
  <c r="E9" i="36"/>
  <c r="F9" i="36"/>
  <c r="G9" i="36"/>
  <c r="H9" i="36"/>
  <c r="I9" i="36"/>
  <c r="C9" i="37"/>
  <c r="D9" i="37"/>
  <c r="E9" i="37"/>
  <c r="F9" i="37"/>
  <c r="G9" i="37"/>
  <c r="H9" i="37"/>
  <c r="I9" i="37"/>
  <c r="C9" i="38"/>
  <c r="D9" i="38"/>
  <c r="E9" i="38"/>
  <c r="F9" i="38"/>
  <c r="G9" i="38"/>
  <c r="H9" i="38"/>
  <c r="I9" i="38"/>
  <c r="C9" i="39"/>
  <c r="D9" i="39"/>
  <c r="E9" i="39"/>
  <c r="F9" i="39"/>
  <c r="G9" i="39"/>
  <c r="H9" i="39"/>
  <c r="I9" i="39"/>
  <c r="C9" i="40"/>
  <c r="D9" i="40"/>
  <c r="E9" i="40"/>
  <c r="F9" i="40"/>
  <c r="G9" i="40"/>
  <c r="H9" i="40"/>
  <c r="I9" i="40"/>
  <c r="C9" i="41"/>
  <c r="D9" i="41"/>
  <c r="E9" i="41"/>
  <c r="F9" i="41"/>
  <c r="G9" i="41"/>
  <c r="H9" i="41"/>
  <c r="I9" i="41"/>
  <c r="C9" i="42"/>
  <c r="D9" i="42"/>
  <c r="E9" i="42"/>
  <c r="F9" i="42"/>
  <c r="G9" i="42"/>
  <c r="H9" i="42"/>
  <c r="I9" i="42"/>
  <c r="C9" i="43"/>
  <c r="D9" i="43"/>
  <c r="E9" i="43"/>
  <c r="F9" i="43"/>
  <c r="G9" i="43"/>
  <c r="H9" i="43"/>
  <c r="I9" i="43"/>
  <c r="C9" i="44"/>
  <c r="D9" i="44"/>
  <c r="E9" i="44"/>
  <c r="F9" i="44"/>
  <c r="G9" i="44"/>
  <c r="H9" i="44"/>
  <c r="I9" i="44"/>
  <c r="C9" i="45"/>
  <c r="D9" i="45"/>
  <c r="E9" i="45"/>
  <c r="F9" i="45"/>
  <c r="G9" i="45"/>
  <c r="H9" i="45"/>
  <c r="I9" i="45"/>
  <c r="C9" i="46"/>
  <c r="D9" i="46"/>
  <c r="E9" i="46"/>
  <c r="F9" i="46"/>
  <c r="G9" i="46"/>
  <c r="H9" i="46"/>
  <c r="I9" i="46"/>
  <c r="C9" i="48"/>
  <c r="D9" i="48"/>
  <c r="E9" i="48"/>
  <c r="F9" i="48"/>
  <c r="G9" i="48"/>
  <c r="H9" i="48"/>
  <c r="I9" i="48"/>
  <c r="C9" i="49"/>
  <c r="D9" i="49"/>
  <c r="E9" i="49"/>
  <c r="F9" i="49"/>
  <c r="G9" i="49"/>
  <c r="H9" i="49"/>
  <c r="I9" i="49"/>
  <c r="C9" i="50"/>
  <c r="D9" i="50"/>
  <c r="H9" i="54"/>
  <c r="I9" i="54"/>
  <c r="C9" i="55"/>
  <c r="D9" i="55"/>
  <c r="E9" i="55"/>
  <c r="F9" i="55"/>
  <c r="G9" i="55"/>
  <c r="H9" i="55"/>
  <c r="I9" i="55"/>
  <c r="C9" i="56"/>
  <c r="D9" i="56"/>
  <c r="E9" i="56"/>
  <c r="F9" i="56"/>
  <c r="G9" i="56"/>
  <c r="H9" i="56"/>
  <c r="I9" i="56"/>
  <c r="C9" i="57"/>
  <c r="D9" i="57"/>
  <c r="E9" i="57"/>
  <c r="F9" i="57"/>
  <c r="G9" i="57"/>
  <c r="H9" i="57"/>
  <c r="I9" i="57"/>
  <c r="C9" i="58"/>
  <c r="D9" i="58"/>
  <c r="E9" i="58"/>
  <c r="F9" i="58"/>
  <c r="G9" i="58"/>
  <c r="H9" i="58"/>
  <c r="I9" i="58"/>
  <c r="C9" i="59"/>
  <c r="D9" i="59"/>
  <c r="E9" i="59"/>
  <c r="F9" i="59"/>
  <c r="G9" i="59"/>
  <c r="H9" i="59"/>
  <c r="I9" i="59"/>
  <c r="C9" i="60"/>
  <c r="D9" i="60"/>
  <c r="E9" i="60"/>
  <c r="F9" i="60"/>
  <c r="G9" i="60"/>
  <c r="H9" i="60"/>
  <c r="I9" i="60"/>
  <c r="C9" i="61"/>
  <c r="D9" i="61"/>
  <c r="E9" i="61"/>
  <c r="F9" i="61"/>
  <c r="G9" i="61"/>
  <c r="H9" i="61"/>
  <c r="I9" i="61"/>
  <c r="C9" i="62"/>
  <c r="D9" i="62"/>
  <c r="E9" i="62"/>
  <c r="F9" i="62"/>
  <c r="G9" i="62"/>
  <c r="H9" i="62"/>
  <c r="I9" i="62"/>
  <c r="C9" i="63"/>
  <c r="D9" i="63"/>
  <c r="E9" i="63"/>
  <c r="F9" i="63"/>
  <c r="G9" i="63"/>
  <c r="H9" i="63"/>
  <c r="I9" i="63"/>
  <c r="C9" i="64"/>
  <c r="D9" i="64"/>
  <c r="E9" i="64"/>
  <c r="F9" i="64"/>
  <c r="G9" i="64"/>
  <c r="H9" i="64"/>
  <c r="I9" i="64"/>
  <c r="C9" i="65"/>
  <c r="D9" i="65"/>
  <c r="E9" i="65"/>
  <c r="F9" i="65"/>
  <c r="G9" i="65"/>
  <c r="H9" i="65"/>
  <c r="I9" i="65"/>
  <c r="C9" i="66"/>
  <c r="D9" i="66"/>
  <c r="E9" i="66"/>
  <c r="F9" i="66"/>
  <c r="G9" i="66"/>
  <c r="H9" i="66"/>
  <c r="I9" i="66"/>
  <c r="C9" i="67"/>
  <c r="D9" i="67"/>
  <c r="E9" i="67"/>
  <c r="F9" i="67"/>
  <c r="G9" i="67"/>
  <c r="H9" i="67"/>
  <c r="I9" i="67"/>
  <c r="C9" i="68"/>
  <c r="D9" i="68"/>
  <c r="E9" i="68"/>
  <c r="F9" i="68"/>
  <c r="G9" i="68"/>
  <c r="H9" i="68"/>
  <c r="I9" i="68"/>
  <c r="C9" i="69"/>
  <c r="D9" i="69"/>
  <c r="E9" i="69"/>
  <c r="F9" i="69"/>
  <c r="G9" i="69"/>
  <c r="H9" i="69"/>
  <c r="I9" i="69"/>
  <c r="C9" i="70"/>
  <c r="D9" i="70"/>
  <c r="E9" i="70"/>
  <c r="F9" i="70"/>
  <c r="G9" i="70"/>
  <c r="H9" i="70"/>
  <c r="I9" i="70"/>
  <c r="C9" i="71"/>
  <c r="D9" i="71"/>
  <c r="E9" i="71"/>
  <c r="F9" i="71"/>
  <c r="G9" i="71"/>
  <c r="H9" i="71"/>
  <c r="I9" i="71"/>
  <c r="C9" i="72"/>
  <c r="D9" i="72"/>
  <c r="E9" i="72"/>
  <c r="F9" i="72"/>
  <c r="G9" i="72"/>
  <c r="H9" i="72"/>
  <c r="I9" i="72"/>
  <c r="C9" i="73"/>
  <c r="D9" i="73"/>
  <c r="E9" i="73"/>
  <c r="F9" i="73"/>
  <c r="G9" i="73"/>
  <c r="H9" i="73"/>
  <c r="I9" i="73"/>
  <c r="C9" i="74"/>
  <c r="D9" i="74"/>
  <c r="E9" i="74"/>
  <c r="F9" i="74"/>
  <c r="G9" i="74"/>
  <c r="H9" i="74"/>
  <c r="I9" i="74"/>
  <c r="C9" i="75"/>
  <c r="D9" i="75"/>
  <c r="E9" i="75"/>
  <c r="F9" i="75"/>
  <c r="G9" i="75"/>
  <c r="H9" i="75"/>
  <c r="I9" i="75"/>
  <c r="C9" i="47"/>
  <c r="D9" i="47"/>
  <c r="E9" i="47"/>
  <c r="F9" i="47"/>
  <c r="G9" i="47"/>
  <c r="H9" i="47"/>
  <c r="I9" i="47"/>
  <c r="F23" i="48"/>
  <c r="I13" i="9"/>
  <c r="H13" i="9"/>
  <c r="G13" i="9"/>
  <c r="F13" i="9"/>
  <c r="E13" i="9"/>
  <c r="D13" i="9"/>
  <c r="C13" i="9"/>
  <c r="I13" i="10"/>
  <c r="H13" i="10"/>
  <c r="H13" i="76" s="1"/>
  <c r="G13" i="10"/>
  <c r="F13" i="10"/>
  <c r="E13" i="10"/>
  <c r="D13" i="10"/>
  <c r="D13" i="76" s="1"/>
  <c r="C13" i="10"/>
  <c r="I13" i="26"/>
  <c r="H13" i="26"/>
  <c r="G13" i="26"/>
  <c r="F13" i="26"/>
  <c r="E13" i="26"/>
  <c r="D13" i="26"/>
  <c r="C13" i="26"/>
  <c r="K13" i="26" s="1"/>
  <c r="I13" i="28"/>
  <c r="H13" i="28"/>
  <c r="G13" i="28"/>
  <c r="F13" i="28"/>
  <c r="E13" i="28"/>
  <c r="D13" i="28"/>
  <c r="C13" i="28"/>
  <c r="I13" i="29"/>
  <c r="I13" i="94" s="1"/>
  <c r="H13" i="29"/>
  <c r="G13" i="29"/>
  <c r="F13" i="29"/>
  <c r="F13" i="30"/>
  <c r="F13" i="31"/>
  <c r="F13" i="32"/>
  <c r="E13" i="29"/>
  <c r="D13" i="29"/>
  <c r="C13" i="29"/>
  <c r="I13" i="30"/>
  <c r="H13" i="30"/>
  <c r="G13" i="30"/>
  <c r="E13" i="30"/>
  <c r="E13" i="31"/>
  <c r="E13" i="32"/>
  <c r="D13" i="30"/>
  <c r="C13" i="30"/>
  <c r="I13" i="31"/>
  <c r="H13" i="31"/>
  <c r="G13" i="31"/>
  <c r="K13" i="31" s="1"/>
  <c r="D13" i="31"/>
  <c r="C13" i="31"/>
  <c r="I13" i="32"/>
  <c r="H13" i="32"/>
  <c r="K13" i="32" s="1"/>
  <c r="G13" i="32"/>
  <c r="D13" i="32"/>
  <c r="C13" i="32"/>
  <c r="I13" i="33"/>
  <c r="H13" i="33"/>
  <c r="H13" i="34"/>
  <c r="H13" i="35"/>
  <c r="H13" i="36"/>
  <c r="H13" i="95" s="1"/>
  <c r="G13" i="33"/>
  <c r="G13" i="34"/>
  <c r="G13" i="35"/>
  <c r="G13" i="36"/>
  <c r="F13" i="33"/>
  <c r="E13" i="33"/>
  <c r="E13" i="34"/>
  <c r="E13" i="35"/>
  <c r="K13" i="35" s="1"/>
  <c r="E13" i="36"/>
  <c r="D13" i="33"/>
  <c r="C13" i="33"/>
  <c r="C13" i="34"/>
  <c r="C13" i="95" s="1"/>
  <c r="C13" i="35"/>
  <c r="C13" i="36"/>
  <c r="C13" i="37"/>
  <c r="I13" i="34"/>
  <c r="F13" i="34"/>
  <c r="D13" i="34"/>
  <c r="I13" i="35"/>
  <c r="F13" i="35"/>
  <c r="F13" i="95" s="1"/>
  <c r="D13" i="35"/>
  <c r="I13" i="36"/>
  <c r="F13" i="36"/>
  <c r="D13" i="36"/>
  <c r="K13" i="36" s="1"/>
  <c r="I13" i="37"/>
  <c r="H13" i="37"/>
  <c r="G13" i="37"/>
  <c r="F13" i="37"/>
  <c r="F13" i="96" s="1"/>
  <c r="E13" i="37"/>
  <c r="D13" i="37"/>
  <c r="I13" i="38"/>
  <c r="H13" i="38"/>
  <c r="H13" i="96" s="1"/>
  <c r="H13" i="39"/>
  <c r="H13" i="40"/>
  <c r="G13" i="38"/>
  <c r="F13" i="38"/>
  <c r="E13" i="38"/>
  <c r="D13" i="38"/>
  <c r="C13" i="38"/>
  <c r="C13" i="39"/>
  <c r="K13" i="39" s="1"/>
  <c r="C13" i="40"/>
  <c r="C13" i="41"/>
  <c r="I13" i="39"/>
  <c r="G13" i="39"/>
  <c r="G13" i="96" s="1"/>
  <c r="F13" i="39"/>
  <c r="E13" i="39"/>
  <c r="D13" i="39"/>
  <c r="I13" i="40"/>
  <c r="I13" i="96" s="1"/>
  <c r="G13" i="40"/>
  <c r="F13" i="40"/>
  <c r="E13" i="40"/>
  <c r="D13" i="40"/>
  <c r="K13" i="40" s="1"/>
  <c r="I13" i="41"/>
  <c r="H13" i="41"/>
  <c r="G13" i="41"/>
  <c r="G13" i="42"/>
  <c r="K13" i="42" s="1"/>
  <c r="G13" i="43"/>
  <c r="G13" i="44"/>
  <c r="G13" i="45"/>
  <c r="F13" i="41"/>
  <c r="K13" i="41" s="1"/>
  <c r="E13" i="41"/>
  <c r="D13" i="41"/>
  <c r="I13" i="42"/>
  <c r="H13" i="42"/>
  <c r="H13" i="97" s="1"/>
  <c r="F13" i="42"/>
  <c r="F13" i="43"/>
  <c r="F13" i="44"/>
  <c r="F13" i="45"/>
  <c r="E13" i="42"/>
  <c r="D13" i="42"/>
  <c r="C13" i="42"/>
  <c r="I13" i="43"/>
  <c r="I13" i="44"/>
  <c r="I13" i="45"/>
  <c r="H13" i="43"/>
  <c r="E13" i="43"/>
  <c r="D13" i="43"/>
  <c r="C13" i="43"/>
  <c r="H13" i="44"/>
  <c r="E13" i="44"/>
  <c r="K13" i="44" s="1"/>
  <c r="D13" i="44"/>
  <c r="C13" i="44"/>
  <c r="H13" i="45"/>
  <c r="E13" i="45"/>
  <c r="K13" i="45" s="1"/>
  <c r="D13" i="45"/>
  <c r="C13" i="45"/>
  <c r="I13" i="46"/>
  <c r="H13" i="46"/>
  <c r="H13" i="47"/>
  <c r="H13" i="48"/>
  <c r="H13" i="49"/>
  <c r="G13" i="46"/>
  <c r="G13" i="98" s="1"/>
  <c r="F13" i="46"/>
  <c r="E13" i="46"/>
  <c r="D13" i="46"/>
  <c r="C13" i="46"/>
  <c r="I13" i="47"/>
  <c r="G13" i="47"/>
  <c r="F13" i="47"/>
  <c r="E13" i="47"/>
  <c r="K13" i="47" s="1"/>
  <c r="D13" i="47"/>
  <c r="C13" i="47"/>
  <c r="I13" i="48"/>
  <c r="G13" i="48"/>
  <c r="G13" i="49"/>
  <c r="F13" i="48"/>
  <c r="F13" i="49"/>
  <c r="E13" i="48"/>
  <c r="D13" i="48"/>
  <c r="C13" i="48"/>
  <c r="I13" i="49"/>
  <c r="E13" i="49"/>
  <c r="D13" i="49"/>
  <c r="D13" i="50"/>
  <c r="C13" i="49"/>
  <c r="I13" i="50"/>
  <c r="H13" i="50"/>
  <c r="G13" i="50"/>
  <c r="F13" i="50"/>
  <c r="E13" i="50"/>
  <c r="C13" i="50"/>
  <c r="I13" i="51"/>
  <c r="H13" i="51"/>
  <c r="G13" i="51"/>
  <c r="F13" i="51"/>
  <c r="F13" i="52"/>
  <c r="F13" i="53"/>
  <c r="F13" i="54"/>
  <c r="E13" i="51"/>
  <c r="E13" i="52"/>
  <c r="E13" i="53"/>
  <c r="E13" i="54"/>
  <c r="D13" i="51"/>
  <c r="C13" i="51"/>
  <c r="I13" i="52"/>
  <c r="H13" i="52"/>
  <c r="G13" i="52"/>
  <c r="D13" i="52"/>
  <c r="C13" i="52"/>
  <c r="I13" i="53"/>
  <c r="H13" i="53"/>
  <c r="G13" i="53"/>
  <c r="D13" i="53"/>
  <c r="C13" i="53"/>
  <c r="I13" i="54"/>
  <c r="H13" i="54"/>
  <c r="H13" i="55"/>
  <c r="H13" i="56"/>
  <c r="H13" i="57"/>
  <c r="H13" i="58"/>
  <c r="G13" i="54"/>
  <c r="D13" i="54"/>
  <c r="C13" i="54"/>
  <c r="I13" i="55"/>
  <c r="G13" i="55"/>
  <c r="G13" i="56"/>
  <c r="G13" i="57"/>
  <c r="G13" i="58"/>
  <c r="F13" i="55"/>
  <c r="E13" i="55"/>
  <c r="D13" i="55"/>
  <c r="C13" i="55"/>
  <c r="I13" i="56"/>
  <c r="F13" i="56"/>
  <c r="E13" i="56"/>
  <c r="D13" i="56"/>
  <c r="C13" i="56"/>
  <c r="I13" i="57"/>
  <c r="F13" i="57"/>
  <c r="E13" i="57"/>
  <c r="D13" i="57"/>
  <c r="C13" i="57"/>
  <c r="I13" i="58"/>
  <c r="F13" i="58"/>
  <c r="E13" i="58"/>
  <c r="D13" i="58"/>
  <c r="C13" i="58"/>
  <c r="I13" i="59"/>
  <c r="H13" i="59"/>
  <c r="H13" i="60"/>
  <c r="H13" i="61"/>
  <c r="H13" i="62"/>
  <c r="G13" i="59"/>
  <c r="F13" i="59"/>
  <c r="E13" i="59"/>
  <c r="D13" i="59"/>
  <c r="D13" i="60"/>
  <c r="D13" i="61"/>
  <c r="D13" i="62"/>
  <c r="D13" i="63"/>
  <c r="C13" i="59"/>
  <c r="I13" i="60"/>
  <c r="G13" i="60"/>
  <c r="F13" i="60"/>
  <c r="F13" i="61"/>
  <c r="F13" i="62"/>
  <c r="E13" i="60"/>
  <c r="C13" i="60"/>
  <c r="I13" i="61"/>
  <c r="G13" i="61"/>
  <c r="E13" i="61"/>
  <c r="C13" i="61"/>
  <c r="I13" i="62"/>
  <c r="G13" i="62"/>
  <c r="E13" i="62"/>
  <c r="C13" i="62"/>
  <c r="I13" i="63"/>
  <c r="H13" i="63"/>
  <c r="G13" i="63"/>
  <c r="F13" i="63"/>
  <c r="E13" i="63"/>
  <c r="C13" i="63"/>
  <c r="I13" i="64"/>
  <c r="I13" i="65"/>
  <c r="I13" i="66"/>
  <c r="H13" i="64"/>
  <c r="G13" i="64"/>
  <c r="F13" i="64"/>
  <c r="E13" i="64"/>
  <c r="D13" i="64"/>
  <c r="C13" i="64"/>
  <c r="H13" i="65"/>
  <c r="G13" i="65"/>
  <c r="F13" i="65"/>
  <c r="E13" i="65"/>
  <c r="D13" i="65"/>
  <c r="C13" i="65"/>
  <c r="H13" i="66"/>
  <c r="G13" i="66"/>
  <c r="F13" i="66"/>
  <c r="E13" i="66"/>
  <c r="D13" i="66"/>
  <c r="C13" i="66"/>
  <c r="I13" i="67"/>
  <c r="H13" i="67"/>
  <c r="G13" i="67"/>
  <c r="F13" i="67"/>
  <c r="E13" i="67"/>
  <c r="D13" i="67"/>
  <c r="C13" i="67"/>
  <c r="I13" i="68"/>
  <c r="H13" i="68"/>
  <c r="G13" i="68"/>
  <c r="F13" i="68"/>
  <c r="E13" i="68"/>
  <c r="D13" i="68"/>
  <c r="C13" i="68"/>
  <c r="I13" i="69"/>
  <c r="H13" i="69"/>
  <c r="G13" i="69"/>
  <c r="F13" i="69"/>
  <c r="E13" i="69"/>
  <c r="D13" i="69"/>
  <c r="C13" i="69"/>
  <c r="I13" i="70"/>
  <c r="H13" i="70"/>
  <c r="G13" i="70"/>
  <c r="F13" i="70"/>
  <c r="E13" i="70"/>
  <c r="D13" i="70"/>
  <c r="C13" i="70"/>
  <c r="I13" i="71"/>
  <c r="H13" i="71"/>
  <c r="G13" i="71"/>
  <c r="F13" i="71"/>
  <c r="E13" i="71"/>
  <c r="D13" i="71"/>
  <c r="C13" i="71"/>
  <c r="I13" i="72"/>
  <c r="I13" i="73"/>
  <c r="I13" i="74"/>
  <c r="I13" i="75"/>
  <c r="H13" i="72"/>
  <c r="G13" i="72"/>
  <c r="G13" i="90" s="1"/>
  <c r="F13" i="72"/>
  <c r="E13" i="72"/>
  <c r="D13" i="72"/>
  <c r="C13" i="72"/>
  <c r="H13" i="73"/>
  <c r="G13" i="73"/>
  <c r="F13" i="73"/>
  <c r="E13" i="73"/>
  <c r="D13" i="73"/>
  <c r="C13" i="73"/>
  <c r="C13" i="74"/>
  <c r="C13" i="75"/>
  <c r="H13" i="74"/>
  <c r="G13" i="74"/>
  <c r="G13" i="75"/>
  <c r="F13" i="74"/>
  <c r="E13" i="74"/>
  <c r="D13" i="74"/>
  <c r="H13" i="75"/>
  <c r="F13" i="75"/>
  <c r="E13" i="75"/>
  <c r="D13" i="75"/>
  <c r="I13" i="3"/>
  <c r="H13" i="3"/>
  <c r="G13" i="3"/>
  <c r="F13" i="3"/>
  <c r="K13" i="3" s="1"/>
  <c r="E13" i="3"/>
  <c r="D13" i="3"/>
  <c r="C13" i="3"/>
  <c r="B13" i="10"/>
  <c r="B13" i="26"/>
  <c r="B13" i="28"/>
  <c r="B13" i="29"/>
  <c r="B13" i="30"/>
  <c r="B13" i="31"/>
  <c r="B13" i="32"/>
  <c r="B13" i="33"/>
  <c r="B13" i="34"/>
  <c r="B13" i="35"/>
  <c r="B13" i="36"/>
  <c r="B13" i="37"/>
  <c r="B13" i="38"/>
  <c r="B13" i="39"/>
  <c r="B13" i="40"/>
  <c r="B13" i="41"/>
  <c r="B13" i="42"/>
  <c r="B13" i="43"/>
  <c r="B13" i="44"/>
  <c r="B13" i="45"/>
  <c r="B13" i="46"/>
  <c r="B13" i="47"/>
  <c r="B13" i="48"/>
  <c r="B13" i="49"/>
  <c r="B13" i="50"/>
  <c r="B13" i="51"/>
  <c r="B13" i="52"/>
  <c r="B13" i="53"/>
  <c r="B13" i="54"/>
  <c r="B13" i="55"/>
  <c r="B13" i="56"/>
  <c r="B13" i="57"/>
  <c r="B13" i="58"/>
  <c r="B13" i="59"/>
  <c r="B13" i="60"/>
  <c r="B13" i="61"/>
  <c r="B13" i="62"/>
  <c r="B13" i="63"/>
  <c r="B13" i="64"/>
  <c r="B13" i="65"/>
  <c r="B13" i="66"/>
  <c r="B13" i="67"/>
  <c r="B13" i="68"/>
  <c r="B13" i="69"/>
  <c r="B13" i="70"/>
  <c r="B13" i="71"/>
  <c r="B13" i="72"/>
  <c r="B13" i="73"/>
  <c r="B13" i="74"/>
  <c r="B13" i="75"/>
  <c r="B13" i="93"/>
  <c r="B13" i="94"/>
  <c r="B13" i="95"/>
  <c r="B13" i="96"/>
  <c r="B13" i="97"/>
  <c r="B13" i="98"/>
  <c r="B13" i="99"/>
  <c r="B13" i="100"/>
  <c r="B13" i="101"/>
  <c r="B13" i="87"/>
  <c r="B13" i="88"/>
  <c r="B13" i="90"/>
  <c r="B13" i="76"/>
  <c r="B13" i="9"/>
  <c r="G171" i="4"/>
  <c r="G11" i="47"/>
  <c r="G170" i="4"/>
  <c r="F11" i="47"/>
  <c r="G169" i="4"/>
  <c r="E11" i="47"/>
  <c r="G168" i="4"/>
  <c r="D11" i="47"/>
  <c r="A63" i="76"/>
  <c r="A59" i="76"/>
  <c r="A55" i="76"/>
  <c r="A76" i="10"/>
  <c r="A76" i="26"/>
  <c r="A76" i="28"/>
  <c r="A76" i="29"/>
  <c r="A76" i="30"/>
  <c r="A76" i="31"/>
  <c r="A76" i="32"/>
  <c r="A76" i="33"/>
  <c r="A76" i="34"/>
  <c r="A76" i="35"/>
  <c r="A76" i="36"/>
  <c r="A76" i="37"/>
  <c r="A76" i="38"/>
  <c r="A76" i="39"/>
  <c r="A76" i="40"/>
  <c r="A76" i="41"/>
  <c r="A76" i="42"/>
  <c r="A76" i="43"/>
  <c r="A76" i="44"/>
  <c r="A76" i="45"/>
  <c r="A76" i="46"/>
  <c r="A76" i="47"/>
  <c r="A76" i="48"/>
  <c r="A76" i="49"/>
  <c r="A76" i="50"/>
  <c r="A76" i="51"/>
  <c r="A76" i="52"/>
  <c r="A76" i="53"/>
  <c r="A76" i="54"/>
  <c r="A76" i="55"/>
  <c r="A76" i="56"/>
  <c r="A76" i="57"/>
  <c r="A76" i="58"/>
  <c r="A76" i="59"/>
  <c r="A76" i="60"/>
  <c r="A76" i="61"/>
  <c r="A76" i="62"/>
  <c r="A76" i="63"/>
  <c r="A76" i="64"/>
  <c r="A76" i="65"/>
  <c r="A76" i="66"/>
  <c r="A76" i="67"/>
  <c r="A76" i="68"/>
  <c r="A76" i="69"/>
  <c r="A76" i="70"/>
  <c r="A76" i="71"/>
  <c r="A76" i="72"/>
  <c r="A76" i="73"/>
  <c r="A76" i="74"/>
  <c r="A76" i="75"/>
  <c r="A76" i="93"/>
  <c r="A76" i="94"/>
  <c r="A76" i="95"/>
  <c r="A76" i="96"/>
  <c r="A76" i="97"/>
  <c r="A76" i="98"/>
  <c r="A76" i="99"/>
  <c r="A76" i="100"/>
  <c r="A76" i="101"/>
  <c r="A76" i="87"/>
  <c r="A76" i="88"/>
  <c r="A76" i="90"/>
  <c r="A76" i="76"/>
  <c r="A76" i="9"/>
  <c r="I59" i="33"/>
  <c r="H59" i="33"/>
  <c r="G59" i="33"/>
  <c r="F59" i="33"/>
  <c r="E59" i="33"/>
  <c r="D59" i="33"/>
  <c r="C59" i="33"/>
  <c r="I59" i="34"/>
  <c r="H59" i="34"/>
  <c r="G59" i="34"/>
  <c r="F59" i="34"/>
  <c r="E59" i="34"/>
  <c r="D59" i="34"/>
  <c r="C59" i="34"/>
  <c r="I59" i="35"/>
  <c r="I59" i="95" s="1"/>
  <c r="I59" i="32"/>
  <c r="I59" i="36"/>
  <c r="H59" i="35"/>
  <c r="G59" i="35"/>
  <c r="F59" i="35"/>
  <c r="E59" i="35"/>
  <c r="D59" i="35"/>
  <c r="C59" i="35"/>
  <c r="H59" i="36"/>
  <c r="G59" i="36"/>
  <c r="F59" i="36"/>
  <c r="E59" i="36"/>
  <c r="D59" i="36"/>
  <c r="C59" i="36"/>
  <c r="I59" i="37"/>
  <c r="H59" i="37"/>
  <c r="G59" i="37"/>
  <c r="F59" i="37"/>
  <c r="E59" i="37"/>
  <c r="D59" i="37"/>
  <c r="C59" i="37"/>
  <c r="I59" i="38"/>
  <c r="H59" i="38"/>
  <c r="G59" i="38"/>
  <c r="F59" i="38"/>
  <c r="E59" i="38"/>
  <c r="D59" i="38"/>
  <c r="C59" i="38"/>
  <c r="I59" i="39"/>
  <c r="H59" i="39"/>
  <c r="G59" i="39"/>
  <c r="F59" i="39"/>
  <c r="E59" i="39"/>
  <c r="D59" i="39"/>
  <c r="C59" i="39"/>
  <c r="I59" i="40"/>
  <c r="H59" i="40"/>
  <c r="G59" i="40"/>
  <c r="F59" i="40"/>
  <c r="E59" i="40"/>
  <c r="D59" i="40"/>
  <c r="C59" i="40"/>
  <c r="I59" i="41"/>
  <c r="H59" i="41"/>
  <c r="G59" i="41"/>
  <c r="F59" i="41"/>
  <c r="E59" i="41"/>
  <c r="D59" i="41"/>
  <c r="C59" i="41"/>
  <c r="I59" i="42"/>
  <c r="H59" i="42"/>
  <c r="G59" i="42"/>
  <c r="F59" i="42"/>
  <c r="E59" i="42"/>
  <c r="D59" i="42"/>
  <c r="C59" i="42"/>
  <c r="I59" i="43"/>
  <c r="H59" i="43"/>
  <c r="G59" i="43"/>
  <c r="F59" i="43"/>
  <c r="E59" i="43"/>
  <c r="D59" i="43"/>
  <c r="C59" i="43"/>
  <c r="I59" i="44"/>
  <c r="H59" i="44"/>
  <c r="G59" i="44"/>
  <c r="F59" i="44"/>
  <c r="E59" i="44"/>
  <c r="D59" i="44"/>
  <c r="C59" i="44"/>
  <c r="I59" i="45"/>
  <c r="I60" i="45" s="1"/>
  <c r="I61" i="45" s="1"/>
  <c r="I67" i="45" s="1"/>
  <c r="H59" i="45"/>
  <c r="G59" i="45"/>
  <c r="F59" i="45"/>
  <c r="E59" i="45"/>
  <c r="D59" i="45"/>
  <c r="C59" i="45"/>
  <c r="I59" i="46"/>
  <c r="H59" i="46"/>
  <c r="H60" i="46" s="1"/>
  <c r="H61" i="46" s="1"/>
  <c r="H67" i="46" s="1"/>
  <c r="G59" i="46"/>
  <c r="F59" i="46"/>
  <c r="E59" i="46"/>
  <c r="D59" i="46"/>
  <c r="C59" i="46"/>
  <c r="I59" i="47"/>
  <c r="H59" i="47"/>
  <c r="G59" i="47"/>
  <c r="F59" i="47"/>
  <c r="E59" i="47"/>
  <c r="D59" i="47"/>
  <c r="C59" i="47"/>
  <c r="I59" i="48"/>
  <c r="H59" i="48"/>
  <c r="G59" i="48"/>
  <c r="F59" i="48"/>
  <c r="E59" i="48"/>
  <c r="D59" i="48"/>
  <c r="C59" i="48"/>
  <c r="I59" i="49"/>
  <c r="H59" i="49"/>
  <c r="G59" i="49"/>
  <c r="F59" i="49"/>
  <c r="E59" i="49"/>
  <c r="D59" i="49"/>
  <c r="C59" i="49"/>
  <c r="I59" i="50"/>
  <c r="H59" i="50"/>
  <c r="G59" i="50"/>
  <c r="F59" i="50"/>
  <c r="E59" i="50"/>
  <c r="D59" i="50"/>
  <c r="C59" i="50"/>
  <c r="I59" i="51"/>
  <c r="H59" i="51"/>
  <c r="G59" i="51"/>
  <c r="F59" i="51"/>
  <c r="E59" i="51"/>
  <c r="D59" i="51"/>
  <c r="C59" i="51"/>
  <c r="I59" i="52"/>
  <c r="H59" i="52"/>
  <c r="G59" i="52"/>
  <c r="F59" i="52"/>
  <c r="E59" i="52"/>
  <c r="D59" i="52"/>
  <c r="C59" i="52"/>
  <c r="I59" i="53"/>
  <c r="I60" i="53" s="1"/>
  <c r="I61" i="53" s="1"/>
  <c r="I67" i="53" s="1"/>
  <c r="H59" i="53"/>
  <c r="G59" i="53"/>
  <c r="F59" i="53"/>
  <c r="E59" i="53"/>
  <c r="D59" i="53"/>
  <c r="C59" i="53"/>
  <c r="I59" i="54"/>
  <c r="H59" i="54"/>
  <c r="G59" i="54"/>
  <c r="F59" i="54"/>
  <c r="E59" i="54"/>
  <c r="D59" i="54"/>
  <c r="C59" i="54"/>
  <c r="I59" i="55"/>
  <c r="H59" i="55"/>
  <c r="G59" i="55"/>
  <c r="G60" i="55" s="1"/>
  <c r="F59" i="55"/>
  <c r="E59" i="55"/>
  <c r="D59" i="55"/>
  <c r="C59" i="55"/>
  <c r="I59" i="56"/>
  <c r="H59" i="56"/>
  <c r="G59" i="56"/>
  <c r="F59" i="56"/>
  <c r="E59" i="56"/>
  <c r="D59" i="56"/>
  <c r="C59" i="56"/>
  <c r="I59" i="57"/>
  <c r="H59" i="57"/>
  <c r="G59" i="57"/>
  <c r="F59" i="57"/>
  <c r="E59" i="57"/>
  <c r="D59" i="57"/>
  <c r="C59" i="57"/>
  <c r="I59" i="58"/>
  <c r="H59" i="58"/>
  <c r="H60" i="58" s="1"/>
  <c r="H61" i="58" s="1"/>
  <c r="H67" i="58" s="1"/>
  <c r="G59" i="58"/>
  <c r="F59" i="58"/>
  <c r="E59" i="58"/>
  <c r="D59" i="58"/>
  <c r="C59" i="58"/>
  <c r="I59" i="59"/>
  <c r="H59" i="59"/>
  <c r="G59" i="59"/>
  <c r="F59" i="59"/>
  <c r="E59" i="59"/>
  <c r="D59" i="59"/>
  <c r="C59" i="59"/>
  <c r="I59" i="60"/>
  <c r="H59" i="60"/>
  <c r="G59" i="60"/>
  <c r="F59" i="60"/>
  <c r="E59" i="60"/>
  <c r="D59" i="60"/>
  <c r="C59" i="60"/>
  <c r="I59" i="61"/>
  <c r="H59" i="61"/>
  <c r="G59" i="61"/>
  <c r="F59" i="61"/>
  <c r="E59" i="61"/>
  <c r="D59" i="61"/>
  <c r="C59" i="61"/>
  <c r="I59" i="62"/>
  <c r="H59" i="62"/>
  <c r="G59" i="62"/>
  <c r="F59" i="62"/>
  <c r="E59" i="62"/>
  <c r="D59" i="62"/>
  <c r="C59" i="62"/>
  <c r="I59" i="63"/>
  <c r="G59" i="63"/>
  <c r="F59" i="63"/>
  <c r="E59" i="63"/>
  <c r="D59" i="63"/>
  <c r="C59" i="63"/>
  <c r="I59" i="64"/>
  <c r="I60" i="64" s="1"/>
  <c r="I61" i="64" s="1"/>
  <c r="H59" i="64"/>
  <c r="G59" i="64"/>
  <c r="F59" i="64"/>
  <c r="E59" i="64"/>
  <c r="D59" i="64"/>
  <c r="C59" i="64"/>
  <c r="I59" i="65"/>
  <c r="H59" i="65"/>
  <c r="G59" i="65"/>
  <c r="F59" i="65"/>
  <c r="E59" i="65"/>
  <c r="D59" i="65"/>
  <c r="C59" i="65"/>
  <c r="I59" i="66"/>
  <c r="H59" i="66"/>
  <c r="G59" i="66"/>
  <c r="F59" i="66"/>
  <c r="E59" i="66"/>
  <c r="D59" i="66"/>
  <c r="C59" i="66"/>
  <c r="I59" i="67"/>
  <c r="H59" i="67"/>
  <c r="G59" i="67"/>
  <c r="F59" i="67"/>
  <c r="E59" i="67"/>
  <c r="D59" i="67"/>
  <c r="C59" i="67"/>
  <c r="I59" i="68"/>
  <c r="H59" i="68"/>
  <c r="G59" i="68"/>
  <c r="F59" i="68"/>
  <c r="E59" i="68"/>
  <c r="D59" i="68"/>
  <c r="C59" i="68"/>
  <c r="I59" i="69"/>
  <c r="H59" i="69"/>
  <c r="G59" i="69"/>
  <c r="F59" i="69"/>
  <c r="E59" i="69"/>
  <c r="D59" i="69"/>
  <c r="C59" i="69"/>
  <c r="I59" i="70"/>
  <c r="H59" i="70"/>
  <c r="G59" i="70"/>
  <c r="F59" i="70"/>
  <c r="E59" i="70"/>
  <c r="D59" i="70"/>
  <c r="C59" i="70"/>
  <c r="I59" i="71"/>
  <c r="H59" i="71"/>
  <c r="G59" i="71"/>
  <c r="F59" i="71"/>
  <c r="E59" i="71"/>
  <c r="D59" i="71"/>
  <c r="C59" i="71"/>
  <c r="I59" i="72"/>
  <c r="H59" i="72"/>
  <c r="G59" i="72"/>
  <c r="F59" i="72"/>
  <c r="E59" i="72"/>
  <c r="D59" i="72"/>
  <c r="C59" i="72"/>
  <c r="I59" i="73"/>
  <c r="H59" i="73"/>
  <c r="G59" i="73"/>
  <c r="F59" i="73"/>
  <c r="E59" i="73"/>
  <c r="D59" i="73"/>
  <c r="C59" i="73"/>
  <c r="I59" i="74"/>
  <c r="H59" i="74"/>
  <c r="G59" i="74"/>
  <c r="G60" i="74" s="1"/>
  <c r="F59" i="74"/>
  <c r="E59" i="74"/>
  <c r="D59" i="74"/>
  <c r="C59" i="74"/>
  <c r="I59" i="75"/>
  <c r="H59" i="75"/>
  <c r="G59" i="75"/>
  <c r="F59" i="75"/>
  <c r="E59" i="75"/>
  <c r="D59" i="75"/>
  <c r="C59" i="75"/>
  <c r="I59" i="3"/>
  <c r="H59" i="3"/>
  <c r="G59" i="3"/>
  <c r="F59" i="3"/>
  <c r="E59" i="3"/>
  <c r="D59" i="3"/>
  <c r="C59" i="3"/>
  <c r="I59" i="9"/>
  <c r="H59" i="9"/>
  <c r="G59" i="9"/>
  <c r="F59" i="9"/>
  <c r="E59" i="9"/>
  <c r="D59" i="9"/>
  <c r="C59" i="9"/>
  <c r="I59" i="10"/>
  <c r="H59" i="10"/>
  <c r="G59" i="10"/>
  <c r="F59" i="10"/>
  <c r="E59" i="10"/>
  <c r="D59" i="10"/>
  <c r="C59" i="10"/>
  <c r="I59" i="26"/>
  <c r="H59" i="26"/>
  <c r="G59" i="26"/>
  <c r="F59" i="26"/>
  <c r="E59" i="26"/>
  <c r="D59" i="26"/>
  <c r="C59" i="26"/>
  <c r="I59" i="28"/>
  <c r="I60" i="28" s="1"/>
  <c r="I61" i="28" s="1"/>
  <c r="I59" i="29"/>
  <c r="I59" i="30"/>
  <c r="I59" i="31"/>
  <c r="H59" i="28"/>
  <c r="H60" i="28" s="1"/>
  <c r="H61" i="28" s="1"/>
  <c r="G59" i="28"/>
  <c r="F59" i="28"/>
  <c r="E59" i="28"/>
  <c r="D59" i="28"/>
  <c r="C59" i="28"/>
  <c r="H59" i="29"/>
  <c r="H59" i="30"/>
  <c r="H59" i="31"/>
  <c r="H59" i="32"/>
  <c r="G59" i="29"/>
  <c r="F59" i="29"/>
  <c r="E59" i="29"/>
  <c r="D59" i="29"/>
  <c r="D59" i="30"/>
  <c r="D59" i="31"/>
  <c r="D59" i="32"/>
  <c r="C59" i="29"/>
  <c r="G59" i="30"/>
  <c r="F59" i="30"/>
  <c r="E59" i="30"/>
  <c r="C59" i="30"/>
  <c r="G59" i="31"/>
  <c r="F59" i="31"/>
  <c r="E59" i="31"/>
  <c r="C59" i="31"/>
  <c r="G59" i="32"/>
  <c r="F59" i="32"/>
  <c r="E59" i="32"/>
  <c r="E60" i="32" s="1"/>
  <c r="E61" i="32" s="1"/>
  <c r="C59" i="32"/>
  <c r="I55" i="32"/>
  <c r="H55" i="32"/>
  <c r="G55" i="32"/>
  <c r="F55" i="32"/>
  <c r="E55" i="32"/>
  <c r="D55" i="32"/>
  <c r="C55" i="32"/>
  <c r="K55" i="32" s="1"/>
  <c r="I55" i="33"/>
  <c r="H55" i="33"/>
  <c r="G55" i="33"/>
  <c r="F55" i="33"/>
  <c r="K55" i="33" s="1"/>
  <c r="E55" i="33"/>
  <c r="D55" i="33"/>
  <c r="C55" i="33"/>
  <c r="I55" i="34"/>
  <c r="I55" i="95" s="1"/>
  <c r="H55" i="34"/>
  <c r="G55" i="34"/>
  <c r="F55" i="34"/>
  <c r="E55" i="34"/>
  <c r="D55" i="34"/>
  <c r="C55" i="34"/>
  <c r="I55" i="35"/>
  <c r="H55" i="35"/>
  <c r="H55" i="95" s="1"/>
  <c r="G55" i="35"/>
  <c r="F55" i="35"/>
  <c r="E55" i="35"/>
  <c r="D55" i="35"/>
  <c r="C55" i="35"/>
  <c r="I55" i="36"/>
  <c r="H55" i="36"/>
  <c r="G55" i="36"/>
  <c r="G55" i="95" s="1"/>
  <c r="F55" i="36"/>
  <c r="E55" i="36"/>
  <c r="D55" i="36"/>
  <c r="C55" i="36"/>
  <c r="I55" i="37"/>
  <c r="H55" i="37"/>
  <c r="G55" i="37"/>
  <c r="F55" i="37"/>
  <c r="E55" i="37"/>
  <c r="D55" i="37"/>
  <c r="C55" i="37"/>
  <c r="I55" i="38"/>
  <c r="I55" i="96" s="1"/>
  <c r="H55" i="38"/>
  <c r="G55" i="38"/>
  <c r="F55" i="38"/>
  <c r="E55" i="38"/>
  <c r="D55" i="38"/>
  <c r="C55" i="38"/>
  <c r="I55" i="39"/>
  <c r="H55" i="39"/>
  <c r="H55" i="96" s="1"/>
  <c r="G55" i="39"/>
  <c r="F55" i="39"/>
  <c r="E55" i="39"/>
  <c r="D55" i="39"/>
  <c r="K55" i="39" s="1"/>
  <c r="C55" i="39"/>
  <c r="I55" i="40"/>
  <c r="H55" i="40"/>
  <c r="G55" i="40"/>
  <c r="G55" i="96" s="1"/>
  <c r="F55" i="40"/>
  <c r="E55" i="40"/>
  <c r="D55" i="40"/>
  <c r="C55" i="40"/>
  <c r="I55" i="41"/>
  <c r="H55" i="41"/>
  <c r="G55" i="41"/>
  <c r="F55" i="41"/>
  <c r="K55" i="41" s="1"/>
  <c r="E55" i="41"/>
  <c r="D55" i="41"/>
  <c r="C55" i="41"/>
  <c r="I55" i="42"/>
  <c r="I55" i="97" s="1"/>
  <c r="H55" i="42"/>
  <c r="G55" i="42"/>
  <c r="F55" i="42"/>
  <c r="E55" i="42"/>
  <c r="K55" i="42" s="1"/>
  <c r="D55" i="42"/>
  <c r="C55" i="42"/>
  <c r="I55" i="43"/>
  <c r="H55" i="43"/>
  <c r="H55" i="97" s="1"/>
  <c r="G55" i="43"/>
  <c r="F55" i="43"/>
  <c r="E55" i="43"/>
  <c r="D55" i="43"/>
  <c r="C55" i="43"/>
  <c r="I55" i="44"/>
  <c r="H55" i="44"/>
  <c r="G55" i="44"/>
  <c r="G55" i="97" s="1"/>
  <c r="F55" i="44"/>
  <c r="E55" i="44"/>
  <c r="D55" i="44"/>
  <c r="C55" i="44"/>
  <c r="I55" i="45"/>
  <c r="H55" i="45"/>
  <c r="G55" i="45"/>
  <c r="F55" i="45"/>
  <c r="E55" i="45"/>
  <c r="D55" i="45"/>
  <c r="C55" i="45"/>
  <c r="I55" i="46"/>
  <c r="I55" i="98" s="1"/>
  <c r="H55" i="46"/>
  <c r="G55" i="46"/>
  <c r="F55" i="46"/>
  <c r="E55" i="46"/>
  <c r="D55" i="46"/>
  <c r="C55" i="46"/>
  <c r="I55" i="47"/>
  <c r="H55" i="47"/>
  <c r="H55" i="98" s="1"/>
  <c r="G55" i="47"/>
  <c r="F55" i="47"/>
  <c r="E55" i="47"/>
  <c r="D55" i="47"/>
  <c r="C55" i="47"/>
  <c r="I55" i="48"/>
  <c r="H55" i="48"/>
  <c r="G55" i="48"/>
  <c r="G55" i="98" s="1"/>
  <c r="F55" i="48"/>
  <c r="E55" i="48"/>
  <c r="D55" i="48"/>
  <c r="C55" i="48"/>
  <c r="I55" i="49"/>
  <c r="H55" i="49"/>
  <c r="G55" i="49"/>
  <c r="F55" i="49"/>
  <c r="E55" i="49"/>
  <c r="D55" i="49"/>
  <c r="C55" i="49"/>
  <c r="I55" i="50"/>
  <c r="I55" i="99" s="1"/>
  <c r="H55" i="50"/>
  <c r="G55" i="50"/>
  <c r="F55" i="50"/>
  <c r="E55" i="50"/>
  <c r="K55" i="50" s="1"/>
  <c r="D55" i="50"/>
  <c r="C55" i="50"/>
  <c r="I55" i="51"/>
  <c r="H55" i="51"/>
  <c r="H55" i="99" s="1"/>
  <c r="G55" i="51"/>
  <c r="F55" i="51"/>
  <c r="E55" i="51"/>
  <c r="D55" i="51"/>
  <c r="C55" i="51"/>
  <c r="I55" i="52"/>
  <c r="H55" i="52"/>
  <c r="G55" i="52"/>
  <c r="G55" i="99" s="1"/>
  <c r="F55" i="52"/>
  <c r="E55" i="52"/>
  <c r="D55" i="52"/>
  <c r="C55" i="52"/>
  <c r="I55" i="53"/>
  <c r="H55" i="53"/>
  <c r="G55" i="53"/>
  <c r="F55" i="53"/>
  <c r="K55" i="53" s="1"/>
  <c r="E55" i="53"/>
  <c r="D55" i="53"/>
  <c r="C55" i="53"/>
  <c r="I55" i="54"/>
  <c r="H55" i="54"/>
  <c r="G55" i="54"/>
  <c r="F55" i="54"/>
  <c r="E55" i="54"/>
  <c r="K55" i="54" s="1"/>
  <c r="D55" i="54"/>
  <c r="C55" i="54"/>
  <c r="I55" i="55"/>
  <c r="H55" i="55"/>
  <c r="H55" i="100" s="1"/>
  <c r="G55" i="55"/>
  <c r="F55" i="55"/>
  <c r="E55" i="55"/>
  <c r="D55" i="55"/>
  <c r="C55" i="55"/>
  <c r="I55" i="56"/>
  <c r="H55" i="56"/>
  <c r="G55" i="56"/>
  <c r="G55" i="100" s="1"/>
  <c r="F55" i="56"/>
  <c r="E55" i="56"/>
  <c r="D55" i="56"/>
  <c r="C55" i="56"/>
  <c r="K55" i="56" s="1"/>
  <c r="I55" i="57"/>
  <c r="H55" i="57"/>
  <c r="G55" i="57"/>
  <c r="F55" i="57"/>
  <c r="E55" i="57"/>
  <c r="D55" i="57"/>
  <c r="C55" i="57"/>
  <c r="I55" i="58"/>
  <c r="H55" i="58"/>
  <c r="G55" i="58"/>
  <c r="F55" i="58"/>
  <c r="E55" i="58"/>
  <c r="D55" i="58"/>
  <c r="C55" i="58"/>
  <c r="I55" i="59"/>
  <c r="H55" i="59"/>
  <c r="H55" i="101" s="1"/>
  <c r="G55" i="59"/>
  <c r="F55" i="59"/>
  <c r="E55" i="59"/>
  <c r="D55" i="59"/>
  <c r="C55" i="59"/>
  <c r="I55" i="60"/>
  <c r="H55" i="60"/>
  <c r="G55" i="60"/>
  <c r="G55" i="101" s="1"/>
  <c r="F55" i="60"/>
  <c r="E55" i="60"/>
  <c r="D55" i="60"/>
  <c r="C55" i="60"/>
  <c r="K55" i="60" s="1"/>
  <c r="I55" i="61"/>
  <c r="H55" i="61"/>
  <c r="G55" i="61"/>
  <c r="F55" i="61"/>
  <c r="E55" i="61"/>
  <c r="D55" i="61"/>
  <c r="C55" i="61"/>
  <c r="I55" i="62"/>
  <c r="I55" i="101" s="1"/>
  <c r="H55" i="62"/>
  <c r="G55" i="62"/>
  <c r="F55" i="62"/>
  <c r="E55" i="62"/>
  <c r="D55" i="62"/>
  <c r="C55" i="62"/>
  <c r="I55" i="63"/>
  <c r="G55" i="63"/>
  <c r="F55" i="63"/>
  <c r="E55" i="63"/>
  <c r="D55" i="63"/>
  <c r="C55" i="63"/>
  <c r="K55" i="63" s="1"/>
  <c r="I55" i="64"/>
  <c r="H55" i="64"/>
  <c r="G55" i="64"/>
  <c r="F55" i="64"/>
  <c r="E55" i="64"/>
  <c r="D55" i="64"/>
  <c r="C55" i="64"/>
  <c r="I55" i="65"/>
  <c r="I55" i="87" s="1"/>
  <c r="H55" i="65"/>
  <c r="G55" i="65"/>
  <c r="F55" i="65"/>
  <c r="E55" i="65"/>
  <c r="D55" i="65"/>
  <c r="C55" i="65"/>
  <c r="I55" i="66"/>
  <c r="H55" i="66"/>
  <c r="H55" i="87" s="1"/>
  <c r="G55" i="66"/>
  <c r="F55" i="66"/>
  <c r="E55" i="66"/>
  <c r="D55" i="66"/>
  <c r="C55" i="66"/>
  <c r="I55" i="67"/>
  <c r="H55" i="67"/>
  <c r="G55" i="67"/>
  <c r="F55" i="67"/>
  <c r="E55" i="67"/>
  <c r="D55" i="67"/>
  <c r="C55" i="67"/>
  <c r="I55" i="68"/>
  <c r="H55" i="68"/>
  <c r="G55" i="68"/>
  <c r="F55" i="68"/>
  <c r="E55" i="68"/>
  <c r="D55" i="68"/>
  <c r="C55" i="68"/>
  <c r="I55" i="69"/>
  <c r="I55" i="88" s="1"/>
  <c r="H55" i="69"/>
  <c r="G55" i="69"/>
  <c r="F55" i="69"/>
  <c r="E55" i="69"/>
  <c r="D55" i="69"/>
  <c r="C55" i="69"/>
  <c r="I55" i="70"/>
  <c r="H55" i="70"/>
  <c r="H55" i="88" s="1"/>
  <c r="G55" i="70"/>
  <c r="F55" i="70"/>
  <c r="E55" i="70"/>
  <c r="D55" i="70"/>
  <c r="C55" i="70"/>
  <c r="I55" i="71"/>
  <c r="H55" i="71"/>
  <c r="G55" i="71"/>
  <c r="G55" i="88" s="1"/>
  <c r="F55" i="71"/>
  <c r="E55" i="71"/>
  <c r="D55" i="71"/>
  <c r="C55" i="71"/>
  <c r="I55" i="72"/>
  <c r="H55" i="72"/>
  <c r="G55" i="72"/>
  <c r="F55" i="72"/>
  <c r="E55" i="72"/>
  <c r="D55" i="72"/>
  <c r="C55" i="72"/>
  <c r="I55" i="73"/>
  <c r="H55" i="73"/>
  <c r="G55" i="73"/>
  <c r="F55" i="73"/>
  <c r="E55" i="73"/>
  <c r="D55" i="73"/>
  <c r="C55" i="73"/>
  <c r="I55" i="74"/>
  <c r="H55" i="74"/>
  <c r="H55" i="90" s="1"/>
  <c r="G55" i="74"/>
  <c r="F55" i="74"/>
  <c r="E55" i="74"/>
  <c r="D55" i="74"/>
  <c r="C55" i="74"/>
  <c r="I55" i="75"/>
  <c r="H55" i="75"/>
  <c r="G55" i="75"/>
  <c r="G55" i="90" s="1"/>
  <c r="F55" i="75"/>
  <c r="E55" i="75"/>
  <c r="D55" i="75"/>
  <c r="C55" i="75"/>
  <c r="I55" i="3"/>
  <c r="H55" i="3"/>
  <c r="G55" i="3"/>
  <c r="F55" i="3"/>
  <c r="E55" i="3"/>
  <c r="D55" i="3"/>
  <c r="C55" i="3"/>
  <c r="I55" i="9"/>
  <c r="H55" i="9"/>
  <c r="G55" i="9"/>
  <c r="F55" i="9"/>
  <c r="E55" i="9"/>
  <c r="D55" i="9"/>
  <c r="C55" i="9"/>
  <c r="I55" i="10"/>
  <c r="H55" i="10"/>
  <c r="G55" i="10"/>
  <c r="F55" i="10"/>
  <c r="E55" i="10"/>
  <c r="D55" i="10"/>
  <c r="C55" i="10"/>
  <c r="I55" i="26"/>
  <c r="H55" i="26"/>
  <c r="G55" i="26"/>
  <c r="G55" i="93" s="1"/>
  <c r="F55" i="26"/>
  <c r="E55" i="26"/>
  <c r="D55" i="26"/>
  <c r="C55" i="26"/>
  <c r="I55" i="28"/>
  <c r="H55" i="28"/>
  <c r="G55" i="28"/>
  <c r="F55" i="28"/>
  <c r="K55" i="28" s="1"/>
  <c r="E55" i="28"/>
  <c r="D55" i="28"/>
  <c r="C55" i="28"/>
  <c r="I55" i="29"/>
  <c r="H55" i="29"/>
  <c r="H55" i="30"/>
  <c r="H55" i="31"/>
  <c r="G55" i="29"/>
  <c r="F55" i="29"/>
  <c r="E55" i="29"/>
  <c r="D55" i="29"/>
  <c r="D55" i="30"/>
  <c r="D55" i="31"/>
  <c r="C55" i="29"/>
  <c r="I55" i="30"/>
  <c r="G55" i="30"/>
  <c r="G55" i="76" s="1"/>
  <c r="F55" i="30"/>
  <c r="E55" i="30"/>
  <c r="C55" i="30"/>
  <c r="I55" i="31"/>
  <c r="G55" i="31"/>
  <c r="F55" i="31"/>
  <c r="E55" i="31"/>
  <c r="C55" i="31"/>
  <c r="I51" i="31"/>
  <c r="H51" i="31"/>
  <c r="G51" i="31"/>
  <c r="F51" i="31"/>
  <c r="E51" i="31"/>
  <c r="D51" i="31"/>
  <c r="C51" i="31"/>
  <c r="I51" i="32"/>
  <c r="H51" i="32"/>
  <c r="G51" i="32"/>
  <c r="F51" i="32"/>
  <c r="E51" i="32"/>
  <c r="K51" i="32" s="1"/>
  <c r="D51" i="32"/>
  <c r="C51" i="32"/>
  <c r="I51" i="33"/>
  <c r="H51" i="33"/>
  <c r="H51" i="95" s="1"/>
  <c r="G51" i="33"/>
  <c r="F51" i="33"/>
  <c r="E51" i="33"/>
  <c r="D51" i="33"/>
  <c r="C51" i="33"/>
  <c r="I51" i="34"/>
  <c r="H51" i="34"/>
  <c r="G51" i="34"/>
  <c r="G51" i="95" s="1"/>
  <c r="F51" i="34"/>
  <c r="E51" i="34"/>
  <c r="D51" i="34"/>
  <c r="C51" i="34"/>
  <c r="I51" i="35"/>
  <c r="H51" i="35"/>
  <c r="G51" i="35"/>
  <c r="F51" i="35"/>
  <c r="E51" i="35"/>
  <c r="D51" i="35"/>
  <c r="C51" i="35"/>
  <c r="I51" i="36"/>
  <c r="H51" i="36"/>
  <c r="G51" i="36"/>
  <c r="F51" i="36"/>
  <c r="E51" i="36"/>
  <c r="D51" i="36"/>
  <c r="C51" i="36"/>
  <c r="I51" i="37"/>
  <c r="H51" i="37"/>
  <c r="H51" i="96" s="1"/>
  <c r="G51" i="37"/>
  <c r="F51" i="37"/>
  <c r="E51" i="37"/>
  <c r="D51" i="37"/>
  <c r="K51" i="37" s="1"/>
  <c r="C51" i="37"/>
  <c r="I51" i="38"/>
  <c r="H51" i="38"/>
  <c r="G51" i="38"/>
  <c r="G51" i="96" s="1"/>
  <c r="F51" i="38"/>
  <c r="E51" i="38"/>
  <c r="D51" i="38"/>
  <c r="C51" i="38"/>
  <c r="I51" i="39"/>
  <c r="H51" i="39"/>
  <c r="G51" i="39"/>
  <c r="F51" i="39"/>
  <c r="E51" i="39"/>
  <c r="D51" i="39"/>
  <c r="C51" i="39"/>
  <c r="I51" i="40"/>
  <c r="I51" i="96" s="1"/>
  <c r="H51" i="40"/>
  <c r="G51" i="40"/>
  <c r="F51" i="40"/>
  <c r="E51" i="40"/>
  <c r="D51" i="40"/>
  <c r="C51" i="40"/>
  <c r="I51" i="41"/>
  <c r="H51" i="41"/>
  <c r="G51" i="41"/>
  <c r="F51" i="41"/>
  <c r="E51" i="41"/>
  <c r="D51" i="41"/>
  <c r="C51" i="41"/>
  <c r="I51" i="42"/>
  <c r="H51" i="42"/>
  <c r="G51" i="42"/>
  <c r="F51" i="42"/>
  <c r="E51" i="42"/>
  <c r="D51" i="42"/>
  <c r="C51" i="42"/>
  <c r="I51" i="43"/>
  <c r="H51" i="43"/>
  <c r="G51" i="43"/>
  <c r="F51" i="43"/>
  <c r="E51" i="43"/>
  <c r="D51" i="43"/>
  <c r="C51" i="43"/>
  <c r="I51" i="44"/>
  <c r="I51" i="97" s="1"/>
  <c r="H51" i="44"/>
  <c r="G51" i="44"/>
  <c r="F51" i="44"/>
  <c r="E51" i="44"/>
  <c r="K51" i="44" s="1"/>
  <c r="D51" i="44"/>
  <c r="C51" i="44"/>
  <c r="I51" i="45"/>
  <c r="H51" i="45"/>
  <c r="G51" i="45"/>
  <c r="F51" i="45"/>
  <c r="E51" i="45"/>
  <c r="D51" i="45"/>
  <c r="C51" i="45"/>
  <c r="I51" i="46"/>
  <c r="H51" i="46"/>
  <c r="G51" i="46"/>
  <c r="G51" i="98" s="1"/>
  <c r="F51" i="46"/>
  <c r="E51" i="46"/>
  <c r="D51" i="46"/>
  <c r="C51" i="46"/>
  <c r="I51" i="47"/>
  <c r="H51" i="47"/>
  <c r="G51" i="47"/>
  <c r="F51" i="47"/>
  <c r="K51" i="47" s="1"/>
  <c r="E51" i="47"/>
  <c r="D51" i="47"/>
  <c r="C51" i="47"/>
  <c r="I51" i="48"/>
  <c r="I51" i="98" s="1"/>
  <c r="H51" i="48"/>
  <c r="G51" i="48"/>
  <c r="F51" i="48"/>
  <c r="E51" i="48"/>
  <c r="D51" i="48"/>
  <c r="C51" i="48"/>
  <c r="I51" i="49"/>
  <c r="H51" i="49"/>
  <c r="H51" i="98" s="1"/>
  <c r="G51" i="49"/>
  <c r="F51" i="49"/>
  <c r="E51" i="49"/>
  <c r="D51" i="49"/>
  <c r="C51" i="49"/>
  <c r="I51" i="50"/>
  <c r="H51" i="50"/>
  <c r="G51" i="50"/>
  <c r="F51" i="50"/>
  <c r="E51" i="50"/>
  <c r="D51" i="50"/>
  <c r="C51" i="50"/>
  <c r="I51" i="51"/>
  <c r="H51" i="51"/>
  <c r="G51" i="51"/>
  <c r="F51" i="51"/>
  <c r="E51" i="51"/>
  <c r="D51" i="51"/>
  <c r="C51" i="51"/>
  <c r="I51" i="52"/>
  <c r="I51" i="99" s="1"/>
  <c r="H51" i="52"/>
  <c r="G51" i="52"/>
  <c r="F51" i="52"/>
  <c r="E51" i="52"/>
  <c r="D51" i="52"/>
  <c r="C51" i="52"/>
  <c r="I51" i="53"/>
  <c r="H51" i="53"/>
  <c r="H51" i="99" s="1"/>
  <c r="G51" i="53"/>
  <c r="F51" i="53"/>
  <c r="E51" i="53"/>
  <c r="D51" i="53"/>
  <c r="C51" i="53"/>
  <c r="I51" i="54"/>
  <c r="H51" i="54"/>
  <c r="G51" i="54"/>
  <c r="F51" i="54"/>
  <c r="E51" i="54"/>
  <c r="D51" i="54"/>
  <c r="C51" i="54"/>
  <c r="I51" i="55"/>
  <c r="H51" i="55"/>
  <c r="G51" i="55"/>
  <c r="F51" i="55"/>
  <c r="K51" i="55" s="1"/>
  <c r="E51" i="55"/>
  <c r="D51" i="55"/>
  <c r="C51" i="55"/>
  <c r="I51" i="56"/>
  <c r="I51" i="100" s="1"/>
  <c r="H51" i="56"/>
  <c r="G51" i="56"/>
  <c r="F51" i="56"/>
  <c r="E51" i="56"/>
  <c r="D51" i="56"/>
  <c r="C51" i="56"/>
  <c r="I51" i="57"/>
  <c r="H51" i="57"/>
  <c r="H51" i="100" s="1"/>
  <c r="G51" i="57"/>
  <c r="F51" i="57"/>
  <c r="E51" i="57"/>
  <c r="D51" i="57"/>
  <c r="C51" i="57"/>
  <c r="I51" i="58"/>
  <c r="H51" i="58"/>
  <c r="G51" i="58"/>
  <c r="G51" i="100" s="1"/>
  <c r="F51" i="58"/>
  <c r="E51" i="58"/>
  <c r="D51" i="58"/>
  <c r="C51" i="58"/>
  <c r="I51" i="59"/>
  <c r="H51" i="59"/>
  <c r="G51" i="59"/>
  <c r="F51" i="59"/>
  <c r="E51" i="59"/>
  <c r="D51" i="59"/>
  <c r="C51" i="59"/>
  <c r="I51" i="60"/>
  <c r="I51" i="101" s="1"/>
  <c r="H51" i="60"/>
  <c r="G51" i="60"/>
  <c r="F51" i="60"/>
  <c r="E51" i="60"/>
  <c r="D51" i="60"/>
  <c r="C51" i="60"/>
  <c r="I51" i="61"/>
  <c r="H51" i="61"/>
  <c r="H51" i="101" s="1"/>
  <c r="G51" i="61"/>
  <c r="F51" i="61"/>
  <c r="E51" i="61"/>
  <c r="D51" i="61"/>
  <c r="C51" i="61"/>
  <c r="I51" i="62"/>
  <c r="H51" i="62"/>
  <c r="G51" i="62"/>
  <c r="G51" i="101" s="1"/>
  <c r="F51" i="62"/>
  <c r="E51" i="62"/>
  <c r="D51" i="62"/>
  <c r="C51" i="62"/>
  <c r="K51" i="62" s="1"/>
  <c r="I51" i="63"/>
  <c r="G51" i="63"/>
  <c r="F51" i="63"/>
  <c r="E51" i="63"/>
  <c r="K51" i="63" s="1"/>
  <c r="D51" i="63"/>
  <c r="C51" i="63"/>
  <c r="I51" i="64"/>
  <c r="H51" i="64"/>
  <c r="H51" i="87" s="1"/>
  <c r="G51" i="64"/>
  <c r="F51" i="64"/>
  <c r="E51" i="64"/>
  <c r="D51" i="64"/>
  <c r="C51" i="64"/>
  <c r="I51" i="65"/>
  <c r="H51" i="65"/>
  <c r="G51" i="65"/>
  <c r="G51" i="87" s="1"/>
  <c r="F51" i="65"/>
  <c r="E51" i="65"/>
  <c r="D51" i="65"/>
  <c r="C51" i="65"/>
  <c r="I51" i="66"/>
  <c r="H51" i="66"/>
  <c r="G51" i="66"/>
  <c r="F51" i="66"/>
  <c r="E51" i="66"/>
  <c r="D51" i="66"/>
  <c r="C51" i="66"/>
  <c r="I51" i="67"/>
  <c r="H51" i="67"/>
  <c r="G51" i="67"/>
  <c r="F51" i="67"/>
  <c r="E51" i="67"/>
  <c r="D51" i="67"/>
  <c r="C51" i="67"/>
  <c r="I51" i="68"/>
  <c r="H51" i="68"/>
  <c r="G51" i="68"/>
  <c r="F51" i="68"/>
  <c r="E51" i="68"/>
  <c r="D51" i="68"/>
  <c r="C51" i="68"/>
  <c r="I51" i="69"/>
  <c r="H51" i="69"/>
  <c r="G51" i="69"/>
  <c r="G51" i="88" s="1"/>
  <c r="F51" i="69"/>
  <c r="E51" i="69"/>
  <c r="D51" i="69"/>
  <c r="C51" i="69"/>
  <c r="I51" i="70"/>
  <c r="H51" i="70"/>
  <c r="G51" i="70"/>
  <c r="F51" i="70"/>
  <c r="E51" i="70"/>
  <c r="D51" i="70"/>
  <c r="C51" i="70"/>
  <c r="I51" i="71"/>
  <c r="H51" i="71"/>
  <c r="G51" i="71"/>
  <c r="F51" i="71"/>
  <c r="E51" i="71"/>
  <c r="D51" i="71"/>
  <c r="C51" i="71"/>
  <c r="I51" i="72"/>
  <c r="H51" i="72"/>
  <c r="H51" i="90" s="1"/>
  <c r="G51" i="72"/>
  <c r="F51" i="72"/>
  <c r="E51" i="72"/>
  <c r="D51" i="72"/>
  <c r="C51" i="72"/>
  <c r="I51" i="73"/>
  <c r="H51" i="73"/>
  <c r="G51" i="73"/>
  <c r="G51" i="90" s="1"/>
  <c r="F51" i="73"/>
  <c r="E51" i="73"/>
  <c r="D51" i="73"/>
  <c r="C51" i="73"/>
  <c r="I51" i="74"/>
  <c r="H51" i="74"/>
  <c r="G51" i="74"/>
  <c r="F51" i="74"/>
  <c r="E51" i="74"/>
  <c r="D51" i="74"/>
  <c r="C51" i="74"/>
  <c r="I51" i="75"/>
  <c r="I51" i="90" s="1"/>
  <c r="H51" i="75"/>
  <c r="G51" i="75"/>
  <c r="F51" i="75"/>
  <c r="E51" i="75"/>
  <c r="D51" i="75"/>
  <c r="C51" i="75"/>
  <c r="I51" i="3"/>
  <c r="H51" i="3"/>
  <c r="G51" i="3"/>
  <c r="F51" i="3"/>
  <c r="E51" i="3"/>
  <c r="D51" i="3"/>
  <c r="C51" i="3"/>
  <c r="I51" i="9"/>
  <c r="H51" i="9"/>
  <c r="G51" i="9"/>
  <c r="G51" i="76" s="1"/>
  <c r="F51" i="9"/>
  <c r="E51" i="9"/>
  <c r="D51" i="9"/>
  <c r="C51" i="9"/>
  <c r="I51" i="10"/>
  <c r="H51" i="10"/>
  <c r="G51" i="10"/>
  <c r="F51" i="10"/>
  <c r="E51" i="10"/>
  <c r="D51" i="10"/>
  <c r="C51" i="10"/>
  <c r="I51" i="26"/>
  <c r="H51" i="26"/>
  <c r="G51" i="26"/>
  <c r="F51" i="26"/>
  <c r="E51" i="26"/>
  <c r="D51" i="26"/>
  <c r="C51" i="26"/>
  <c r="I51" i="28"/>
  <c r="H51" i="28"/>
  <c r="H63" i="28" s="1"/>
  <c r="H73" i="28" s="1"/>
  <c r="G51" i="28"/>
  <c r="F51" i="28"/>
  <c r="E51" i="28"/>
  <c r="D51" i="28"/>
  <c r="K51" i="28" s="1"/>
  <c r="C51" i="28"/>
  <c r="I51" i="29"/>
  <c r="H51" i="29"/>
  <c r="H51" i="30"/>
  <c r="H51" i="94" s="1"/>
  <c r="G51" i="29"/>
  <c r="G51" i="30"/>
  <c r="F51" i="29"/>
  <c r="E51" i="29"/>
  <c r="D51" i="29"/>
  <c r="D51" i="30"/>
  <c r="C51" i="29"/>
  <c r="C51" i="30"/>
  <c r="I51" i="30"/>
  <c r="F51" i="30"/>
  <c r="E51" i="30"/>
  <c r="I47" i="30"/>
  <c r="H47" i="30"/>
  <c r="H47" i="29"/>
  <c r="H47" i="31"/>
  <c r="H47" i="32"/>
  <c r="H63" i="32" s="1"/>
  <c r="H73" i="32" s="1"/>
  <c r="G47" i="30"/>
  <c r="F47" i="30"/>
  <c r="E47" i="30"/>
  <c r="D47" i="30"/>
  <c r="K47" i="30" s="1"/>
  <c r="C47" i="30"/>
  <c r="I47" i="31"/>
  <c r="G47" i="31"/>
  <c r="F47" i="31"/>
  <c r="E47" i="31"/>
  <c r="D47" i="31"/>
  <c r="C47" i="31"/>
  <c r="I47" i="32"/>
  <c r="G47" i="32"/>
  <c r="F47" i="32"/>
  <c r="E47" i="32"/>
  <c r="D47" i="32"/>
  <c r="K47" i="32" s="1"/>
  <c r="C47" i="32"/>
  <c r="I47" i="33"/>
  <c r="H47" i="33"/>
  <c r="G47" i="33"/>
  <c r="F47" i="33"/>
  <c r="E47" i="33"/>
  <c r="D47" i="33"/>
  <c r="C47" i="33"/>
  <c r="I47" i="34"/>
  <c r="H47" i="34"/>
  <c r="G47" i="34"/>
  <c r="F47" i="34"/>
  <c r="E47" i="34"/>
  <c r="D47" i="34"/>
  <c r="C47" i="34"/>
  <c r="I47" i="35"/>
  <c r="H47" i="35"/>
  <c r="G47" i="35"/>
  <c r="F47" i="35"/>
  <c r="E47" i="35"/>
  <c r="D47" i="35"/>
  <c r="C47" i="35"/>
  <c r="I47" i="36"/>
  <c r="H47" i="36"/>
  <c r="G47" i="36"/>
  <c r="F47" i="36"/>
  <c r="E47" i="36"/>
  <c r="D47" i="36"/>
  <c r="C47" i="36"/>
  <c r="I47" i="37"/>
  <c r="H47" i="37"/>
  <c r="G47" i="37"/>
  <c r="F47" i="37"/>
  <c r="E47" i="37"/>
  <c r="D47" i="37"/>
  <c r="C47" i="37"/>
  <c r="I47" i="38"/>
  <c r="H47" i="38"/>
  <c r="G47" i="38"/>
  <c r="F47" i="38"/>
  <c r="E47" i="38"/>
  <c r="D47" i="38"/>
  <c r="C47" i="38"/>
  <c r="I47" i="39"/>
  <c r="H47" i="39"/>
  <c r="G47" i="39"/>
  <c r="F47" i="39"/>
  <c r="E47" i="39"/>
  <c r="D47" i="39"/>
  <c r="C47" i="39"/>
  <c r="I47" i="40"/>
  <c r="H47" i="40"/>
  <c r="G47" i="40"/>
  <c r="F47" i="40"/>
  <c r="E47" i="40"/>
  <c r="D47" i="40"/>
  <c r="C47" i="40"/>
  <c r="I47" i="41"/>
  <c r="H47" i="41"/>
  <c r="G47" i="41"/>
  <c r="G47" i="97" s="1"/>
  <c r="F47" i="41"/>
  <c r="E47" i="41"/>
  <c r="D47" i="41"/>
  <c r="C47" i="41"/>
  <c r="I47" i="42"/>
  <c r="H47" i="42"/>
  <c r="G47" i="42"/>
  <c r="F47" i="42"/>
  <c r="E47" i="42"/>
  <c r="D47" i="42"/>
  <c r="C47" i="42"/>
  <c r="I47" i="43"/>
  <c r="I47" i="97" s="1"/>
  <c r="H47" i="43"/>
  <c r="G47" i="43"/>
  <c r="F47" i="43"/>
  <c r="E47" i="43"/>
  <c r="E47" i="97" s="1"/>
  <c r="D47" i="43"/>
  <c r="C47" i="43"/>
  <c r="I47" i="44"/>
  <c r="H47" i="44"/>
  <c r="H47" i="97" s="1"/>
  <c r="G47" i="44"/>
  <c r="F47" i="44"/>
  <c r="E47" i="44"/>
  <c r="D47" i="44"/>
  <c r="C47" i="44"/>
  <c r="I47" i="45"/>
  <c r="H47" i="45"/>
  <c r="G47" i="45"/>
  <c r="F47" i="45"/>
  <c r="E47" i="45"/>
  <c r="D47" i="45"/>
  <c r="C47" i="45"/>
  <c r="I47" i="46"/>
  <c r="H47" i="46"/>
  <c r="G47" i="46"/>
  <c r="F47" i="46"/>
  <c r="K47" i="46" s="1"/>
  <c r="E47" i="46"/>
  <c r="D47" i="46"/>
  <c r="C47" i="46"/>
  <c r="I47" i="47"/>
  <c r="I47" i="98" s="1"/>
  <c r="H47" i="47"/>
  <c r="G47" i="47"/>
  <c r="F47" i="47"/>
  <c r="E47" i="47"/>
  <c r="D47" i="47"/>
  <c r="C47" i="47"/>
  <c r="I47" i="48"/>
  <c r="H47" i="48"/>
  <c r="G47" i="48"/>
  <c r="F47" i="48"/>
  <c r="E47" i="48"/>
  <c r="D47" i="48"/>
  <c r="C47" i="48"/>
  <c r="I47" i="49"/>
  <c r="H47" i="49"/>
  <c r="G47" i="49"/>
  <c r="G47" i="98" s="1"/>
  <c r="F47" i="49"/>
  <c r="E47" i="49"/>
  <c r="D47" i="49"/>
  <c r="C47" i="49"/>
  <c r="I47" i="50"/>
  <c r="H47" i="50"/>
  <c r="G47" i="50"/>
  <c r="F47" i="50"/>
  <c r="E47" i="50"/>
  <c r="D47" i="50"/>
  <c r="C47" i="50"/>
  <c r="I47" i="51"/>
  <c r="I47" i="99" s="1"/>
  <c r="H47" i="51"/>
  <c r="G47" i="51"/>
  <c r="F47" i="51"/>
  <c r="E47" i="51"/>
  <c r="K47" i="51" s="1"/>
  <c r="D47" i="51"/>
  <c r="C47" i="51"/>
  <c r="I47" i="52"/>
  <c r="H47" i="52"/>
  <c r="G47" i="52"/>
  <c r="F47" i="52"/>
  <c r="E47" i="52"/>
  <c r="D47" i="52"/>
  <c r="C47" i="52"/>
  <c r="I47" i="53"/>
  <c r="H47" i="53"/>
  <c r="G47" i="53"/>
  <c r="F47" i="53"/>
  <c r="E47" i="53"/>
  <c r="D47" i="53"/>
  <c r="C47" i="53"/>
  <c r="I47" i="54"/>
  <c r="H47" i="54"/>
  <c r="G47" i="54"/>
  <c r="F47" i="54"/>
  <c r="E47" i="54"/>
  <c r="D47" i="54"/>
  <c r="C47" i="54"/>
  <c r="I47" i="55"/>
  <c r="H47" i="55"/>
  <c r="G47" i="55"/>
  <c r="F47" i="55"/>
  <c r="E47" i="55"/>
  <c r="D47" i="55"/>
  <c r="C47" i="55"/>
  <c r="I47" i="56"/>
  <c r="H47" i="56"/>
  <c r="H63" i="56" s="1"/>
  <c r="H73" i="56" s="1"/>
  <c r="G47" i="56"/>
  <c r="F47" i="56"/>
  <c r="E47" i="56"/>
  <c r="D47" i="56"/>
  <c r="C47" i="56"/>
  <c r="I47" i="57"/>
  <c r="H47" i="57"/>
  <c r="G47" i="57"/>
  <c r="F47" i="57"/>
  <c r="E47" i="57"/>
  <c r="D47" i="57"/>
  <c r="C47" i="57"/>
  <c r="I47" i="58"/>
  <c r="H47" i="58"/>
  <c r="G47" i="58"/>
  <c r="F47" i="58"/>
  <c r="E47" i="58"/>
  <c r="D47" i="58"/>
  <c r="C47" i="58"/>
  <c r="I47" i="59"/>
  <c r="I67" i="59" s="1"/>
  <c r="H47" i="59"/>
  <c r="G47" i="59"/>
  <c r="F47" i="59"/>
  <c r="E47" i="59"/>
  <c r="D47" i="59"/>
  <c r="C47" i="59"/>
  <c r="I47" i="60"/>
  <c r="H47" i="60"/>
  <c r="H47" i="101" s="1"/>
  <c r="G47" i="60"/>
  <c r="F47" i="60"/>
  <c r="E47" i="60"/>
  <c r="D47" i="60"/>
  <c r="C47" i="60"/>
  <c r="I47" i="61"/>
  <c r="H47" i="61"/>
  <c r="G47" i="61"/>
  <c r="F47" i="61"/>
  <c r="E47" i="61"/>
  <c r="D47" i="61"/>
  <c r="C47" i="61"/>
  <c r="I47" i="62"/>
  <c r="H47" i="62"/>
  <c r="G47" i="62"/>
  <c r="F47" i="62"/>
  <c r="F63" i="62" s="1"/>
  <c r="F73" i="62" s="1"/>
  <c r="E47" i="62"/>
  <c r="D47" i="62"/>
  <c r="C47" i="62"/>
  <c r="I47" i="63"/>
  <c r="I63" i="63" s="1"/>
  <c r="G47" i="63"/>
  <c r="F47" i="63"/>
  <c r="E47" i="63"/>
  <c r="C47" i="63"/>
  <c r="I47" i="64"/>
  <c r="H47" i="64"/>
  <c r="G47" i="64"/>
  <c r="F47" i="64"/>
  <c r="E47" i="64"/>
  <c r="D47" i="64"/>
  <c r="C47" i="64"/>
  <c r="I47" i="65"/>
  <c r="H47" i="65"/>
  <c r="G47" i="65"/>
  <c r="F47" i="65"/>
  <c r="E47" i="65"/>
  <c r="D47" i="65"/>
  <c r="C47" i="65"/>
  <c r="I47" i="66"/>
  <c r="H47" i="66"/>
  <c r="G47" i="66"/>
  <c r="F47" i="66"/>
  <c r="E47" i="66"/>
  <c r="D47" i="66"/>
  <c r="C47" i="66"/>
  <c r="I47" i="67"/>
  <c r="H47" i="67"/>
  <c r="G47" i="67"/>
  <c r="G47" i="87" s="1"/>
  <c r="F47" i="67"/>
  <c r="E47" i="67"/>
  <c r="D47" i="67"/>
  <c r="C47" i="67"/>
  <c r="I47" i="68"/>
  <c r="H47" i="68"/>
  <c r="G47" i="68"/>
  <c r="F47" i="68"/>
  <c r="K47" i="68" s="1"/>
  <c r="E47" i="68"/>
  <c r="D47" i="68"/>
  <c r="C47" i="68"/>
  <c r="I47" i="69"/>
  <c r="I47" i="88" s="1"/>
  <c r="H47" i="69"/>
  <c r="G47" i="69"/>
  <c r="F47" i="69"/>
  <c r="E47" i="69"/>
  <c r="D47" i="69"/>
  <c r="C47" i="69"/>
  <c r="I47" i="70"/>
  <c r="H47" i="70"/>
  <c r="H47" i="88" s="1"/>
  <c r="G47" i="70"/>
  <c r="F47" i="70"/>
  <c r="E47" i="70"/>
  <c r="D47" i="70"/>
  <c r="C47" i="70"/>
  <c r="I47" i="71"/>
  <c r="H47" i="71"/>
  <c r="G47" i="71"/>
  <c r="F47" i="71"/>
  <c r="E47" i="71"/>
  <c r="D47" i="71"/>
  <c r="C47" i="71"/>
  <c r="I47" i="72"/>
  <c r="H47" i="72"/>
  <c r="G47" i="72"/>
  <c r="F47" i="72"/>
  <c r="E47" i="72"/>
  <c r="D47" i="72"/>
  <c r="C47" i="72"/>
  <c r="I47" i="73"/>
  <c r="I47" i="90" s="1"/>
  <c r="H47" i="73"/>
  <c r="G47" i="73"/>
  <c r="F47" i="73"/>
  <c r="E47" i="73"/>
  <c r="D47" i="73"/>
  <c r="C47" i="73"/>
  <c r="I47" i="74"/>
  <c r="H47" i="74"/>
  <c r="H47" i="90" s="1"/>
  <c r="G47" i="74"/>
  <c r="F47" i="74"/>
  <c r="E47" i="74"/>
  <c r="D47" i="74"/>
  <c r="C47" i="74"/>
  <c r="I47" i="75"/>
  <c r="H47" i="75"/>
  <c r="G47" i="75"/>
  <c r="G49" i="75" s="1"/>
  <c r="F47" i="75"/>
  <c r="E47" i="75"/>
  <c r="D47" i="75"/>
  <c r="C47" i="75"/>
  <c r="K47" i="75" s="1"/>
  <c r="I47" i="3"/>
  <c r="H47" i="3"/>
  <c r="G47" i="3"/>
  <c r="F47" i="3"/>
  <c r="E47" i="3"/>
  <c r="D47" i="3"/>
  <c r="C47" i="3"/>
  <c r="I47" i="9"/>
  <c r="H47" i="9"/>
  <c r="G47" i="9"/>
  <c r="F47" i="9"/>
  <c r="E47" i="9"/>
  <c r="D47" i="9"/>
  <c r="C47" i="9"/>
  <c r="I47" i="10"/>
  <c r="H47" i="10"/>
  <c r="H47" i="93" s="1"/>
  <c r="G47" i="10"/>
  <c r="F47" i="10"/>
  <c r="E47" i="10"/>
  <c r="D47" i="10"/>
  <c r="C47" i="10"/>
  <c r="I47" i="26"/>
  <c r="H47" i="26"/>
  <c r="G47" i="26"/>
  <c r="F47" i="26"/>
  <c r="E47" i="26"/>
  <c r="D47" i="26"/>
  <c r="C47" i="26"/>
  <c r="I47" i="28"/>
  <c r="H47" i="28"/>
  <c r="G47" i="28"/>
  <c r="F47" i="28"/>
  <c r="K47" i="28" s="1"/>
  <c r="E47" i="28"/>
  <c r="D47" i="28"/>
  <c r="C47" i="28"/>
  <c r="I47" i="29"/>
  <c r="I47" i="94" s="1"/>
  <c r="G47" i="29"/>
  <c r="F47" i="29"/>
  <c r="E47" i="29"/>
  <c r="D47" i="29"/>
  <c r="C47" i="29"/>
  <c r="I39" i="28"/>
  <c r="H39" i="28"/>
  <c r="G39" i="28"/>
  <c r="F39" i="28"/>
  <c r="E39" i="28"/>
  <c r="D39" i="28"/>
  <c r="C39" i="28"/>
  <c r="K39" i="28" s="1"/>
  <c r="I39" i="29"/>
  <c r="H39" i="29"/>
  <c r="G39" i="29"/>
  <c r="F39" i="29"/>
  <c r="E39" i="29"/>
  <c r="D39" i="29"/>
  <c r="C39" i="29"/>
  <c r="I39" i="30"/>
  <c r="I39" i="94" s="1"/>
  <c r="H39" i="30"/>
  <c r="G39" i="30"/>
  <c r="F39" i="30"/>
  <c r="E39" i="30"/>
  <c r="D39" i="30"/>
  <c r="C39" i="30"/>
  <c r="I39" i="31"/>
  <c r="H39" i="31"/>
  <c r="H39" i="94" s="1"/>
  <c r="G39" i="31"/>
  <c r="F39" i="31"/>
  <c r="E39" i="31"/>
  <c r="D39" i="31"/>
  <c r="C39" i="31"/>
  <c r="I39" i="32"/>
  <c r="H39" i="32"/>
  <c r="G39" i="32"/>
  <c r="G39" i="94" s="1"/>
  <c r="F39" i="32"/>
  <c r="E39" i="32"/>
  <c r="D39" i="32"/>
  <c r="C39" i="32"/>
  <c r="I39" i="33"/>
  <c r="H39" i="33"/>
  <c r="G39" i="33"/>
  <c r="F39" i="33"/>
  <c r="E39" i="33"/>
  <c r="D39" i="33"/>
  <c r="C39" i="33"/>
  <c r="I39" i="34"/>
  <c r="I39" i="95" s="1"/>
  <c r="H39" i="34"/>
  <c r="G39" i="34"/>
  <c r="F39" i="34"/>
  <c r="E39" i="34"/>
  <c r="D39" i="34"/>
  <c r="C39" i="34"/>
  <c r="I39" i="35"/>
  <c r="H39" i="35"/>
  <c r="H39" i="95" s="1"/>
  <c r="G39" i="35"/>
  <c r="F39" i="35"/>
  <c r="E39" i="35"/>
  <c r="D39" i="35"/>
  <c r="C39" i="35"/>
  <c r="I39" i="36"/>
  <c r="H39" i="36"/>
  <c r="G39" i="36"/>
  <c r="G39" i="95" s="1"/>
  <c r="F39" i="36"/>
  <c r="E39" i="36"/>
  <c r="D39" i="36"/>
  <c r="C39" i="36"/>
  <c r="I39" i="37"/>
  <c r="H39" i="37"/>
  <c r="G39" i="37"/>
  <c r="F39" i="37"/>
  <c r="E39" i="37"/>
  <c r="D39" i="37"/>
  <c r="C39" i="37"/>
  <c r="I39" i="38"/>
  <c r="I39" i="96" s="1"/>
  <c r="H39" i="38"/>
  <c r="G39" i="38"/>
  <c r="F39" i="38"/>
  <c r="E39" i="38"/>
  <c r="D39" i="38"/>
  <c r="C39" i="38"/>
  <c r="I39" i="39"/>
  <c r="H39" i="39"/>
  <c r="H39" i="96" s="1"/>
  <c r="G39" i="39"/>
  <c r="F39" i="39"/>
  <c r="E39" i="39"/>
  <c r="D39" i="39"/>
  <c r="C39" i="39"/>
  <c r="I39" i="40"/>
  <c r="H39" i="40"/>
  <c r="G39" i="40"/>
  <c r="G39" i="96" s="1"/>
  <c r="F39" i="40"/>
  <c r="E39" i="40"/>
  <c r="D39" i="40"/>
  <c r="C39" i="40"/>
  <c r="I39" i="41"/>
  <c r="H39" i="41"/>
  <c r="G39" i="41"/>
  <c r="F39" i="41"/>
  <c r="K39" i="41" s="1"/>
  <c r="E39" i="41"/>
  <c r="D39" i="41"/>
  <c r="C39" i="41"/>
  <c r="I39" i="42"/>
  <c r="I39" i="97" s="1"/>
  <c r="H39" i="42"/>
  <c r="G39" i="42"/>
  <c r="F39" i="42"/>
  <c r="E39" i="42"/>
  <c r="D39" i="42"/>
  <c r="C39" i="42"/>
  <c r="I39" i="43"/>
  <c r="H39" i="43"/>
  <c r="H39" i="97" s="1"/>
  <c r="G39" i="43"/>
  <c r="F39" i="43"/>
  <c r="E39" i="43"/>
  <c r="D39" i="43"/>
  <c r="C39" i="43"/>
  <c r="I39" i="44"/>
  <c r="H39" i="44"/>
  <c r="G39" i="44"/>
  <c r="G39" i="97" s="1"/>
  <c r="F39" i="44"/>
  <c r="E39" i="44"/>
  <c r="D39" i="44"/>
  <c r="C39" i="44"/>
  <c r="I39" i="45"/>
  <c r="H39" i="45"/>
  <c r="G39" i="45"/>
  <c r="F39" i="45"/>
  <c r="E39" i="45"/>
  <c r="D39" i="45"/>
  <c r="C39" i="45"/>
  <c r="I39" i="46"/>
  <c r="I39" i="98" s="1"/>
  <c r="H39" i="46"/>
  <c r="G39" i="46"/>
  <c r="F39" i="46"/>
  <c r="E39" i="46"/>
  <c r="D39" i="46"/>
  <c r="C39" i="46"/>
  <c r="I39" i="47"/>
  <c r="H39" i="47"/>
  <c r="G39" i="47"/>
  <c r="F39" i="47"/>
  <c r="E39" i="47"/>
  <c r="D39" i="47"/>
  <c r="C39" i="47"/>
  <c r="I39" i="48"/>
  <c r="H39" i="48"/>
  <c r="G39" i="48"/>
  <c r="G39" i="98" s="1"/>
  <c r="F39" i="48"/>
  <c r="E39" i="48"/>
  <c r="D39" i="48"/>
  <c r="C39" i="48"/>
  <c r="K39" i="48" s="1"/>
  <c r="I39" i="49"/>
  <c r="H39" i="49"/>
  <c r="G39" i="49"/>
  <c r="F39" i="49"/>
  <c r="K39" i="49" s="1"/>
  <c r="E39" i="49"/>
  <c r="D39" i="49"/>
  <c r="C39" i="49"/>
  <c r="I39" i="50"/>
  <c r="I39" i="99" s="1"/>
  <c r="H39" i="50"/>
  <c r="G39" i="50"/>
  <c r="F39" i="50"/>
  <c r="E39" i="50"/>
  <c r="D39" i="50"/>
  <c r="C39" i="50"/>
  <c r="I39" i="51"/>
  <c r="H39" i="51"/>
  <c r="H39" i="99" s="1"/>
  <c r="G39" i="51"/>
  <c r="F39" i="51"/>
  <c r="E39" i="51"/>
  <c r="D39" i="51"/>
  <c r="C39" i="51"/>
  <c r="I39" i="52"/>
  <c r="H39" i="52"/>
  <c r="G39" i="52"/>
  <c r="G39" i="99" s="1"/>
  <c r="F39" i="52"/>
  <c r="E39" i="52"/>
  <c r="D39" i="52"/>
  <c r="C39" i="52"/>
  <c r="I39" i="53"/>
  <c r="H39" i="53"/>
  <c r="G39" i="53"/>
  <c r="F39" i="53"/>
  <c r="E39" i="53"/>
  <c r="D39" i="53"/>
  <c r="C39" i="53"/>
  <c r="I39" i="54"/>
  <c r="H39" i="54"/>
  <c r="G39" i="54"/>
  <c r="F39" i="54"/>
  <c r="E39" i="54"/>
  <c r="K39" i="54" s="1"/>
  <c r="D39" i="54"/>
  <c r="C39" i="54"/>
  <c r="I39" i="55"/>
  <c r="H39" i="55"/>
  <c r="H39" i="100" s="1"/>
  <c r="G39" i="55"/>
  <c r="F39" i="55"/>
  <c r="E39" i="55"/>
  <c r="D39" i="55"/>
  <c r="C39" i="55"/>
  <c r="I39" i="56"/>
  <c r="H39" i="56"/>
  <c r="G39" i="56"/>
  <c r="G39" i="100" s="1"/>
  <c r="F39" i="56"/>
  <c r="E39" i="56"/>
  <c r="D39" i="56"/>
  <c r="C39" i="56"/>
  <c r="I39" i="57"/>
  <c r="H39" i="57"/>
  <c r="G39" i="57"/>
  <c r="F39" i="57"/>
  <c r="E39" i="57"/>
  <c r="D39" i="57"/>
  <c r="C39" i="57"/>
  <c r="I39" i="58"/>
  <c r="H39" i="58"/>
  <c r="G39" i="58"/>
  <c r="F39" i="58"/>
  <c r="E39" i="58"/>
  <c r="D39" i="58"/>
  <c r="C39" i="58"/>
  <c r="I39" i="59"/>
  <c r="H39" i="59"/>
  <c r="H39" i="101" s="1"/>
  <c r="G39" i="59"/>
  <c r="F39" i="59"/>
  <c r="E39" i="59"/>
  <c r="D39" i="59"/>
  <c r="C39" i="59"/>
  <c r="I39" i="60"/>
  <c r="H39" i="60"/>
  <c r="G39" i="60"/>
  <c r="G39" i="101" s="1"/>
  <c r="F39" i="60"/>
  <c r="E39" i="60"/>
  <c r="D39" i="60"/>
  <c r="C39" i="60"/>
  <c r="I39" i="61"/>
  <c r="H39" i="61"/>
  <c r="G39" i="61"/>
  <c r="F39" i="61"/>
  <c r="E39" i="61"/>
  <c r="D39" i="61"/>
  <c r="C39" i="61"/>
  <c r="I39" i="62"/>
  <c r="I39" i="101" s="1"/>
  <c r="H39" i="62"/>
  <c r="G39" i="62"/>
  <c r="F39" i="62"/>
  <c r="E39" i="62"/>
  <c r="D39" i="62"/>
  <c r="C39" i="62"/>
  <c r="I39" i="63"/>
  <c r="G39" i="63"/>
  <c r="F39" i="63"/>
  <c r="E39" i="63"/>
  <c r="D39" i="63"/>
  <c r="C39" i="63"/>
  <c r="K39" i="63" s="1"/>
  <c r="I39" i="64"/>
  <c r="H39" i="64"/>
  <c r="G39" i="64"/>
  <c r="F39" i="64"/>
  <c r="E39" i="64"/>
  <c r="D39" i="64"/>
  <c r="C39" i="64"/>
  <c r="I39" i="65"/>
  <c r="I39" i="87" s="1"/>
  <c r="H39" i="65"/>
  <c r="G39" i="65"/>
  <c r="F39" i="65"/>
  <c r="E39" i="65"/>
  <c r="D39" i="65"/>
  <c r="C39" i="65"/>
  <c r="I39" i="66"/>
  <c r="H39" i="66"/>
  <c r="H39" i="87" s="1"/>
  <c r="G39" i="66"/>
  <c r="F39" i="66"/>
  <c r="E39" i="66"/>
  <c r="D39" i="66"/>
  <c r="C39" i="66"/>
  <c r="I39" i="67"/>
  <c r="H39" i="67"/>
  <c r="G39" i="67"/>
  <c r="F39" i="67"/>
  <c r="E39" i="67"/>
  <c r="D39" i="67"/>
  <c r="C39" i="67"/>
  <c r="C39" i="87" s="1"/>
  <c r="I39" i="68"/>
  <c r="H39" i="68"/>
  <c r="G39" i="68"/>
  <c r="F39" i="68"/>
  <c r="E39" i="68"/>
  <c r="D39" i="68"/>
  <c r="C39" i="68"/>
  <c r="I39" i="69"/>
  <c r="I39" i="88" s="1"/>
  <c r="H39" i="69"/>
  <c r="G39" i="69"/>
  <c r="F39" i="69"/>
  <c r="E39" i="69"/>
  <c r="D39" i="69"/>
  <c r="C39" i="69"/>
  <c r="I39" i="70"/>
  <c r="H39" i="70"/>
  <c r="G39" i="70"/>
  <c r="F39" i="70"/>
  <c r="E39" i="70"/>
  <c r="D39" i="70"/>
  <c r="C39" i="70"/>
  <c r="I39" i="71"/>
  <c r="H39" i="71"/>
  <c r="G39" i="71"/>
  <c r="G39" i="88" s="1"/>
  <c r="F39" i="71"/>
  <c r="E39" i="71"/>
  <c r="D39" i="71"/>
  <c r="C39" i="71"/>
  <c r="I39" i="72"/>
  <c r="H39" i="72"/>
  <c r="G39" i="72"/>
  <c r="F39" i="72"/>
  <c r="E39" i="72"/>
  <c r="D39" i="72"/>
  <c r="C39" i="72"/>
  <c r="I39" i="73"/>
  <c r="H39" i="73"/>
  <c r="G39" i="73"/>
  <c r="F39" i="73"/>
  <c r="E39" i="73"/>
  <c r="D39" i="73"/>
  <c r="C39" i="73"/>
  <c r="I39" i="74"/>
  <c r="H39" i="74"/>
  <c r="G39" i="74"/>
  <c r="F39" i="74"/>
  <c r="E39" i="74"/>
  <c r="D39" i="74"/>
  <c r="D39" i="90" s="1"/>
  <c r="C39" i="74"/>
  <c r="I39" i="75"/>
  <c r="H39" i="75"/>
  <c r="G39" i="75"/>
  <c r="F39" i="75"/>
  <c r="E39" i="75"/>
  <c r="D39" i="75"/>
  <c r="C39" i="75"/>
  <c r="I39" i="3"/>
  <c r="H39" i="3"/>
  <c r="G39" i="3"/>
  <c r="F39" i="3"/>
  <c r="E39" i="3"/>
  <c r="D39" i="3"/>
  <c r="C39" i="3"/>
  <c r="I39" i="9"/>
  <c r="H39" i="9"/>
  <c r="G39" i="9"/>
  <c r="F39" i="9"/>
  <c r="E39" i="9"/>
  <c r="D39" i="9"/>
  <c r="C39" i="9"/>
  <c r="I39" i="10"/>
  <c r="H39" i="10"/>
  <c r="G39" i="10"/>
  <c r="F39" i="10"/>
  <c r="E39" i="10"/>
  <c r="D39" i="10"/>
  <c r="C39" i="10"/>
  <c r="I39" i="26"/>
  <c r="H39" i="26"/>
  <c r="G39" i="26"/>
  <c r="F39" i="26"/>
  <c r="E39" i="26"/>
  <c r="D39" i="26"/>
  <c r="C39" i="26"/>
  <c r="I35" i="26"/>
  <c r="H35" i="26"/>
  <c r="G35" i="26"/>
  <c r="F35" i="26"/>
  <c r="E35" i="26"/>
  <c r="D35" i="26"/>
  <c r="C35" i="26"/>
  <c r="I35" i="28"/>
  <c r="H35" i="28"/>
  <c r="G35" i="28"/>
  <c r="F35" i="28"/>
  <c r="E35" i="28"/>
  <c r="D35" i="28"/>
  <c r="C35" i="28"/>
  <c r="I35" i="29"/>
  <c r="H35" i="29"/>
  <c r="G35" i="29"/>
  <c r="F35" i="29"/>
  <c r="E35" i="29"/>
  <c r="D35" i="29"/>
  <c r="D67" i="29" s="1"/>
  <c r="C35" i="29"/>
  <c r="I35" i="30"/>
  <c r="H35" i="30"/>
  <c r="G35" i="30"/>
  <c r="F35" i="30"/>
  <c r="E35" i="30"/>
  <c r="D35" i="30"/>
  <c r="C35" i="30"/>
  <c r="I35" i="31"/>
  <c r="H35" i="31"/>
  <c r="G35" i="31"/>
  <c r="F35" i="31"/>
  <c r="E35" i="31"/>
  <c r="D35" i="31"/>
  <c r="C35" i="31"/>
  <c r="I35" i="32"/>
  <c r="H35" i="32"/>
  <c r="G35" i="32"/>
  <c r="F35" i="32"/>
  <c r="E35" i="32"/>
  <c r="D35" i="32"/>
  <c r="C35" i="32"/>
  <c r="I35" i="33"/>
  <c r="H35" i="33"/>
  <c r="H35" i="95" s="1"/>
  <c r="G35" i="33"/>
  <c r="F35" i="33"/>
  <c r="E35" i="33"/>
  <c r="D35" i="33"/>
  <c r="C35" i="33"/>
  <c r="I35" i="34"/>
  <c r="H35" i="34"/>
  <c r="G35" i="34"/>
  <c r="G67" i="34" s="1"/>
  <c r="F35" i="34"/>
  <c r="E35" i="34"/>
  <c r="D35" i="34"/>
  <c r="C35" i="34"/>
  <c r="I35" i="35"/>
  <c r="H35" i="35"/>
  <c r="G35" i="35"/>
  <c r="F35" i="35"/>
  <c r="F35" i="95" s="1"/>
  <c r="E35" i="35"/>
  <c r="D35" i="35"/>
  <c r="C35" i="35"/>
  <c r="I35" i="36"/>
  <c r="H35" i="36"/>
  <c r="G35" i="36"/>
  <c r="F35" i="36"/>
  <c r="E35" i="36"/>
  <c r="D35" i="36"/>
  <c r="C35" i="36"/>
  <c r="I35" i="37"/>
  <c r="H35" i="37"/>
  <c r="H35" i="96" s="1"/>
  <c r="G35" i="37"/>
  <c r="F35" i="37"/>
  <c r="E35" i="37"/>
  <c r="D35" i="37"/>
  <c r="K35" i="37" s="1"/>
  <c r="C35" i="37"/>
  <c r="I35" i="38"/>
  <c r="H35" i="38"/>
  <c r="G35" i="38"/>
  <c r="F35" i="38"/>
  <c r="E35" i="38"/>
  <c r="D35" i="38"/>
  <c r="C35" i="38"/>
  <c r="I35" i="39"/>
  <c r="H35" i="39"/>
  <c r="G35" i="39"/>
  <c r="F35" i="39"/>
  <c r="E35" i="39"/>
  <c r="D35" i="39"/>
  <c r="C35" i="39"/>
  <c r="I35" i="40"/>
  <c r="I35" i="96" s="1"/>
  <c r="H35" i="40"/>
  <c r="G35" i="40"/>
  <c r="F35" i="40"/>
  <c r="E35" i="40"/>
  <c r="D35" i="40"/>
  <c r="C35" i="40"/>
  <c r="I35" i="41"/>
  <c r="H35" i="41"/>
  <c r="G35" i="41"/>
  <c r="F35" i="41"/>
  <c r="E35" i="41"/>
  <c r="D35" i="41"/>
  <c r="C35" i="41"/>
  <c r="I35" i="42"/>
  <c r="H35" i="42"/>
  <c r="G35" i="42"/>
  <c r="G35" i="97" s="1"/>
  <c r="F35" i="42"/>
  <c r="E35" i="42"/>
  <c r="D35" i="42"/>
  <c r="C35" i="42"/>
  <c r="I35" i="43"/>
  <c r="H35" i="43"/>
  <c r="G35" i="43"/>
  <c r="F35" i="43"/>
  <c r="K35" i="43" s="1"/>
  <c r="E35" i="43"/>
  <c r="D35" i="43"/>
  <c r="C35" i="43"/>
  <c r="I35" i="44"/>
  <c r="H35" i="44"/>
  <c r="G35" i="44"/>
  <c r="F35" i="44"/>
  <c r="E35" i="44"/>
  <c r="D35" i="44"/>
  <c r="C35" i="44"/>
  <c r="I35" i="45"/>
  <c r="H35" i="45"/>
  <c r="H63" i="45" s="1"/>
  <c r="H73" i="45" s="1"/>
  <c r="G35" i="45"/>
  <c r="F35" i="45"/>
  <c r="E35" i="45"/>
  <c r="D35" i="45"/>
  <c r="C35" i="45"/>
  <c r="I35" i="46"/>
  <c r="H35" i="46"/>
  <c r="G35" i="46"/>
  <c r="F35" i="46"/>
  <c r="E35" i="46"/>
  <c r="D35" i="46"/>
  <c r="C35" i="46"/>
  <c r="C67" i="46" s="1"/>
  <c r="I35" i="47"/>
  <c r="H35" i="47"/>
  <c r="G35" i="47"/>
  <c r="F35" i="47"/>
  <c r="E35" i="47"/>
  <c r="D35" i="47"/>
  <c r="C35" i="47"/>
  <c r="I35" i="48"/>
  <c r="I63" i="48" s="1"/>
  <c r="I73" i="48" s="1"/>
  <c r="H35" i="48"/>
  <c r="G35" i="48"/>
  <c r="F35" i="48"/>
  <c r="E35" i="48"/>
  <c r="D35" i="48"/>
  <c r="C35" i="48"/>
  <c r="I35" i="49"/>
  <c r="H35" i="49"/>
  <c r="G35" i="49"/>
  <c r="F35" i="49"/>
  <c r="E35" i="49"/>
  <c r="D35" i="49"/>
  <c r="C35" i="49"/>
  <c r="I35" i="50"/>
  <c r="H35" i="50"/>
  <c r="G35" i="50"/>
  <c r="F35" i="50"/>
  <c r="E35" i="50"/>
  <c r="D35" i="50"/>
  <c r="C35" i="50"/>
  <c r="I35" i="51"/>
  <c r="H35" i="51"/>
  <c r="G35" i="51"/>
  <c r="F35" i="51"/>
  <c r="E35" i="51"/>
  <c r="D35" i="51"/>
  <c r="C35" i="51"/>
  <c r="I35" i="52"/>
  <c r="I35" i="99" s="1"/>
  <c r="H35" i="52"/>
  <c r="G35" i="52"/>
  <c r="F35" i="52"/>
  <c r="E35" i="52"/>
  <c r="K35" i="52" s="1"/>
  <c r="D35" i="52"/>
  <c r="C35" i="52"/>
  <c r="I35" i="53"/>
  <c r="H35" i="53"/>
  <c r="H35" i="99" s="1"/>
  <c r="G35" i="53"/>
  <c r="F35" i="53"/>
  <c r="E35" i="53"/>
  <c r="D35" i="53"/>
  <c r="C35" i="53"/>
  <c r="I35" i="54"/>
  <c r="H35" i="54"/>
  <c r="G35" i="54"/>
  <c r="F35" i="54"/>
  <c r="E35" i="54"/>
  <c r="D35" i="54"/>
  <c r="C35" i="54"/>
  <c r="I35" i="55"/>
  <c r="H35" i="55"/>
  <c r="G35" i="55"/>
  <c r="F35" i="55"/>
  <c r="E35" i="55"/>
  <c r="D35" i="55"/>
  <c r="C35" i="55"/>
  <c r="I35" i="56"/>
  <c r="I35" i="100" s="1"/>
  <c r="H35" i="56"/>
  <c r="G35" i="56"/>
  <c r="F35" i="56"/>
  <c r="E35" i="56"/>
  <c r="D35" i="56"/>
  <c r="C35" i="56"/>
  <c r="I35" i="57"/>
  <c r="H35" i="57"/>
  <c r="H35" i="100" s="1"/>
  <c r="G35" i="57"/>
  <c r="F35" i="57"/>
  <c r="E35" i="57"/>
  <c r="D35" i="57"/>
  <c r="C35" i="57"/>
  <c r="I35" i="58"/>
  <c r="H35" i="58"/>
  <c r="G35" i="58"/>
  <c r="G35" i="100" s="1"/>
  <c r="F35" i="58"/>
  <c r="E35" i="58"/>
  <c r="D35" i="58"/>
  <c r="C35" i="58"/>
  <c r="I35" i="59"/>
  <c r="H35" i="59"/>
  <c r="G35" i="59"/>
  <c r="F35" i="59"/>
  <c r="E35" i="59"/>
  <c r="D35" i="59"/>
  <c r="C35" i="59"/>
  <c r="I35" i="60"/>
  <c r="I35" i="101" s="1"/>
  <c r="H35" i="60"/>
  <c r="G35" i="60"/>
  <c r="F35" i="60"/>
  <c r="E35" i="60"/>
  <c r="D35" i="60"/>
  <c r="C35" i="60"/>
  <c r="I35" i="61"/>
  <c r="H35" i="61"/>
  <c r="G35" i="61"/>
  <c r="F35" i="61"/>
  <c r="E35" i="61"/>
  <c r="D35" i="61"/>
  <c r="C35" i="61"/>
  <c r="I35" i="62"/>
  <c r="H35" i="62"/>
  <c r="G35" i="62"/>
  <c r="G35" i="101" s="1"/>
  <c r="F35" i="62"/>
  <c r="E35" i="62"/>
  <c r="D35" i="62"/>
  <c r="C35" i="62"/>
  <c r="K35" i="62" s="1"/>
  <c r="I35" i="63"/>
  <c r="G35" i="63"/>
  <c r="F35" i="63"/>
  <c r="E35" i="63"/>
  <c r="K35" i="63" s="1"/>
  <c r="D35" i="63"/>
  <c r="C35" i="63"/>
  <c r="I35" i="64"/>
  <c r="H35" i="64"/>
  <c r="H35" i="87" s="1"/>
  <c r="G35" i="64"/>
  <c r="F35" i="64"/>
  <c r="E35" i="64"/>
  <c r="D35" i="64"/>
  <c r="C35" i="64"/>
  <c r="I35" i="65"/>
  <c r="H35" i="65"/>
  <c r="G35" i="65"/>
  <c r="G35" i="87" s="1"/>
  <c r="F35" i="65"/>
  <c r="E35" i="65"/>
  <c r="D35" i="65"/>
  <c r="C35" i="65"/>
  <c r="I35" i="66"/>
  <c r="H35" i="66"/>
  <c r="G35" i="66"/>
  <c r="F35" i="66"/>
  <c r="E35" i="66"/>
  <c r="D35" i="66"/>
  <c r="C35" i="66"/>
  <c r="I35" i="67"/>
  <c r="H35" i="67"/>
  <c r="G35" i="67"/>
  <c r="F35" i="67"/>
  <c r="E35" i="67"/>
  <c r="K35" i="67" s="1"/>
  <c r="D35" i="67"/>
  <c r="C35" i="67"/>
  <c r="I35" i="68"/>
  <c r="H35" i="68"/>
  <c r="H35" i="88" s="1"/>
  <c r="G35" i="68"/>
  <c r="F35" i="68"/>
  <c r="E35" i="68"/>
  <c r="D35" i="68"/>
  <c r="C35" i="68"/>
  <c r="I35" i="69"/>
  <c r="H35" i="69"/>
  <c r="G35" i="69"/>
  <c r="G35" i="88" s="1"/>
  <c r="F35" i="69"/>
  <c r="E35" i="69"/>
  <c r="D35" i="69"/>
  <c r="C35" i="69"/>
  <c r="I35" i="70"/>
  <c r="H35" i="70"/>
  <c r="G35" i="70"/>
  <c r="F35" i="70"/>
  <c r="E35" i="70"/>
  <c r="D35" i="70"/>
  <c r="C35" i="70"/>
  <c r="I35" i="71"/>
  <c r="H35" i="71"/>
  <c r="G35" i="71"/>
  <c r="F35" i="71"/>
  <c r="E35" i="71"/>
  <c r="D35" i="71"/>
  <c r="C35" i="71"/>
  <c r="I35" i="72"/>
  <c r="H35" i="72"/>
  <c r="H63" i="72" s="1"/>
  <c r="G35" i="72"/>
  <c r="F35" i="72"/>
  <c r="E35" i="72"/>
  <c r="D35" i="72"/>
  <c r="C35" i="72"/>
  <c r="I35" i="73"/>
  <c r="H35" i="73"/>
  <c r="G35" i="73"/>
  <c r="G63" i="73" s="1"/>
  <c r="G73" i="73" s="1"/>
  <c r="F35" i="73"/>
  <c r="E35" i="73"/>
  <c r="D35" i="73"/>
  <c r="C35" i="73"/>
  <c r="I35" i="74"/>
  <c r="H35" i="74"/>
  <c r="G35" i="74"/>
  <c r="F35" i="74"/>
  <c r="E35" i="74"/>
  <c r="D35" i="74"/>
  <c r="C35" i="74"/>
  <c r="I35" i="75"/>
  <c r="H35" i="75"/>
  <c r="G35" i="75"/>
  <c r="F35" i="75"/>
  <c r="E35" i="75"/>
  <c r="D35" i="75"/>
  <c r="C35" i="75"/>
  <c r="I35" i="3"/>
  <c r="H35" i="3"/>
  <c r="H35" i="9"/>
  <c r="H35" i="10"/>
  <c r="G35" i="3"/>
  <c r="F35" i="3"/>
  <c r="E35" i="3"/>
  <c r="D35" i="3"/>
  <c r="D35" i="9"/>
  <c r="D35" i="10"/>
  <c r="C35" i="3"/>
  <c r="I35" i="9"/>
  <c r="G35" i="9"/>
  <c r="F35" i="9"/>
  <c r="K35" i="9" s="1"/>
  <c r="E35" i="9"/>
  <c r="C35" i="9"/>
  <c r="I35" i="10"/>
  <c r="G35" i="10"/>
  <c r="F35" i="10"/>
  <c r="E35" i="10"/>
  <c r="C35" i="10"/>
  <c r="I31" i="10"/>
  <c r="H31" i="10"/>
  <c r="G31" i="10"/>
  <c r="F31" i="10"/>
  <c r="E31" i="10"/>
  <c r="K31" i="10" s="1"/>
  <c r="D31" i="10"/>
  <c r="C31" i="10"/>
  <c r="I31" i="26"/>
  <c r="H31" i="26"/>
  <c r="H31" i="93" s="1"/>
  <c r="G31" i="26"/>
  <c r="F31" i="26"/>
  <c r="E31" i="26"/>
  <c r="D31" i="26"/>
  <c r="C31" i="26"/>
  <c r="I31" i="28"/>
  <c r="H31" i="28"/>
  <c r="G31" i="28"/>
  <c r="F31" i="28"/>
  <c r="E31" i="28"/>
  <c r="D31" i="28"/>
  <c r="C31" i="28"/>
  <c r="I31" i="29"/>
  <c r="H31" i="29"/>
  <c r="G31" i="29"/>
  <c r="F31" i="29"/>
  <c r="E31" i="29"/>
  <c r="D31" i="29"/>
  <c r="C31" i="29"/>
  <c r="I31" i="30"/>
  <c r="I31" i="94" s="1"/>
  <c r="H31" i="30"/>
  <c r="G31" i="30"/>
  <c r="F31" i="30"/>
  <c r="E31" i="30"/>
  <c r="D31" i="30"/>
  <c r="C31" i="30"/>
  <c r="I31" i="31"/>
  <c r="H31" i="31"/>
  <c r="H31" i="94" s="1"/>
  <c r="G31" i="31"/>
  <c r="F31" i="31"/>
  <c r="E31" i="31"/>
  <c r="D31" i="31"/>
  <c r="C31" i="31"/>
  <c r="I31" i="32"/>
  <c r="H31" i="32"/>
  <c r="G31" i="32"/>
  <c r="G31" i="94" s="1"/>
  <c r="F31" i="32"/>
  <c r="E31" i="32"/>
  <c r="D31" i="32"/>
  <c r="C31" i="32"/>
  <c r="I31" i="33"/>
  <c r="H31" i="33"/>
  <c r="G31" i="33"/>
  <c r="F31" i="33"/>
  <c r="E31" i="33"/>
  <c r="D31" i="33"/>
  <c r="C31" i="33"/>
  <c r="I31" i="34"/>
  <c r="H31" i="34"/>
  <c r="G31" i="34"/>
  <c r="F31" i="34"/>
  <c r="E31" i="34"/>
  <c r="D31" i="34"/>
  <c r="C31" i="34"/>
  <c r="I31" i="35"/>
  <c r="H31" i="35"/>
  <c r="G31" i="35"/>
  <c r="F31" i="35"/>
  <c r="E31" i="35"/>
  <c r="D31" i="35"/>
  <c r="C31" i="35"/>
  <c r="I31" i="36"/>
  <c r="H31" i="36"/>
  <c r="G31" i="36"/>
  <c r="G31" i="95" s="1"/>
  <c r="F31" i="36"/>
  <c r="E31" i="36"/>
  <c r="D31" i="36"/>
  <c r="C31" i="36"/>
  <c r="I31" i="37"/>
  <c r="H31" i="37"/>
  <c r="G31" i="37"/>
  <c r="F31" i="37"/>
  <c r="E31" i="37"/>
  <c r="D31" i="37"/>
  <c r="C31" i="37"/>
  <c r="I31" i="38"/>
  <c r="H31" i="38"/>
  <c r="G31" i="38"/>
  <c r="F31" i="38"/>
  <c r="E31" i="38"/>
  <c r="D31" i="38"/>
  <c r="D31" i="39"/>
  <c r="D31" i="40"/>
  <c r="D31" i="41"/>
  <c r="C31" i="38"/>
  <c r="I31" i="39"/>
  <c r="H31" i="39"/>
  <c r="G31" i="39"/>
  <c r="K31" i="39" s="1"/>
  <c r="F31" i="39"/>
  <c r="E31" i="39"/>
  <c r="C31" i="39"/>
  <c r="I31" i="40"/>
  <c r="H31" i="40"/>
  <c r="G31" i="40"/>
  <c r="F31" i="40"/>
  <c r="E31" i="40"/>
  <c r="C31" i="40"/>
  <c r="I31" i="41"/>
  <c r="H31" i="41"/>
  <c r="G31" i="41"/>
  <c r="F31" i="41"/>
  <c r="E31" i="41"/>
  <c r="C31" i="41"/>
  <c r="I31" i="42"/>
  <c r="H31" i="42"/>
  <c r="G31" i="42"/>
  <c r="F31" i="42"/>
  <c r="E31" i="42"/>
  <c r="D31" i="42"/>
  <c r="C31" i="42"/>
  <c r="I31" i="43"/>
  <c r="H31" i="43"/>
  <c r="H31" i="97" s="1"/>
  <c r="G31" i="43"/>
  <c r="F31" i="43"/>
  <c r="E31" i="43"/>
  <c r="D31" i="43"/>
  <c r="K31" i="43" s="1"/>
  <c r="C31" i="43"/>
  <c r="I31" i="44"/>
  <c r="H31" i="44"/>
  <c r="G31" i="44"/>
  <c r="G63" i="44" s="1"/>
  <c r="G73" i="44" s="1"/>
  <c r="F31" i="44"/>
  <c r="E31" i="44"/>
  <c r="D31" i="44"/>
  <c r="C31" i="44"/>
  <c r="I31" i="45"/>
  <c r="H31" i="45"/>
  <c r="G31" i="45"/>
  <c r="F31" i="45"/>
  <c r="E31" i="45"/>
  <c r="D31" i="45"/>
  <c r="C31" i="45"/>
  <c r="I31" i="46"/>
  <c r="I31" i="98" s="1"/>
  <c r="H31" i="46"/>
  <c r="G31" i="46"/>
  <c r="F31" i="46"/>
  <c r="E31" i="46"/>
  <c r="K31" i="46" s="1"/>
  <c r="D31" i="46"/>
  <c r="C31" i="46"/>
  <c r="I31" i="47"/>
  <c r="C31" i="47"/>
  <c r="K31" i="47" s="1"/>
  <c r="D31" i="47"/>
  <c r="E31" i="47"/>
  <c r="F31" i="47"/>
  <c r="G31" i="47"/>
  <c r="H31" i="47"/>
  <c r="I31" i="48"/>
  <c r="H31" i="48"/>
  <c r="G31" i="48"/>
  <c r="F31" i="48"/>
  <c r="E31" i="48"/>
  <c r="D31" i="48"/>
  <c r="C31" i="48"/>
  <c r="K31" i="48" s="1"/>
  <c r="I31" i="49"/>
  <c r="H31" i="49"/>
  <c r="G31" i="49"/>
  <c r="F31" i="49"/>
  <c r="E31" i="49"/>
  <c r="D31" i="49"/>
  <c r="C31" i="49"/>
  <c r="I31" i="50"/>
  <c r="I31" i="99" s="1"/>
  <c r="H31" i="50"/>
  <c r="G31" i="50"/>
  <c r="F31" i="50"/>
  <c r="E31" i="50"/>
  <c r="D31" i="50"/>
  <c r="C31" i="50"/>
  <c r="I31" i="51"/>
  <c r="H31" i="51"/>
  <c r="G31" i="51"/>
  <c r="F31" i="51"/>
  <c r="E31" i="51"/>
  <c r="D31" i="51"/>
  <c r="C31" i="51"/>
  <c r="I31" i="52"/>
  <c r="H31" i="52"/>
  <c r="G31" i="52"/>
  <c r="F31" i="52"/>
  <c r="E31" i="52"/>
  <c r="D31" i="52"/>
  <c r="C31" i="52"/>
  <c r="I31" i="53"/>
  <c r="H31" i="53"/>
  <c r="G31" i="53"/>
  <c r="F31" i="53"/>
  <c r="F67" i="53" s="1"/>
  <c r="E31" i="53"/>
  <c r="D31" i="53"/>
  <c r="C31" i="53"/>
  <c r="I31" i="54"/>
  <c r="H31" i="54"/>
  <c r="G31" i="54"/>
  <c r="F31" i="54"/>
  <c r="E31" i="54"/>
  <c r="D31" i="54"/>
  <c r="C31" i="54"/>
  <c r="I31" i="55"/>
  <c r="H31" i="55"/>
  <c r="G31" i="55"/>
  <c r="F31" i="55"/>
  <c r="E31" i="55"/>
  <c r="D31" i="55"/>
  <c r="C31" i="55"/>
  <c r="I31" i="56"/>
  <c r="H31" i="56"/>
  <c r="G31" i="56"/>
  <c r="F31" i="56"/>
  <c r="E31" i="56"/>
  <c r="D31" i="56"/>
  <c r="C31" i="56"/>
  <c r="I31" i="57"/>
  <c r="H31" i="57"/>
  <c r="G31" i="57"/>
  <c r="F31" i="57"/>
  <c r="E31" i="57"/>
  <c r="D31" i="57"/>
  <c r="C31" i="57"/>
  <c r="I31" i="58"/>
  <c r="H31" i="58"/>
  <c r="G31" i="58"/>
  <c r="F31" i="58"/>
  <c r="E31" i="58"/>
  <c r="D31" i="58"/>
  <c r="C31" i="58"/>
  <c r="I31" i="59"/>
  <c r="H31" i="59"/>
  <c r="G31" i="59"/>
  <c r="F31" i="59"/>
  <c r="E31" i="59"/>
  <c r="D31" i="59"/>
  <c r="C31" i="59"/>
  <c r="I31" i="60"/>
  <c r="H31" i="60"/>
  <c r="G31" i="60"/>
  <c r="F31" i="60"/>
  <c r="E31" i="60"/>
  <c r="D31" i="60"/>
  <c r="C31" i="60"/>
  <c r="I31" i="61"/>
  <c r="H31" i="61"/>
  <c r="G31" i="61"/>
  <c r="F31" i="61"/>
  <c r="F31" i="101" s="1"/>
  <c r="E31" i="61"/>
  <c r="D31" i="61"/>
  <c r="C31" i="61"/>
  <c r="I31" i="62"/>
  <c r="H31" i="62"/>
  <c r="G31" i="62"/>
  <c r="F31" i="62"/>
  <c r="E31" i="62"/>
  <c r="D31" i="62"/>
  <c r="C31" i="62"/>
  <c r="I31" i="63"/>
  <c r="G31" i="63"/>
  <c r="G67" i="63" s="1"/>
  <c r="F31" i="63"/>
  <c r="E31" i="63"/>
  <c r="D31" i="63"/>
  <c r="C31" i="63"/>
  <c r="C63" i="63" s="1"/>
  <c r="C73" i="63" s="1"/>
  <c r="I31" i="64"/>
  <c r="H31" i="64"/>
  <c r="G31" i="64"/>
  <c r="F31" i="64"/>
  <c r="E31" i="64"/>
  <c r="D31" i="64"/>
  <c r="C31" i="64"/>
  <c r="I31" i="65"/>
  <c r="H31" i="65"/>
  <c r="G31" i="65"/>
  <c r="F31" i="65"/>
  <c r="E31" i="65"/>
  <c r="D31" i="65"/>
  <c r="C31" i="65"/>
  <c r="I31" i="66"/>
  <c r="H31" i="66"/>
  <c r="H63" i="66" s="1"/>
  <c r="H73" i="66" s="1"/>
  <c r="G31" i="66"/>
  <c r="F31" i="66"/>
  <c r="E31" i="66"/>
  <c r="D31" i="66"/>
  <c r="C31" i="66"/>
  <c r="I31" i="67"/>
  <c r="H31" i="67"/>
  <c r="G31" i="67"/>
  <c r="F31" i="67"/>
  <c r="E31" i="67"/>
  <c r="D31" i="67"/>
  <c r="C31" i="67"/>
  <c r="I31" i="68"/>
  <c r="H31" i="68"/>
  <c r="G31" i="68"/>
  <c r="F31" i="68"/>
  <c r="E31" i="68"/>
  <c r="D31" i="68"/>
  <c r="C31" i="68"/>
  <c r="I31" i="69"/>
  <c r="I63" i="69" s="1"/>
  <c r="I73" i="69" s="1"/>
  <c r="H31" i="69"/>
  <c r="G31" i="69"/>
  <c r="F31" i="69"/>
  <c r="E31" i="69"/>
  <c r="D31" i="69"/>
  <c r="C31" i="69"/>
  <c r="I31" i="70"/>
  <c r="H31" i="70"/>
  <c r="G31" i="70"/>
  <c r="F31" i="70"/>
  <c r="E31" i="70"/>
  <c r="E15" i="70"/>
  <c r="E74" i="70" s="1"/>
  <c r="E19" i="70"/>
  <c r="E75" i="70" s="1"/>
  <c r="E23" i="70"/>
  <c r="D31" i="70"/>
  <c r="C31" i="70"/>
  <c r="I31" i="71"/>
  <c r="H31" i="71"/>
  <c r="G31" i="71"/>
  <c r="F31" i="71"/>
  <c r="K31" i="71" s="1"/>
  <c r="E31" i="71"/>
  <c r="D31" i="71"/>
  <c r="C31" i="71"/>
  <c r="I31" i="72"/>
  <c r="H31" i="72"/>
  <c r="G31" i="72"/>
  <c r="F31" i="72"/>
  <c r="E31" i="72"/>
  <c r="D31" i="72"/>
  <c r="C31" i="72"/>
  <c r="I31" i="73"/>
  <c r="H31" i="73"/>
  <c r="H63" i="73" s="1"/>
  <c r="H73" i="73" s="1"/>
  <c r="G31" i="73"/>
  <c r="F31" i="73"/>
  <c r="E31" i="73"/>
  <c r="D31" i="73"/>
  <c r="C31" i="73"/>
  <c r="I31" i="74"/>
  <c r="H31" i="74"/>
  <c r="G31" i="74"/>
  <c r="F31" i="74"/>
  <c r="E31" i="74"/>
  <c r="D31" i="74"/>
  <c r="C31" i="74"/>
  <c r="I31" i="75"/>
  <c r="H31" i="75"/>
  <c r="G31" i="75"/>
  <c r="F31" i="75"/>
  <c r="E31" i="75"/>
  <c r="D31" i="75"/>
  <c r="C31" i="75"/>
  <c r="I31" i="3"/>
  <c r="H31" i="3"/>
  <c r="G31" i="3"/>
  <c r="G31" i="9"/>
  <c r="F31" i="3"/>
  <c r="E31" i="3"/>
  <c r="D31" i="3"/>
  <c r="C31" i="3"/>
  <c r="C31" i="9"/>
  <c r="I31" i="9"/>
  <c r="H31" i="9"/>
  <c r="F31" i="9"/>
  <c r="E31" i="9"/>
  <c r="E67" i="9" s="1"/>
  <c r="D31" i="9"/>
  <c r="I23" i="26"/>
  <c r="I15" i="26"/>
  <c r="H23" i="26"/>
  <c r="H15" i="26"/>
  <c r="G23" i="26"/>
  <c r="F23" i="26"/>
  <c r="E23" i="26"/>
  <c r="E15" i="26"/>
  <c r="D23" i="26"/>
  <c r="D15" i="26"/>
  <c r="C23" i="26"/>
  <c r="K23" i="26" s="1"/>
  <c r="I23" i="28"/>
  <c r="H23" i="28"/>
  <c r="H15" i="28"/>
  <c r="G23" i="28"/>
  <c r="G63" i="28" s="1"/>
  <c r="G73" i="28" s="1"/>
  <c r="G15" i="28"/>
  <c r="F23" i="28"/>
  <c r="E23" i="28"/>
  <c r="D23" i="28"/>
  <c r="D15" i="28"/>
  <c r="C23" i="28"/>
  <c r="C15" i="28"/>
  <c r="I23" i="29"/>
  <c r="H23" i="29"/>
  <c r="G23" i="29"/>
  <c r="F23" i="29"/>
  <c r="E23" i="29"/>
  <c r="D23" i="29"/>
  <c r="C23" i="29"/>
  <c r="I23" i="30"/>
  <c r="I15" i="30"/>
  <c r="H23" i="30"/>
  <c r="G23" i="30"/>
  <c r="F23" i="30"/>
  <c r="F15" i="30"/>
  <c r="E23" i="30"/>
  <c r="E15" i="30"/>
  <c r="D23" i="30"/>
  <c r="C23" i="30"/>
  <c r="I23" i="31"/>
  <c r="I15" i="31"/>
  <c r="H23" i="31"/>
  <c r="H15" i="31"/>
  <c r="G23" i="31"/>
  <c r="F23" i="31"/>
  <c r="E23" i="31"/>
  <c r="E15" i="31"/>
  <c r="D23" i="31"/>
  <c r="D15" i="31"/>
  <c r="C23" i="31"/>
  <c r="I23" i="32"/>
  <c r="H23" i="32"/>
  <c r="H15" i="32"/>
  <c r="G23" i="32"/>
  <c r="G15" i="32"/>
  <c r="F23" i="32"/>
  <c r="E23" i="32"/>
  <c r="D23" i="32"/>
  <c r="D15" i="32"/>
  <c r="D74" i="32" s="1"/>
  <c r="C23" i="32"/>
  <c r="C15" i="32"/>
  <c r="I23" i="33"/>
  <c r="H23" i="33"/>
  <c r="G23" i="33"/>
  <c r="F23" i="33"/>
  <c r="E23" i="33"/>
  <c r="D23" i="33"/>
  <c r="K23" i="33" s="1"/>
  <c r="C23" i="33"/>
  <c r="I23" i="34"/>
  <c r="I15" i="34"/>
  <c r="H23" i="34"/>
  <c r="H63" i="34" s="1"/>
  <c r="H73" i="34" s="1"/>
  <c r="G23" i="34"/>
  <c r="F23" i="34"/>
  <c r="F15" i="34"/>
  <c r="E23" i="34"/>
  <c r="E15" i="34"/>
  <c r="D23" i="34"/>
  <c r="C23" i="34"/>
  <c r="I23" i="35"/>
  <c r="I67" i="35" s="1"/>
  <c r="I15" i="35"/>
  <c r="H23" i="35"/>
  <c r="H15" i="35"/>
  <c r="G23" i="35"/>
  <c r="F23" i="35"/>
  <c r="E23" i="35"/>
  <c r="E15" i="35"/>
  <c r="D23" i="35"/>
  <c r="K23" i="35" s="1"/>
  <c r="D15" i="35"/>
  <c r="D19" i="35"/>
  <c r="C23" i="35"/>
  <c r="I23" i="36"/>
  <c r="H23" i="36"/>
  <c r="H15" i="36"/>
  <c r="G23" i="36"/>
  <c r="G15" i="36"/>
  <c r="F23" i="36"/>
  <c r="E23" i="36"/>
  <c r="D23" i="36"/>
  <c r="D15" i="36"/>
  <c r="C23" i="36"/>
  <c r="C15" i="36"/>
  <c r="I23" i="37"/>
  <c r="H23" i="37"/>
  <c r="G23" i="37"/>
  <c r="F23" i="37"/>
  <c r="E23" i="37"/>
  <c r="D23" i="37"/>
  <c r="C23" i="37"/>
  <c r="C15" i="37"/>
  <c r="I23" i="38"/>
  <c r="I15" i="38"/>
  <c r="H23" i="38"/>
  <c r="G23" i="38"/>
  <c r="F23" i="38"/>
  <c r="F15" i="38"/>
  <c r="E23" i="38"/>
  <c r="E15" i="38"/>
  <c r="D23" i="38"/>
  <c r="C23" i="38"/>
  <c r="I23" i="39"/>
  <c r="I15" i="39"/>
  <c r="H23" i="39"/>
  <c r="H15" i="39"/>
  <c r="G23" i="39"/>
  <c r="F23" i="39"/>
  <c r="E23" i="39"/>
  <c r="E15" i="39"/>
  <c r="D23" i="39"/>
  <c r="D15" i="39"/>
  <c r="C23" i="39"/>
  <c r="I23" i="40"/>
  <c r="H23" i="40"/>
  <c r="H15" i="40"/>
  <c r="G23" i="40"/>
  <c r="G15" i="40"/>
  <c r="F23" i="40"/>
  <c r="E23" i="40"/>
  <c r="D23" i="40"/>
  <c r="D15" i="40"/>
  <c r="D74" i="40" s="1"/>
  <c r="C23" i="40"/>
  <c r="C15" i="40"/>
  <c r="I23" i="41"/>
  <c r="H23" i="41"/>
  <c r="G23" i="41"/>
  <c r="G15" i="41"/>
  <c r="F23" i="41"/>
  <c r="F15" i="41"/>
  <c r="F74" i="41" s="1"/>
  <c r="E23" i="41"/>
  <c r="D23" i="41"/>
  <c r="C23" i="41"/>
  <c r="C15" i="41"/>
  <c r="C74" i="41" s="1"/>
  <c r="I23" i="42"/>
  <c r="I15" i="42"/>
  <c r="H23" i="42"/>
  <c r="G23" i="42"/>
  <c r="F23" i="42"/>
  <c r="F15" i="42"/>
  <c r="E23" i="42"/>
  <c r="E15" i="42"/>
  <c r="D23" i="42"/>
  <c r="C23" i="42"/>
  <c r="I23" i="43"/>
  <c r="I15" i="43"/>
  <c r="H23" i="43"/>
  <c r="H15" i="43"/>
  <c r="G23" i="43"/>
  <c r="F23" i="43"/>
  <c r="E23" i="43"/>
  <c r="E15" i="43"/>
  <c r="D23" i="43"/>
  <c r="D15" i="43"/>
  <c r="C23" i="43"/>
  <c r="I23" i="44"/>
  <c r="H23" i="44"/>
  <c r="H15" i="44"/>
  <c r="H74" i="44" s="1"/>
  <c r="G23" i="44"/>
  <c r="G15" i="44"/>
  <c r="F23" i="44"/>
  <c r="E23" i="44"/>
  <c r="D23" i="44"/>
  <c r="D15" i="44"/>
  <c r="C23" i="44"/>
  <c r="C15" i="44"/>
  <c r="I23" i="45"/>
  <c r="H23" i="45"/>
  <c r="G23" i="45"/>
  <c r="F23" i="45"/>
  <c r="K23" i="45" s="1"/>
  <c r="E23" i="45"/>
  <c r="D23" i="45"/>
  <c r="C23" i="45"/>
  <c r="I23" i="46"/>
  <c r="I15" i="46"/>
  <c r="H23" i="46"/>
  <c r="G23" i="46"/>
  <c r="F23" i="46"/>
  <c r="E23" i="46"/>
  <c r="D23" i="46"/>
  <c r="C23" i="46"/>
  <c r="I23" i="47"/>
  <c r="I63" i="47" s="1"/>
  <c r="H23" i="47"/>
  <c r="G23" i="47"/>
  <c r="F23" i="47"/>
  <c r="E23" i="47"/>
  <c r="D23" i="47"/>
  <c r="D15" i="47"/>
  <c r="C23" i="47"/>
  <c r="C15" i="47"/>
  <c r="C63" i="47" s="1"/>
  <c r="C73" i="47" s="1"/>
  <c r="I23" i="48"/>
  <c r="H23" i="48"/>
  <c r="H15" i="48"/>
  <c r="G23" i="48"/>
  <c r="G15" i="48"/>
  <c r="F15" i="48"/>
  <c r="E23" i="48"/>
  <c r="E15" i="48"/>
  <c r="D23" i="48"/>
  <c r="D15" i="48"/>
  <c r="C23" i="48"/>
  <c r="C15" i="48"/>
  <c r="I23" i="49"/>
  <c r="I15" i="49"/>
  <c r="H23" i="49"/>
  <c r="G23" i="49"/>
  <c r="G15" i="49"/>
  <c r="F23" i="49"/>
  <c r="F15" i="49"/>
  <c r="E23" i="49"/>
  <c r="D23" i="49"/>
  <c r="D15" i="49"/>
  <c r="C23" i="49"/>
  <c r="I23" i="50"/>
  <c r="I15" i="50"/>
  <c r="H23" i="50"/>
  <c r="H15" i="50"/>
  <c r="G23" i="50"/>
  <c r="G15" i="50"/>
  <c r="F23" i="50"/>
  <c r="E23" i="50"/>
  <c r="E15" i="50"/>
  <c r="D23" i="50"/>
  <c r="D15" i="50"/>
  <c r="C23" i="50"/>
  <c r="I23" i="51"/>
  <c r="H23" i="51"/>
  <c r="G23" i="51"/>
  <c r="F23" i="51"/>
  <c r="E23" i="51"/>
  <c r="D23" i="51"/>
  <c r="C23" i="51"/>
  <c r="C15" i="51"/>
  <c r="I23" i="52"/>
  <c r="I63" i="52" s="1"/>
  <c r="I73" i="52" s="1"/>
  <c r="H23" i="52"/>
  <c r="G23" i="52"/>
  <c r="F23" i="52"/>
  <c r="E23" i="52"/>
  <c r="D23" i="52"/>
  <c r="C23" i="52"/>
  <c r="I23" i="53"/>
  <c r="H23" i="53"/>
  <c r="G23" i="53"/>
  <c r="F23" i="53"/>
  <c r="E23" i="53"/>
  <c r="D23" i="53"/>
  <c r="C23" i="53"/>
  <c r="I23" i="54"/>
  <c r="H23" i="54"/>
  <c r="G23" i="54"/>
  <c r="G63" i="54" s="1"/>
  <c r="F23" i="54"/>
  <c r="E23" i="54"/>
  <c r="D23" i="54"/>
  <c r="C23" i="54"/>
  <c r="I23" i="55"/>
  <c r="H23" i="55"/>
  <c r="G23" i="55"/>
  <c r="F23" i="55"/>
  <c r="E23" i="55"/>
  <c r="D23" i="55"/>
  <c r="C23" i="55"/>
  <c r="I23" i="56"/>
  <c r="H23" i="56"/>
  <c r="G23" i="56"/>
  <c r="F23" i="56"/>
  <c r="E23" i="56"/>
  <c r="D23" i="56"/>
  <c r="C23" i="56"/>
  <c r="I23" i="57"/>
  <c r="H23" i="57"/>
  <c r="G23" i="57"/>
  <c r="F23" i="57"/>
  <c r="E23" i="57"/>
  <c r="D23" i="57"/>
  <c r="C23" i="57"/>
  <c r="I23" i="58"/>
  <c r="H23" i="58"/>
  <c r="G23" i="58"/>
  <c r="F23" i="58"/>
  <c r="E23" i="58"/>
  <c r="D23" i="58"/>
  <c r="C23" i="58"/>
  <c r="I23" i="59"/>
  <c r="H23" i="59"/>
  <c r="G23" i="59"/>
  <c r="F23" i="59"/>
  <c r="E23" i="59"/>
  <c r="D23" i="59"/>
  <c r="C23" i="59"/>
  <c r="I23" i="60"/>
  <c r="H23" i="60"/>
  <c r="G23" i="60"/>
  <c r="F23" i="60"/>
  <c r="E23" i="60"/>
  <c r="D23" i="60"/>
  <c r="C23" i="60"/>
  <c r="I23" i="61"/>
  <c r="H23" i="61"/>
  <c r="G23" i="61"/>
  <c r="F23" i="61"/>
  <c r="E23" i="61"/>
  <c r="D23" i="61"/>
  <c r="C23" i="61"/>
  <c r="I23" i="62"/>
  <c r="H23" i="62"/>
  <c r="G23" i="62"/>
  <c r="F23" i="62"/>
  <c r="E23" i="62"/>
  <c r="D23" i="62"/>
  <c r="C23" i="62"/>
  <c r="C23" i="101" s="1"/>
  <c r="I23" i="63"/>
  <c r="G23" i="63"/>
  <c r="F23" i="63"/>
  <c r="E23" i="63"/>
  <c r="D23" i="63"/>
  <c r="C23" i="63"/>
  <c r="I23" i="64"/>
  <c r="H23" i="64"/>
  <c r="H23" i="87" s="1"/>
  <c r="G23" i="64"/>
  <c r="F23" i="64"/>
  <c r="E23" i="64"/>
  <c r="D23" i="64"/>
  <c r="C23" i="64"/>
  <c r="I23" i="65"/>
  <c r="H23" i="65"/>
  <c r="G23" i="65"/>
  <c r="G63" i="65" s="1"/>
  <c r="G73" i="65" s="1"/>
  <c r="F23" i="65"/>
  <c r="E23" i="65"/>
  <c r="D23" i="65"/>
  <c r="C23" i="65"/>
  <c r="I23" i="66"/>
  <c r="H23" i="66"/>
  <c r="G23" i="66"/>
  <c r="F23" i="66"/>
  <c r="E23" i="66"/>
  <c r="D23" i="66"/>
  <c r="C23" i="66"/>
  <c r="I23" i="67"/>
  <c r="I67" i="67" s="1"/>
  <c r="H23" i="67"/>
  <c r="G23" i="67"/>
  <c r="F23" i="67"/>
  <c r="E23" i="67"/>
  <c r="D23" i="67"/>
  <c r="C23" i="67"/>
  <c r="I23" i="68"/>
  <c r="H23" i="68"/>
  <c r="G23" i="68"/>
  <c r="F23" i="68"/>
  <c r="E23" i="68"/>
  <c r="D23" i="68"/>
  <c r="C23" i="68"/>
  <c r="I23" i="69"/>
  <c r="H23" i="69"/>
  <c r="G23" i="69"/>
  <c r="G63" i="69" s="1"/>
  <c r="F23" i="69"/>
  <c r="E23" i="69"/>
  <c r="D23" i="69"/>
  <c r="C23" i="69"/>
  <c r="I23" i="70"/>
  <c r="H23" i="70"/>
  <c r="G23" i="70"/>
  <c r="F23" i="70"/>
  <c r="D23" i="70"/>
  <c r="C23" i="70"/>
  <c r="I23" i="71"/>
  <c r="H23" i="71"/>
  <c r="H63" i="71" s="1"/>
  <c r="H73" i="71" s="1"/>
  <c r="G23" i="71"/>
  <c r="F23" i="71"/>
  <c r="E23" i="71"/>
  <c r="D23" i="71"/>
  <c r="D67" i="71" s="1"/>
  <c r="C23" i="71"/>
  <c r="I23" i="72"/>
  <c r="H23" i="72"/>
  <c r="G23" i="72"/>
  <c r="G63" i="72" s="1"/>
  <c r="F23" i="72"/>
  <c r="E23" i="72"/>
  <c r="D23" i="72"/>
  <c r="C23" i="72"/>
  <c r="K23" i="72" s="1"/>
  <c r="I23" i="73"/>
  <c r="H23" i="73"/>
  <c r="G23" i="73"/>
  <c r="F23" i="73"/>
  <c r="E23" i="73"/>
  <c r="D23" i="73"/>
  <c r="C23" i="73"/>
  <c r="I23" i="74"/>
  <c r="H23" i="74"/>
  <c r="G23" i="74"/>
  <c r="F23" i="74"/>
  <c r="E23" i="74"/>
  <c r="D23" i="74"/>
  <c r="C23" i="74"/>
  <c r="I23" i="75"/>
  <c r="H23" i="75"/>
  <c r="G23" i="75"/>
  <c r="F23" i="75"/>
  <c r="E23" i="75"/>
  <c r="D23" i="75"/>
  <c r="C23" i="75"/>
  <c r="I23" i="3"/>
  <c r="H23" i="3"/>
  <c r="G23" i="3"/>
  <c r="G67" i="3" s="1"/>
  <c r="F23" i="3"/>
  <c r="E23" i="3"/>
  <c r="D23" i="3"/>
  <c r="C23" i="3"/>
  <c r="I23" i="9"/>
  <c r="H23" i="9"/>
  <c r="G23" i="9"/>
  <c r="F23" i="9"/>
  <c r="F15" i="9"/>
  <c r="E23" i="9"/>
  <c r="D23" i="9"/>
  <c r="C23" i="9"/>
  <c r="K23" i="9" s="1"/>
  <c r="C15" i="9"/>
  <c r="I23" i="10"/>
  <c r="I15" i="10"/>
  <c r="H23" i="10"/>
  <c r="G23" i="10"/>
  <c r="F23" i="10"/>
  <c r="F15" i="10"/>
  <c r="E23" i="10"/>
  <c r="E15" i="10"/>
  <c r="D23" i="10"/>
  <c r="C23" i="10"/>
  <c r="I19" i="10"/>
  <c r="H19" i="10"/>
  <c r="G19" i="10"/>
  <c r="F19" i="10"/>
  <c r="E19" i="10"/>
  <c r="D19" i="10"/>
  <c r="C19" i="10"/>
  <c r="I19" i="26"/>
  <c r="H19" i="26"/>
  <c r="G19" i="26"/>
  <c r="F19" i="26"/>
  <c r="E19" i="26"/>
  <c r="D19" i="26"/>
  <c r="C19" i="26"/>
  <c r="I19" i="28"/>
  <c r="H19" i="28"/>
  <c r="G19" i="28"/>
  <c r="F19" i="28"/>
  <c r="E19" i="28"/>
  <c r="D19" i="28"/>
  <c r="C19" i="28"/>
  <c r="I19" i="29"/>
  <c r="H19" i="29"/>
  <c r="G19" i="29"/>
  <c r="F19" i="29"/>
  <c r="E19" i="29"/>
  <c r="D19" i="29"/>
  <c r="C19" i="29"/>
  <c r="I19" i="30"/>
  <c r="H19" i="30"/>
  <c r="G19" i="30"/>
  <c r="F19" i="30"/>
  <c r="E19" i="30"/>
  <c r="D19" i="30"/>
  <c r="C19" i="30"/>
  <c r="I19" i="31"/>
  <c r="H19" i="31"/>
  <c r="G19" i="31"/>
  <c r="F19" i="31"/>
  <c r="E19" i="31"/>
  <c r="D19" i="31"/>
  <c r="C19" i="31"/>
  <c r="I19" i="32"/>
  <c r="H19" i="32"/>
  <c r="G19" i="32"/>
  <c r="F19" i="32"/>
  <c r="E19" i="32"/>
  <c r="D19" i="32"/>
  <c r="C19" i="32"/>
  <c r="I19" i="33"/>
  <c r="H19" i="33"/>
  <c r="G19" i="33"/>
  <c r="F19" i="33"/>
  <c r="E19" i="33"/>
  <c r="D19" i="33"/>
  <c r="C19" i="33"/>
  <c r="I19" i="34"/>
  <c r="H19" i="34"/>
  <c r="G19" i="34"/>
  <c r="F19" i="34"/>
  <c r="E19" i="34"/>
  <c r="D19" i="34"/>
  <c r="C19" i="34"/>
  <c r="I19" i="35"/>
  <c r="H19" i="35"/>
  <c r="G19" i="35"/>
  <c r="F19" i="35"/>
  <c r="E19" i="35"/>
  <c r="C19" i="35"/>
  <c r="I19" i="36"/>
  <c r="H19" i="36"/>
  <c r="G19" i="36"/>
  <c r="F19" i="36"/>
  <c r="E19" i="36"/>
  <c r="D19" i="36"/>
  <c r="C19" i="36"/>
  <c r="I19" i="37"/>
  <c r="H19" i="37"/>
  <c r="G19" i="37"/>
  <c r="F19" i="37"/>
  <c r="E19" i="37"/>
  <c r="D19" i="37"/>
  <c r="C19" i="37"/>
  <c r="I19" i="38"/>
  <c r="H19" i="38"/>
  <c r="G19" i="38"/>
  <c r="F19" i="38"/>
  <c r="E19" i="38"/>
  <c r="D19" i="38"/>
  <c r="C19" i="38"/>
  <c r="I19" i="39"/>
  <c r="H19" i="39"/>
  <c r="G19" i="39"/>
  <c r="F19" i="39"/>
  <c r="E19" i="39"/>
  <c r="D19" i="39"/>
  <c r="C19" i="39"/>
  <c r="I19" i="40"/>
  <c r="H19" i="40"/>
  <c r="G19" i="40"/>
  <c r="F19" i="40"/>
  <c r="E19" i="40"/>
  <c r="D19" i="40"/>
  <c r="C19" i="40"/>
  <c r="I19" i="41"/>
  <c r="H19" i="41"/>
  <c r="G19" i="41"/>
  <c r="F19" i="41"/>
  <c r="E19" i="41"/>
  <c r="D19" i="41"/>
  <c r="C19" i="41"/>
  <c r="I19" i="42"/>
  <c r="H19" i="42"/>
  <c r="G19" i="42"/>
  <c r="F19" i="42"/>
  <c r="E19" i="42"/>
  <c r="D19" i="42"/>
  <c r="C19" i="42"/>
  <c r="I19" i="43"/>
  <c r="H19" i="43"/>
  <c r="G19" i="43"/>
  <c r="F19" i="43"/>
  <c r="E19" i="43"/>
  <c r="D19" i="43"/>
  <c r="C19" i="43"/>
  <c r="I19" i="44"/>
  <c r="H19" i="44"/>
  <c r="G19" i="44"/>
  <c r="F19" i="44"/>
  <c r="E19" i="44"/>
  <c r="D19" i="44"/>
  <c r="C19" i="44"/>
  <c r="I19" i="45"/>
  <c r="H19" i="45"/>
  <c r="G19" i="45"/>
  <c r="F19" i="45"/>
  <c r="E19" i="45"/>
  <c r="D19" i="45"/>
  <c r="C19" i="45"/>
  <c r="I19" i="46"/>
  <c r="H19" i="46"/>
  <c r="G19" i="46"/>
  <c r="F19" i="46"/>
  <c r="E19" i="46"/>
  <c r="D19" i="46"/>
  <c r="C19" i="46"/>
  <c r="I19" i="47"/>
  <c r="I75" i="47" s="1"/>
  <c r="H19" i="47"/>
  <c r="G19" i="47"/>
  <c r="F19" i="47"/>
  <c r="E19" i="47"/>
  <c r="E75" i="47" s="1"/>
  <c r="D19" i="47"/>
  <c r="C19" i="47"/>
  <c r="I19" i="48"/>
  <c r="I75" i="48" s="1"/>
  <c r="H19" i="48"/>
  <c r="H75" i="48" s="1"/>
  <c r="G19" i="48"/>
  <c r="G75" i="48" s="1"/>
  <c r="F19" i="48"/>
  <c r="E19" i="48"/>
  <c r="D19" i="48"/>
  <c r="C19" i="48"/>
  <c r="C75" i="48"/>
  <c r="I19" i="49"/>
  <c r="I75" i="49" s="1"/>
  <c r="H19" i="49"/>
  <c r="H75" i="49"/>
  <c r="G19" i="49"/>
  <c r="G75" i="49" s="1"/>
  <c r="F19" i="49"/>
  <c r="F75" i="49" s="1"/>
  <c r="E19" i="49"/>
  <c r="E75" i="49" s="1"/>
  <c r="D19" i="49"/>
  <c r="D75" i="49"/>
  <c r="C19" i="49"/>
  <c r="I19" i="50"/>
  <c r="H19" i="50"/>
  <c r="G19" i="50"/>
  <c r="F19" i="50"/>
  <c r="E19" i="50"/>
  <c r="D19" i="50"/>
  <c r="D75" i="50"/>
  <c r="C19" i="50"/>
  <c r="C75" i="50" s="1"/>
  <c r="I19" i="51"/>
  <c r="I75" i="51" s="1"/>
  <c r="H19" i="51"/>
  <c r="G19" i="51"/>
  <c r="G75" i="51"/>
  <c r="F19" i="51"/>
  <c r="F75" i="51" s="1"/>
  <c r="E19" i="51"/>
  <c r="D19" i="51"/>
  <c r="C19" i="51"/>
  <c r="I19" i="52"/>
  <c r="I75" i="52" s="1"/>
  <c r="H19" i="52"/>
  <c r="G19" i="52"/>
  <c r="G75" i="52" s="1"/>
  <c r="F19" i="52"/>
  <c r="F75" i="52" s="1"/>
  <c r="E19" i="52"/>
  <c r="D19" i="52"/>
  <c r="D75" i="52" s="1"/>
  <c r="C19" i="52"/>
  <c r="C75" i="52" s="1"/>
  <c r="I19" i="53"/>
  <c r="H19" i="53"/>
  <c r="G19" i="53"/>
  <c r="G75" i="53" s="1"/>
  <c r="F19" i="53"/>
  <c r="F75" i="53" s="1"/>
  <c r="E19" i="53"/>
  <c r="E75" i="53"/>
  <c r="D19" i="53"/>
  <c r="D75" i="53" s="1"/>
  <c r="C19" i="53"/>
  <c r="C75" i="53" s="1"/>
  <c r="I19" i="54"/>
  <c r="H19" i="54"/>
  <c r="G19" i="54"/>
  <c r="F19" i="54"/>
  <c r="F75" i="54" s="1"/>
  <c r="E19" i="54"/>
  <c r="D19" i="54"/>
  <c r="D75" i="54" s="1"/>
  <c r="C19" i="54"/>
  <c r="C75" i="54" s="1"/>
  <c r="I19" i="55"/>
  <c r="I75" i="55" s="1"/>
  <c r="H19" i="55"/>
  <c r="H75" i="55"/>
  <c r="G19" i="55"/>
  <c r="F19" i="55"/>
  <c r="E19" i="55"/>
  <c r="D19" i="55"/>
  <c r="C19" i="55"/>
  <c r="I19" i="56"/>
  <c r="I75" i="56" s="1"/>
  <c r="H19" i="56"/>
  <c r="H75" i="56"/>
  <c r="G19" i="56"/>
  <c r="G75" i="56" s="1"/>
  <c r="F19" i="56"/>
  <c r="E19" i="56"/>
  <c r="E75" i="56" s="1"/>
  <c r="D19" i="56"/>
  <c r="C19" i="56"/>
  <c r="I19" i="57"/>
  <c r="I75" i="57" s="1"/>
  <c r="H19" i="57"/>
  <c r="H75" i="57" s="1"/>
  <c r="G19" i="57"/>
  <c r="G75" i="57" s="1"/>
  <c r="F19" i="57"/>
  <c r="F75" i="57" s="1"/>
  <c r="E19" i="57"/>
  <c r="E75" i="57" s="1"/>
  <c r="D19" i="57"/>
  <c r="D75" i="57" s="1"/>
  <c r="C19" i="57"/>
  <c r="C75" i="57" s="1"/>
  <c r="I19" i="58"/>
  <c r="I75" i="58"/>
  <c r="H19" i="58"/>
  <c r="H75" i="58" s="1"/>
  <c r="G19" i="58"/>
  <c r="G75" i="58" s="1"/>
  <c r="F19" i="58"/>
  <c r="F75" i="58" s="1"/>
  <c r="E19" i="58"/>
  <c r="E75" i="58" s="1"/>
  <c r="D19" i="58"/>
  <c r="D75" i="58" s="1"/>
  <c r="C19" i="58"/>
  <c r="C75" i="58" s="1"/>
  <c r="I19" i="59"/>
  <c r="H19" i="59"/>
  <c r="G19" i="59"/>
  <c r="F19" i="59"/>
  <c r="E19" i="59"/>
  <c r="D19" i="59"/>
  <c r="C19" i="59"/>
  <c r="C75" i="59" s="1"/>
  <c r="I19" i="60"/>
  <c r="I75" i="60" s="1"/>
  <c r="H19" i="60"/>
  <c r="H75" i="60" s="1"/>
  <c r="G19" i="60"/>
  <c r="G75" i="60" s="1"/>
  <c r="F19" i="60"/>
  <c r="E19" i="60"/>
  <c r="E75" i="60" s="1"/>
  <c r="D19" i="60"/>
  <c r="D75" i="60"/>
  <c r="C19" i="60"/>
  <c r="I19" i="61"/>
  <c r="I75" i="61" s="1"/>
  <c r="H19" i="61"/>
  <c r="H75" i="61" s="1"/>
  <c r="G19" i="61"/>
  <c r="G75" i="61"/>
  <c r="F19" i="61"/>
  <c r="F75" i="61" s="1"/>
  <c r="E19" i="61"/>
  <c r="E75" i="61" s="1"/>
  <c r="D19" i="61"/>
  <c r="D75" i="61" s="1"/>
  <c r="C19" i="61"/>
  <c r="C75" i="61" s="1"/>
  <c r="I19" i="62"/>
  <c r="I75" i="62" s="1"/>
  <c r="H19" i="62"/>
  <c r="G19" i="62"/>
  <c r="G75" i="62" s="1"/>
  <c r="F19" i="62"/>
  <c r="E19" i="62"/>
  <c r="E75" i="62"/>
  <c r="D19" i="62"/>
  <c r="D75" i="62" s="1"/>
  <c r="C19" i="62"/>
  <c r="C75" i="62"/>
  <c r="I19" i="63"/>
  <c r="G19" i="63"/>
  <c r="F19" i="63"/>
  <c r="E19" i="63"/>
  <c r="E75" i="63"/>
  <c r="D19" i="63"/>
  <c r="D75" i="63" s="1"/>
  <c r="C19" i="63"/>
  <c r="C75" i="63" s="1"/>
  <c r="I19" i="64"/>
  <c r="I75" i="64" s="1"/>
  <c r="H19" i="64"/>
  <c r="H75" i="64" s="1"/>
  <c r="G19" i="64"/>
  <c r="G75" i="64" s="1"/>
  <c r="F19" i="64"/>
  <c r="F75" i="64" s="1"/>
  <c r="E19" i="64"/>
  <c r="D19" i="64"/>
  <c r="C19" i="64"/>
  <c r="I19" i="65"/>
  <c r="I75" i="65"/>
  <c r="H19" i="65"/>
  <c r="H75" i="65" s="1"/>
  <c r="G19" i="65"/>
  <c r="G75" i="65" s="1"/>
  <c r="F19" i="65"/>
  <c r="F75" i="65" s="1"/>
  <c r="E19" i="65"/>
  <c r="E75" i="65"/>
  <c r="D19" i="65"/>
  <c r="D75" i="65" s="1"/>
  <c r="C19" i="65"/>
  <c r="I19" i="66"/>
  <c r="I75" i="66" s="1"/>
  <c r="H19" i="66"/>
  <c r="H75" i="66"/>
  <c r="G19" i="66"/>
  <c r="G75" i="66" s="1"/>
  <c r="F19" i="66"/>
  <c r="F75" i="66" s="1"/>
  <c r="E19" i="66"/>
  <c r="E75" i="66" s="1"/>
  <c r="D19" i="66"/>
  <c r="D75" i="66"/>
  <c r="C19" i="66"/>
  <c r="C75" i="66" s="1"/>
  <c r="I19" i="67"/>
  <c r="H19" i="67"/>
  <c r="H75" i="67" s="1"/>
  <c r="G19" i="67"/>
  <c r="G75" i="67" s="1"/>
  <c r="F19" i="67"/>
  <c r="F75" i="67" s="1"/>
  <c r="E19" i="67"/>
  <c r="E75" i="67" s="1"/>
  <c r="D19" i="67"/>
  <c r="D75" i="67" s="1"/>
  <c r="C19" i="67"/>
  <c r="C75" i="67"/>
  <c r="I19" i="68"/>
  <c r="I75" i="68" s="1"/>
  <c r="H19" i="68"/>
  <c r="G19" i="68"/>
  <c r="F19" i="68"/>
  <c r="E19" i="68"/>
  <c r="E19" i="88" s="1"/>
  <c r="E19" i="71"/>
  <c r="E75" i="71"/>
  <c r="D19" i="68"/>
  <c r="C19" i="68"/>
  <c r="I19" i="69"/>
  <c r="I75" i="69"/>
  <c r="H19" i="69"/>
  <c r="H75" i="69" s="1"/>
  <c r="G19" i="69"/>
  <c r="G75" i="69"/>
  <c r="F19" i="69"/>
  <c r="F75" i="69" s="1"/>
  <c r="E19" i="69"/>
  <c r="E75" i="69"/>
  <c r="D19" i="69"/>
  <c r="D75" i="69" s="1"/>
  <c r="C19" i="69"/>
  <c r="C75" i="69"/>
  <c r="I19" i="70"/>
  <c r="I75" i="70" s="1"/>
  <c r="H19" i="70"/>
  <c r="H75" i="70"/>
  <c r="G19" i="70"/>
  <c r="G75" i="70" s="1"/>
  <c r="F19" i="70"/>
  <c r="F75" i="70"/>
  <c r="D19" i="70"/>
  <c r="D75" i="70" s="1"/>
  <c r="C19" i="70"/>
  <c r="C75" i="70"/>
  <c r="I19" i="71"/>
  <c r="I75" i="71" s="1"/>
  <c r="H19" i="71"/>
  <c r="H75" i="71"/>
  <c r="G19" i="71"/>
  <c r="G75" i="71" s="1"/>
  <c r="F19" i="71"/>
  <c r="F75" i="71"/>
  <c r="D19" i="71"/>
  <c r="D75" i="71" s="1"/>
  <c r="C19" i="71"/>
  <c r="C75" i="71"/>
  <c r="I19" i="72"/>
  <c r="H19" i="72"/>
  <c r="G19" i="72"/>
  <c r="F19" i="72"/>
  <c r="E19" i="72"/>
  <c r="D19" i="72"/>
  <c r="C19" i="72"/>
  <c r="I19" i="73"/>
  <c r="I75" i="73" s="1"/>
  <c r="H19" i="73"/>
  <c r="H75" i="73" s="1"/>
  <c r="G19" i="73"/>
  <c r="G75" i="73" s="1"/>
  <c r="F19" i="73"/>
  <c r="F75" i="73" s="1"/>
  <c r="E19" i="73"/>
  <c r="E75" i="73" s="1"/>
  <c r="D19" i="73"/>
  <c r="D75" i="73" s="1"/>
  <c r="C19" i="73"/>
  <c r="I19" i="74"/>
  <c r="I75" i="74"/>
  <c r="H19" i="74"/>
  <c r="H75" i="74" s="1"/>
  <c r="G19" i="74"/>
  <c r="G75" i="74" s="1"/>
  <c r="F19" i="74"/>
  <c r="F75" i="74" s="1"/>
  <c r="E19" i="74"/>
  <c r="E75" i="74"/>
  <c r="D19" i="74"/>
  <c r="D75" i="74" s="1"/>
  <c r="C19" i="74"/>
  <c r="C75" i="74" s="1"/>
  <c r="I19" i="75"/>
  <c r="I75" i="75" s="1"/>
  <c r="H19" i="75"/>
  <c r="H75" i="75" s="1"/>
  <c r="G19" i="75"/>
  <c r="G75" i="75" s="1"/>
  <c r="F19" i="75"/>
  <c r="F75" i="75"/>
  <c r="E19" i="75"/>
  <c r="E75" i="75" s="1"/>
  <c r="D19" i="75"/>
  <c r="D75" i="75"/>
  <c r="C19" i="75"/>
  <c r="C75" i="75" s="1"/>
  <c r="I19" i="3"/>
  <c r="H19" i="3"/>
  <c r="G19" i="3"/>
  <c r="G19" i="9"/>
  <c r="F19" i="3"/>
  <c r="E19" i="3"/>
  <c r="D19" i="3"/>
  <c r="C19" i="3"/>
  <c r="C19" i="9"/>
  <c r="I19" i="9"/>
  <c r="H19" i="9"/>
  <c r="F19" i="9"/>
  <c r="E19" i="9"/>
  <c r="D19" i="9"/>
  <c r="I15" i="9"/>
  <c r="H15" i="9"/>
  <c r="G15" i="9"/>
  <c r="E15" i="9"/>
  <c r="D15" i="9"/>
  <c r="H15" i="10"/>
  <c r="G15" i="10"/>
  <c r="D15" i="10"/>
  <c r="C15" i="10"/>
  <c r="G15" i="26"/>
  <c r="F15" i="26"/>
  <c r="C15" i="26"/>
  <c r="I15" i="28"/>
  <c r="F15" i="28"/>
  <c r="E15" i="28"/>
  <c r="I15" i="29"/>
  <c r="H15" i="29"/>
  <c r="G15" i="29"/>
  <c r="F15" i="29"/>
  <c r="E15" i="29"/>
  <c r="D15" i="29"/>
  <c r="C15" i="29"/>
  <c r="H15" i="30"/>
  <c r="G15" i="30"/>
  <c r="D15" i="30"/>
  <c r="G49" i="4"/>
  <c r="D11" i="30" s="1"/>
  <c r="C15" i="30"/>
  <c r="G15" i="31"/>
  <c r="F15" i="31"/>
  <c r="C15" i="31"/>
  <c r="I15" i="32"/>
  <c r="F15" i="32"/>
  <c r="E15" i="32"/>
  <c r="I15" i="33"/>
  <c r="I63" i="33" s="1"/>
  <c r="H15" i="33"/>
  <c r="G15" i="33"/>
  <c r="F15" i="33"/>
  <c r="E15" i="33"/>
  <c r="E63" i="33"/>
  <c r="D15" i="33"/>
  <c r="C15" i="33"/>
  <c r="H15" i="34"/>
  <c r="G15" i="34"/>
  <c r="D15" i="34"/>
  <c r="C15" i="34"/>
  <c r="G15" i="35"/>
  <c r="F15" i="35"/>
  <c r="C15" i="35"/>
  <c r="I15" i="36"/>
  <c r="F15" i="36"/>
  <c r="E15" i="36"/>
  <c r="I15" i="37"/>
  <c r="H15" i="37"/>
  <c r="G15" i="37"/>
  <c r="F15" i="37"/>
  <c r="E15" i="37"/>
  <c r="D15" i="37"/>
  <c r="H15" i="38"/>
  <c r="G15" i="38"/>
  <c r="D15" i="38"/>
  <c r="C15" i="38"/>
  <c r="G15" i="39"/>
  <c r="F15" i="39"/>
  <c r="C15" i="39"/>
  <c r="I15" i="40"/>
  <c r="F15" i="40"/>
  <c r="E15" i="40"/>
  <c r="I15" i="41"/>
  <c r="H15" i="41"/>
  <c r="E15" i="41"/>
  <c r="D15" i="41"/>
  <c r="H15" i="42"/>
  <c r="G15" i="42"/>
  <c r="D15" i="42"/>
  <c r="C15" i="42"/>
  <c r="G15" i="43"/>
  <c r="F15" i="43"/>
  <c r="C15" i="43"/>
  <c r="I15" i="44"/>
  <c r="F15" i="44"/>
  <c r="E15" i="44"/>
  <c r="I15" i="45"/>
  <c r="H15" i="45"/>
  <c r="G15" i="45"/>
  <c r="F15" i="45"/>
  <c r="E15" i="45"/>
  <c r="D15" i="45"/>
  <c r="C15" i="45"/>
  <c r="H15" i="46"/>
  <c r="G15" i="46"/>
  <c r="F15" i="46"/>
  <c r="E15" i="46"/>
  <c r="D15" i="46"/>
  <c r="C15" i="46"/>
  <c r="I15" i="47"/>
  <c r="H15" i="47"/>
  <c r="G15" i="47"/>
  <c r="F15" i="47"/>
  <c r="E15" i="47"/>
  <c r="I15" i="48"/>
  <c r="H15" i="49"/>
  <c r="E15" i="49"/>
  <c r="C15" i="49"/>
  <c r="F15" i="50"/>
  <c r="C15" i="50"/>
  <c r="I15" i="51"/>
  <c r="H15" i="51"/>
  <c r="G15" i="51"/>
  <c r="F15" i="51"/>
  <c r="E15" i="51"/>
  <c r="D15" i="51"/>
  <c r="I15" i="52"/>
  <c r="H15" i="52"/>
  <c r="G15" i="52"/>
  <c r="F15" i="52"/>
  <c r="E15" i="52"/>
  <c r="D15" i="52"/>
  <c r="C15" i="52"/>
  <c r="I15" i="53"/>
  <c r="H15" i="53"/>
  <c r="G15" i="53"/>
  <c r="F15" i="53"/>
  <c r="E15" i="53"/>
  <c r="D15" i="53"/>
  <c r="C15" i="53"/>
  <c r="I15" i="54"/>
  <c r="H15" i="54"/>
  <c r="G15" i="54"/>
  <c r="F15" i="54"/>
  <c r="E15" i="54"/>
  <c r="D15" i="54"/>
  <c r="C15" i="54"/>
  <c r="I15" i="55"/>
  <c r="H15" i="55"/>
  <c r="G15" i="55"/>
  <c r="F15" i="55"/>
  <c r="E15" i="55"/>
  <c r="D15" i="55"/>
  <c r="C15" i="55"/>
  <c r="I15" i="56"/>
  <c r="H15" i="56"/>
  <c r="G15" i="56"/>
  <c r="F15" i="56"/>
  <c r="E15" i="56"/>
  <c r="D15" i="56"/>
  <c r="C15" i="56"/>
  <c r="K15" i="56" s="1"/>
  <c r="I15" i="57"/>
  <c r="H15" i="57"/>
  <c r="G15" i="57"/>
  <c r="F15" i="57"/>
  <c r="K15" i="57" s="1"/>
  <c r="E15" i="57"/>
  <c r="D15" i="57"/>
  <c r="C15" i="57"/>
  <c r="I15" i="58"/>
  <c r="H15" i="58"/>
  <c r="G15" i="58"/>
  <c r="E15" i="58"/>
  <c r="D15" i="58"/>
  <c r="C15" i="58"/>
  <c r="I15" i="59"/>
  <c r="H15" i="59"/>
  <c r="G15" i="59"/>
  <c r="F15" i="59"/>
  <c r="E15" i="59"/>
  <c r="D15" i="59"/>
  <c r="C15" i="59"/>
  <c r="I15" i="60"/>
  <c r="H15" i="60"/>
  <c r="G15" i="60"/>
  <c r="F15" i="60"/>
  <c r="E15" i="60"/>
  <c r="D15" i="60"/>
  <c r="C15" i="60"/>
  <c r="I15" i="61"/>
  <c r="H15" i="61"/>
  <c r="G15" i="61"/>
  <c r="F15" i="61"/>
  <c r="E15" i="61"/>
  <c r="D15" i="61"/>
  <c r="C15" i="61"/>
  <c r="I15" i="62"/>
  <c r="H15" i="62"/>
  <c r="H63" i="62" s="1"/>
  <c r="G15" i="62"/>
  <c r="F15" i="62"/>
  <c r="E15" i="62"/>
  <c r="D15" i="62"/>
  <c r="C15" i="62"/>
  <c r="I15" i="63"/>
  <c r="G15" i="63"/>
  <c r="F15" i="63"/>
  <c r="E15" i="63"/>
  <c r="I15" i="64"/>
  <c r="H15" i="64"/>
  <c r="G15" i="64"/>
  <c r="F15" i="64"/>
  <c r="E15" i="64"/>
  <c r="D15" i="64"/>
  <c r="C15" i="64"/>
  <c r="I15" i="65"/>
  <c r="H15" i="65"/>
  <c r="G15" i="65"/>
  <c r="F15" i="65"/>
  <c r="E15" i="65"/>
  <c r="D15" i="65"/>
  <c r="C15" i="65"/>
  <c r="I15" i="66"/>
  <c r="H15" i="66"/>
  <c r="G15" i="66"/>
  <c r="F15" i="66"/>
  <c r="E15" i="66"/>
  <c r="D15" i="66"/>
  <c r="C15" i="66"/>
  <c r="I15" i="67"/>
  <c r="H15" i="67"/>
  <c r="G15" i="67"/>
  <c r="F15" i="67"/>
  <c r="E15" i="67"/>
  <c r="D15" i="67"/>
  <c r="C15" i="67"/>
  <c r="I15" i="68"/>
  <c r="H15" i="68"/>
  <c r="G15" i="68"/>
  <c r="F15" i="68"/>
  <c r="E15" i="68"/>
  <c r="D15" i="68"/>
  <c r="C15" i="68"/>
  <c r="I15" i="69"/>
  <c r="H15" i="69"/>
  <c r="G15" i="69"/>
  <c r="F15" i="69"/>
  <c r="E15" i="69"/>
  <c r="D15" i="69"/>
  <c r="C15" i="69"/>
  <c r="I15" i="70"/>
  <c r="H15" i="70"/>
  <c r="G15" i="70"/>
  <c r="F15" i="70"/>
  <c r="D15" i="70"/>
  <c r="C15" i="70"/>
  <c r="I15" i="71"/>
  <c r="H15" i="71"/>
  <c r="G15" i="71"/>
  <c r="F15" i="71"/>
  <c r="E15" i="71"/>
  <c r="D15" i="71"/>
  <c r="C15" i="71"/>
  <c r="I15" i="72"/>
  <c r="H15" i="72"/>
  <c r="G15" i="72"/>
  <c r="F15" i="72"/>
  <c r="E15" i="72"/>
  <c r="D15" i="72"/>
  <c r="C15" i="72"/>
  <c r="I15" i="73"/>
  <c r="H15" i="73"/>
  <c r="G15" i="73"/>
  <c r="F15" i="73"/>
  <c r="E15" i="73"/>
  <c r="D15" i="73"/>
  <c r="C15" i="73"/>
  <c r="I15" i="74"/>
  <c r="H15" i="74"/>
  <c r="G15" i="74"/>
  <c r="F15" i="74"/>
  <c r="E15" i="74"/>
  <c r="D15" i="74"/>
  <c r="C15" i="74"/>
  <c r="I15" i="75"/>
  <c r="H15" i="75"/>
  <c r="G15" i="75"/>
  <c r="F15" i="75"/>
  <c r="E15" i="75"/>
  <c r="D15" i="75"/>
  <c r="C15" i="75"/>
  <c r="I15" i="3"/>
  <c r="H15" i="3"/>
  <c r="G15" i="3"/>
  <c r="F15" i="3"/>
  <c r="E15" i="3"/>
  <c r="D15" i="3"/>
  <c r="C15" i="3"/>
  <c r="I10" i="26"/>
  <c r="H10" i="26"/>
  <c r="G10" i="26"/>
  <c r="F10" i="26"/>
  <c r="E10" i="26"/>
  <c r="D10" i="26"/>
  <c r="C10" i="26"/>
  <c r="I10" i="28"/>
  <c r="H10" i="28"/>
  <c r="G10" i="28"/>
  <c r="F10" i="28"/>
  <c r="E10" i="28"/>
  <c r="D10" i="28"/>
  <c r="C10" i="28"/>
  <c r="I10" i="29"/>
  <c r="H10" i="29"/>
  <c r="G10" i="29"/>
  <c r="F10" i="29"/>
  <c r="E10" i="29"/>
  <c r="D10" i="29"/>
  <c r="C10" i="29"/>
  <c r="I10" i="30"/>
  <c r="H10" i="30"/>
  <c r="G10" i="30"/>
  <c r="F10" i="30"/>
  <c r="E10" i="30"/>
  <c r="D10" i="30"/>
  <c r="C10" i="30"/>
  <c r="I10" i="31"/>
  <c r="H10" i="31"/>
  <c r="G10" i="31"/>
  <c r="F10" i="31"/>
  <c r="E10" i="31"/>
  <c r="D10" i="31"/>
  <c r="C10" i="31"/>
  <c r="I10" i="32"/>
  <c r="H10" i="32"/>
  <c r="G10" i="32"/>
  <c r="F10" i="32"/>
  <c r="E10" i="32"/>
  <c r="D10" i="32"/>
  <c r="C10" i="32"/>
  <c r="I10" i="33"/>
  <c r="H10" i="33"/>
  <c r="G10" i="33"/>
  <c r="F10" i="33"/>
  <c r="E10" i="33"/>
  <c r="D10" i="33"/>
  <c r="C10" i="33"/>
  <c r="I10" i="34"/>
  <c r="H10" i="34"/>
  <c r="G10" i="34"/>
  <c r="F10" i="34"/>
  <c r="E10" i="34"/>
  <c r="D10" i="34"/>
  <c r="C10" i="34"/>
  <c r="I10" i="35"/>
  <c r="H10" i="35"/>
  <c r="G10" i="35"/>
  <c r="F10" i="35"/>
  <c r="E10" i="35"/>
  <c r="D10" i="35"/>
  <c r="C10" i="35"/>
  <c r="I10" i="36"/>
  <c r="H10" i="36"/>
  <c r="G10" i="36"/>
  <c r="F10" i="36"/>
  <c r="E10" i="36"/>
  <c r="D10" i="36"/>
  <c r="C10" i="36"/>
  <c r="I10" i="37"/>
  <c r="H10" i="37"/>
  <c r="G10" i="37"/>
  <c r="F10" i="37"/>
  <c r="E10" i="37"/>
  <c r="D10" i="37"/>
  <c r="C10" i="37"/>
  <c r="I10" i="38"/>
  <c r="H10" i="38"/>
  <c r="G10" i="38"/>
  <c r="F10" i="38"/>
  <c r="E10" i="38"/>
  <c r="D10" i="38"/>
  <c r="C10" i="38"/>
  <c r="I10" i="39"/>
  <c r="H10" i="39"/>
  <c r="G10" i="39"/>
  <c r="F10" i="39"/>
  <c r="E10" i="39"/>
  <c r="D10" i="39"/>
  <c r="C10" i="39"/>
  <c r="I10" i="40"/>
  <c r="H10" i="40"/>
  <c r="G10" i="40"/>
  <c r="F10" i="40"/>
  <c r="E10" i="40"/>
  <c r="D10" i="40"/>
  <c r="C10" i="40"/>
  <c r="I10" i="41"/>
  <c r="H10" i="41"/>
  <c r="G10" i="41"/>
  <c r="F10" i="41"/>
  <c r="E10" i="41"/>
  <c r="D10" i="41"/>
  <c r="C10" i="41"/>
  <c r="I10" i="42"/>
  <c r="H10" i="42"/>
  <c r="G10" i="42"/>
  <c r="F10" i="42"/>
  <c r="E10" i="42"/>
  <c r="D10" i="42"/>
  <c r="C10" i="42"/>
  <c r="I10" i="43"/>
  <c r="H10" i="43"/>
  <c r="G10" i="43"/>
  <c r="F10" i="43"/>
  <c r="E10" i="43"/>
  <c r="D10" i="43"/>
  <c r="C10" i="43"/>
  <c r="I10" i="44"/>
  <c r="H10" i="44"/>
  <c r="G10" i="44"/>
  <c r="F10" i="44"/>
  <c r="E10" i="44"/>
  <c r="D10" i="44"/>
  <c r="C10" i="44"/>
  <c r="I10" i="45"/>
  <c r="H10" i="45"/>
  <c r="G10" i="45"/>
  <c r="F10" i="45"/>
  <c r="E10" i="45"/>
  <c r="D10" i="45"/>
  <c r="C10" i="45"/>
  <c r="I10" i="46"/>
  <c r="H10" i="46"/>
  <c r="G10" i="46"/>
  <c r="F10" i="46"/>
  <c r="E10" i="46"/>
  <c r="D10" i="46"/>
  <c r="C10" i="46"/>
  <c r="I10" i="47"/>
  <c r="H10" i="47"/>
  <c r="G10" i="47"/>
  <c r="F10" i="47"/>
  <c r="E10" i="47"/>
  <c r="D10" i="47"/>
  <c r="C10" i="47"/>
  <c r="I10" i="48"/>
  <c r="H10" i="48"/>
  <c r="G10" i="48"/>
  <c r="F10" i="48"/>
  <c r="E10" i="48"/>
  <c r="D10" i="48"/>
  <c r="C10" i="48"/>
  <c r="I10" i="49"/>
  <c r="H10" i="49"/>
  <c r="G10" i="49"/>
  <c r="F10" i="49"/>
  <c r="E10" i="49"/>
  <c r="D10" i="49"/>
  <c r="C10" i="49"/>
  <c r="I10" i="50"/>
  <c r="H10" i="50"/>
  <c r="G10" i="50"/>
  <c r="F10" i="50"/>
  <c r="E10" i="50"/>
  <c r="D10" i="50"/>
  <c r="C10" i="50"/>
  <c r="I10" i="51"/>
  <c r="H10" i="51"/>
  <c r="G10" i="51"/>
  <c r="F10" i="51"/>
  <c r="E10" i="51"/>
  <c r="D10" i="51"/>
  <c r="C10" i="51"/>
  <c r="I10" i="52"/>
  <c r="H10" i="52"/>
  <c r="G10" i="52"/>
  <c r="F10" i="52"/>
  <c r="E10" i="52"/>
  <c r="D10" i="52"/>
  <c r="C10" i="52"/>
  <c r="I10" i="53"/>
  <c r="H10" i="53"/>
  <c r="G10" i="53"/>
  <c r="F10" i="53"/>
  <c r="E10" i="53"/>
  <c r="D10" i="53"/>
  <c r="C10" i="53"/>
  <c r="I10" i="54"/>
  <c r="H10" i="54"/>
  <c r="G10" i="54"/>
  <c r="F10" i="54"/>
  <c r="E10" i="54"/>
  <c r="D10" i="54"/>
  <c r="C10" i="54"/>
  <c r="I10" i="55"/>
  <c r="H10" i="55"/>
  <c r="G10" i="55"/>
  <c r="F10" i="55"/>
  <c r="E10" i="55"/>
  <c r="D10" i="55"/>
  <c r="C10" i="55"/>
  <c r="I10" i="56"/>
  <c r="H10" i="56"/>
  <c r="G10" i="56"/>
  <c r="F10" i="56"/>
  <c r="E10" i="56"/>
  <c r="D10" i="56"/>
  <c r="C10" i="56"/>
  <c r="I10" i="57"/>
  <c r="H10" i="57"/>
  <c r="G10" i="57"/>
  <c r="F10" i="57"/>
  <c r="E10" i="57"/>
  <c r="D10" i="57"/>
  <c r="C10" i="57"/>
  <c r="I10" i="58"/>
  <c r="H10" i="58"/>
  <c r="G10" i="58"/>
  <c r="F10" i="58"/>
  <c r="E10" i="58"/>
  <c r="D10" i="58"/>
  <c r="C10" i="58"/>
  <c r="I10" i="59"/>
  <c r="H10" i="59"/>
  <c r="G10" i="59"/>
  <c r="F10" i="59"/>
  <c r="E10" i="59"/>
  <c r="D10" i="59"/>
  <c r="C10" i="59"/>
  <c r="I10" i="60"/>
  <c r="H10" i="60"/>
  <c r="G10" i="60"/>
  <c r="F10" i="60"/>
  <c r="E10" i="60"/>
  <c r="D10" i="60"/>
  <c r="C10" i="60"/>
  <c r="I10" i="61"/>
  <c r="H10" i="61"/>
  <c r="G10" i="61"/>
  <c r="F10" i="61"/>
  <c r="E10" i="61"/>
  <c r="D10" i="61"/>
  <c r="C10" i="61"/>
  <c r="I10" i="62"/>
  <c r="H10" i="62"/>
  <c r="G10" i="62"/>
  <c r="F10" i="62"/>
  <c r="E10" i="62"/>
  <c r="D10" i="62"/>
  <c r="C10" i="62"/>
  <c r="I10" i="63"/>
  <c r="H10" i="63"/>
  <c r="G10" i="63"/>
  <c r="F10" i="63"/>
  <c r="E10" i="63"/>
  <c r="D10" i="63"/>
  <c r="C10" i="63"/>
  <c r="I10" i="64"/>
  <c r="H10" i="64"/>
  <c r="G10" i="64"/>
  <c r="F10" i="64"/>
  <c r="E10" i="64"/>
  <c r="D10" i="64"/>
  <c r="C10" i="64"/>
  <c r="I10" i="65"/>
  <c r="H10" i="65"/>
  <c r="G10" i="65"/>
  <c r="F10" i="65"/>
  <c r="E10" i="65"/>
  <c r="D10" i="65"/>
  <c r="C10" i="65"/>
  <c r="I10" i="66"/>
  <c r="H10" i="66"/>
  <c r="G10" i="66"/>
  <c r="F10" i="66"/>
  <c r="E10" i="66"/>
  <c r="D10" i="66"/>
  <c r="C10" i="66"/>
  <c r="I10" i="67"/>
  <c r="H10" i="67"/>
  <c r="G10" i="67"/>
  <c r="F10" i="67"/>
  <c r="E10" i="67"/>
  <c r="D10" i="67"/>
  <c r="C10" i="67"/>
  <c r="I10" i="68"/>
  <c r="H10" i="68"/>
  <c r="G10" i="68"/>
  <c r="F10" i="68"/>
  <c r="E10" i="68"/>
  <c r="D10" i="68"/>
  <c r="C10" i="68"/>
  <c r="I10" i="69"/>
  <c r="H10" i="69"/>
  <c r="G10" i="69"/>
  <c r="F10" i="69"/>
  <c r="E10" i="69"/>
  <c r="D10" i="69"/>
  <c r="C10" i="69"/>
  <c r="I10" i="70"/>
  <c r="H10" i="70"/>
  <c r="G10" i="70"/>
  <c r="F10" i="70"/>
  <c r="E10" i="70"/>
  <c r="D10" i="70"/>
  <c r="C10" i="70"/>
  <c r="I10" i="71"/>
  <c r="H10" i="71"/>
  <c r="G10" i="71"/>
  <c r="F10" i="71"/>
  <c r="E10" i="71"/>
  <c r="D10" i="71"/>
  <c r="C10" i="71"/>
  <c r="I10" i="72"/>
  <c r="H10" i="72"/>
  <c r="G10" i="72"/>
  <c r="F10" i="72"/>
  <c r="E10" i="72"/>
  <c r="D10" i="72"/>
  <c r="C10" i="72"/>
  <c r="I10" i="73"/>
  <c r="H10" i="73"/>
  <c r="G10" i="73"/>
  <c r="F10" i="73"/>
  <c r="E10" i="73"/>
  <c r="D10" i="73"/>
  <c r="C10" i="73"/>
  <c r="I10" i="74"/>
  <c r="H10" i="74"/>
  <c r="G10" i="74"/>
  <c r="F10" i="74"/>
  <c r="E10" i="74"/>
  <c r="D10" i="74"/>
  <c r="C10" i="74"/>
  <c r="I10" i="75"/>
  <c r="H10" i="75"/>
  <c r="G10" i="75"/>
  <c r="F10" i="75"/>
  <c r="E10" i="75"/>
  <c r="D10" i="75"/>
  <c r="C10" i="75"/>
  <c r="I10" i="3"/>
  <c r="H10" i="3"/>
  <c r="G10" i="3"/>
  <c r="F10" i="3"/>
  <c r="E10" i="3"/>
  <c r="D10" i="3"/>
  <c r="C10" i="3"/>
  <c r="I10" i="9"/>
  <c r="H10" i="9"/>
  <c r="G10" i="9"/>
  <c r="F10" i="9"/>
  <c r="E10" i="9"/>
  <c r="D10" i="9"/>
  <c r="C10" i="9"/>
  <c r="I10" i="10"/>
  <c r="H10" i="10"/>
  <c r="G10" i="10"/>
  <c r="F10" i="10"/>
  <c r="E10" i="10"/>
  <c r="D10" i="10"/>
  <c r="C10" i="10"/>
  <c r="R10" i="23"/>
  <c r="G369" i="4"/>
  <c r="I11" i="75" s="1"/>
  <c r="G368" i="4"/>
  <c r="H11" i="75"/>
  <c r="H77" i="75" s="1"/>
  <c r="G367" i="4"/>
  <c r="G11" i="75" s="1"/>
  <c r="G77" i="75" s="1"/>
  <c r="G366" i="4"/>
  <c r="F11" i="75" s="1"/>
  <c r="G365" i="4"/>
  <c r="E11" i="75" s="1"/>
  <c r="G364" i="4"/>
  <c r="D11" i="75" s="1"/>
  <c r="G363" i="4"/>
  <c r="C11" i="75" s="1"/>
  <c r="G362" i="4"/>
  <c r="I11" i="74" s="1"/>
  <c r="H11" i="74"/>
  <c r="G360" i="4"/>
  <c r="G11" i="74" s="1"/>
  <c r="G359" i="4"/>
  <c r="F11" i="74" s="1"/>
  <c r="G358" i="4"/>
  <c r="E11" i="74" s="1"/>
  <c r="G357" i="4"/>
  <c r="D11" i="74" s="1"/>
  <c r="G356" i="4"/>
  <c r="C11" i="74" s="1"/>
  <c r="G355" i="4"/>
  <c r="I11" i="73" s="1"/>
  <c r="G354" i="4"/>
  <c r="H11" i="73" s="1"/>
  <c r="H77" i="73" s="1"/>
  <c r="G353" i="4"/>
  <c r="G11" i="73" s="1"/>
  <c r="G352" i="4"/>
  <c r="F11" i="73" s="1"/>
  <c r="E11" i="73"/>
  <c r="E77" i="73" s="1"/>
  <c r="C11" i="73"/>
  <c r="I11" i="72"/>
  <c r="H11" i="72"/>
  <c r="H77" i="72" s="1"/>
  <c r="F11" i="72"/>
  <c r="F77" i="72" s="1"/>
  <c r="E11" i="72"/>
  <c r="D11" i="72"/>
  <c r="I11" i="71"/>
  <c r="H11" i="71"/>
  <c r="H77" i="71"/>
  <c r="G11" i="71"/>
  <c r="G77" i="71" s="1"/>
  <c r="E11" i="71"/>
  <c r="E77" i="71" s="1"/>
  <c r="C11" i="71"/>
  <c r="C77" i="71" s="1"/>
  <c r="I11" i="70"/>
  <c r="I77" i="70" s="1"/>
  <c r="G11" i="70"/>
  <c r="G77" i="70" s="1"/>
  <c r="F11" i="70"/>
  <c r="F77" i="70" s="1"/>
  <c r="E11" i="70"/>
  <c r="C11" i="70"/>
  <c r="C77" i="70"/>
  <c r="H11" i="69"/>
  <c r="F11" i="69"/>
  <c r="F77" i="69" s="1"/>
  <c r="E11" i="69"/>
  <c r="E77" i="69" s="1"/>
  <c r="D11" i="69"/>
  <c r="I11" i="68"/>
  <c r="H11" i="68"/>
  <c r="G11" i="68"/>
  <c r="G77" i="68"/>
  <c r="E11" i="68"/>
  <c r="D11" i="68"/>
  <c r="D77" i="68"/>
  <c r="C11" i="68"/>
  <c r="C77" i="68"/>
  <c r="H11" i="67"/>
  <c r="G11" i="67"/>
  <c r="G77" i="67"/>
  <c r="F11" i="67"/>
  <c r="F77" i="67"/>
  <c r="D11" i="67"/>
  <c r="C11" i="67"/>
  <c r="I11" i="66"/>
  <c r="G305" i="4"/>
  <c r="H11" i="66"/>
  <c r="G304" i="4"/>
  <c r="G11" i="66"/>
  <c r="G303" i="4"/>
  <c r="F11" i="66" s="1"/>
  <c r="F77" i="66" s="1"/>
  <c r="G302" i="4"/>
  <c r="E11" i="66" s="1"/>
  <c r="E77" i="66" s="1"/>
  <c r="G301" i="4"/>
  <c r="D11" i="66" s="1"/>
  <c r="D77" i="66" s="1"/>
  <c r="G300" i="4"/>
  <c r="C11" i="66"/>
  <c r="G299" i="4"/>
  <c r="I11" i="65"/>
  <c r="G298" i="4"/>
  <c r="H11" i="65"/>
  <c r="H77" i="65" s="1"/>
  <c r="G297" i="4"/>
  <c r="G11" i="65" s="1"/>
  <c r="G77" i="65" s="1"/>
  <c r="G296" i="4"/>
  <c r="F11" i="65" s="1"/>
  <c r="G295" i="4"/>
  <c r="E11" i="65" s="1"/>
  <c r="G294" i="4"/>
  <c r="D11" i="65" s="1"/>
  <c r="D77" i="65" s="1"/>
  <c r="G293" i="4"/>
  <c r="C11" i="65" s="1"/>
  <c r="C77" i="65" s="1"/>
  <c r="G292" i="4"/>
  <c r="I11" i="64" s="1"/>
  <c r="G291" i="4"/>
  <c r="H11" i="64"/>
  <c r="H77" i="64" s="1"/>
  <c r="G290" i="4"/>
  <c r="G11" i="64" s="1"/>
  <c r="G77" i="64" s="1"/>
  <c r="G289" i="4"/>
  <c r="F11" i="64" s="1"/>
  <c r="F77" i="64" s="1"/>
  <c r="G288" i="4"/>
  <c r="E11" i="64" s="1"/>
  <c r="G287" i="4"/>
  <c r="D11" i="64" s="1"/>
  <c r="G286" i="4"/>
  <c r="C11" i="64" s="1"/>
  <c r="G285" i="4"/>
  <c r="I11" i="63" s="1"/>
  <c r="I77" i="63" s="1"/>
  <c r="G284" i="4"/>
  <c r="H11" i="63" s="1"/>
  <c r="G283" i="4"/>
  <c r="G11" i="63" s="1"/>
  <c r="G282" i="4"/>
  <c r="F11" i="63" s="1"/>
  <c r="F77" i="63" s="1"/>
  <c r="G281" i="4"/>
  <c r="E11" i="63" s="1"/>
  <c r="E77" i="63" s="1"/>
  <c r="G279" i="4"/>
  <c r="C11" i="63"/>
  <c r="C77" i="63" s="1"/>
  <c r="G278" i="4"/>
  <c r="I11" i="62" s="1"/>
  <c r="G277" i="4"/>
  <c r="H11" i="62" s="1"/>
  <c r="H77" i="62" s="1"/>
  <c r="G276" i="4"/>
  <c r="G11" i="62"/>
  <c r="G275" i="4"/>
  <c r="F11" i="62"/>
  <c r="F77" i="62" s="1"/>
  <c r="G274" i="4"/>
  <c r="E11" i="62" s="1"/>
  <c r="G273" i="4"/>
  <c r="D11" i="62"/>
  <c r="G272" i="4"/>
  <c r="C11" i="62"/>
  <c r="G271" i="4"/>
  <c r="I11" i="61"/>
  <c r="I77" i="61" s="1"/>
  <c r="G270" i="4"/>
  <c r="H11" i="61" s="1"/>
  <c r="G269" i="4"/>
  <c r="G11" i="61" s="1"/>
  <c r="G268" i="4"/>
  <c r="F11" i="61" s="1"/>
  <c r="G267" i="4"/>
  <c r="E11" i="61" s="1"/>
  <c r="G266" i="4"/>
  <c r="D11" i="61" s="1"/>
  <c r="G265" i="4"/>
  <c r="C11" i="61" s="1"/>
  <c r="G264" i="4"/>
  <c r="I11" i="60"/>
  <c r="I77" i="60" s="1"/>
  <c r="G263" i="4"/>
  <c r="H11" i="60" s="1"/>
  <c r="H77" i="60" s="1"/>
  <c r="G262" i="4"/>
  <c r="G11" i="60" s="1"/>
  <c r="G261" i="4"/>
  <c r="F11" i="60" s="1"/>
  <c r="G260" i="4"/>
  <c r="E11" i="60" s="1"/>
  <c r="G259" i="4"/>
  <c r="D11" i="60" s="1"/>
  <c r="D77" i="60" s="1"/>
  <c r="G258" i="4"/>
  <c r="C11" i="60" s="1"/>
  <c r="G257" i="4"/>
  <c r="I11" i="59" s="1"/>
  <c r="G256" i="4"/>
  <c r="H11" i="59" s="1"/>
  <c r="G255" i="4"/>
  <c r="G11" i="59" s="1"/>
  <c r="G254" i="4"/>
  <c r="F11" i="59" s="1"/>
  <c r="F77" i="59" s="1"/>
  <c r="G253" i="4"/>
  <c r="E11" i="59" s="1"/>
  <c r="E77" i="59" s="1"/>
  <c r="G252" i="4"/>
  <c r="D11" i="59" s="1"/>
  <c r="G251" i="4"/>
  <c r="C11" i="59" s="1"/>
  <c r="C77" i="59"/>
  <c r="G250" i="4"/>
  <c r="I11" i="58"/>
  <c r="I77" i="58" s="1"/>
  <c r="G249" i="4"/>
  <c r="H11" i="58" s="1"/>
  <c r="G248" i="4"/>
  <c r="G11" i="58" s="1"/>
  <c r="G247" i="4"/>
  <c r="F11" i="58" s="1"/>
  <c r="G246" i="4"/>
  <c r="E11" i="58" s="1"/>
  <c r="E77" i="58" s="1"/>
  <c r="G245" i="4"/>
  <c r="D11" i="58"/>
  <c r="G244" i="4"/>
  <c r="C11" i="58" s="1"/>
  <c r="C77" i="58" s="1"/>
  <c r="G243" i="4"/>
  <c r="I11" i="57" s="1"/>
  <c r="I77" i="57" s="1"/>
  <c r="G242" i="4"/>
  <c r="H11" i="57" s="1"/>
  <c r="G241" i="4"/>
  <c r="G11" i="57" s="1"/>
  <c r="G240" i="4"/>
  <c r="F11" i="57" s="1"/>
  <c r="G239" i="4"/>
  <c r="E11" i="57" s="1"/>
  <c r="E77" i="57" s="1"/>
  <c r="G238" i="4"/>
  <c r="D11" i="57" s="1"/>
  <c r="D77" i="57" s="1"/>
  <c r="G237" i="4"/>
  <c r="C11" i="57" s="1"/>
  <c r="G236" i="4"/>
  <c r="I11" i="56" s="1"/>
  <c r="I77" i="56" s="1"/>
  <c r="G235" i="4"/>
  <c r="H11" i="56" s="1"/>
  <c r="G234" i="4"/>
  <c r="G11" i="56" s="1"/>
  <c r="G77" i="56" s="1"/>
  <c r="G233" i="4"/>
  <c r="F11" i="56" s="1"/>
  <c r="F77" i="56" s="1"/>
  <c r="G232" i="4"/>
  <c r="E11" i="56" s="1"/>
  <c r="G231" i="4"/>
  <c r="D11" i="56" s="1"/>
  <c r="G230" i="4"/>
  <c r="C11" i="56" s="1"/>
  <c r="G229" i="4"/>
  <c r="I11" i="55" s="1"/>
  <c r="G228" i="4"/>
  <c r="H11" i="55" s="1"/>
  <c r="G227" i="4"/>
  <c r="G11" i="55" s="1"/>
  <c r="G226" i="4"/>
  <c r="F11" i="55" s="1"/>
  <c r="G225" i="4"/>
  <c r="E11" i="55" s="1"/>
  <c r="E77" i="55" s="1"/>
  <c r="G224" i="4"/>
  <c r="D11" i="55" s="1"/>
  <c r="D77" i="55" s="1"/>
  <c r="G223" i="4"/>
  <c r="C11" i="55"/>
  <c r="G222" i="4"/>
  <c r="I11" i="54" s="1"/>
  <c r="I77" i="54" s="1"/>
  <c r="G221" i="4"/>
  <c r="H11" i="54" s="1"/>
  <c r="G220" i="4"/>
  <c r="G11" i="54" s="1"/>
  <c r="G77" i="54" s="1"/>
  <c r="G219" i="4"/>
  <c r="F11" i="54" s="1"/>
  <c r="G218" i="4"/>
  <c r="E11" i="54" s="1"/>
  <c r="E77" i="54" s="1"/>
  <c r="G217" i="4"/>
  <c r="D11" i="54" s="1"/>
  <c r="D77" i="54" s="1"/>
  <c r="G216" i="4"/>
  <c r="C11" i="54" s="1"/>
  <c r="C77" i="54" s="1"/>
  <c r="G215" i="4"/>
  <c r="I11" i="53"/>
  <c r="I77" i="53" s="1"/>
  <c r="G214" i="4"/>
  <c r="H11" i="53" s="1"/>
  <c r="G213" i="4"/>
  <c r="G11" i="53" s="1"/>
  <c r="G212" i="4"/>
  <c r="F11" i="53" s="1"/>
  <c r="G211" i="4"/>
  <c r="E11" i="53" s="1"/>
  <c r="E77" i="53" s="1"/>
  <c r="G210" i="4"/>
  <c r="D11" i="53" s="1"/>
  <c r="G209" i="4"/>
  <c r="C11" i="53" s="1"/>
  <c r="G208" i="4"/>
  <c r="I11" i="52" s="1"/>
  <c r="G207" i="4"/>
  <c r="H11" i="52" s="1"/>
  <c r="G206" i="4"/>
  <c r="G11" i="52" s="1"/>
  <c r="G77" i="52" s="1"/>
  <c r="G205" i="4"/>
  <c r="F11" i="52" s="1"/>
  <c r="G204" i="4"/>
  <c r="E11" i="52" s="1"/>
  <c r="G203" i="4"/>
  <c r="D11" i="52" s="1"/>
  <c r="G202" i="4"/>
  <c r="C11" i="52" s="1"/>
  <c r="C77" i="52"/>
  <c r="G201" i="4"/>
  <c r="I11" i="51"/>
  <c r="I77" i="51" s="1"/>
  <c r="G200" i="4"/>
  <c r="H11" i="51" s="1"/>
  <c r="H77" i="51"/>
  <c r="G11" i="51"/>
  <c r="G77" i="51"/>
  <c r="G198" i="4"/>
  <c r="F11" i="51"/>
  <c r="F77" i="51" s="1"/>
  <c r="G197" i="4"/>
  <c r="E11" i="51" s="1"/>
  <c r="G196" i="4"/>
  <c r="D11" i="51" s="1"/>
  <c r="G195" i="4"/>
  <c r="C11" i="51" s="1"/>
  <c r="G194" i="4"/>
  <c r="I11" i="50" s="1"/>
  <c r="G193" i="4"/>
  <c r="H11" i="50" s="1"/>
  <c r="G192" i="4"/>
  <c r="G11" i="50" s="1"/>
  <c r="G191" i="4"/>
  <c r="F11" i="50" s="1"/>
  <c r="G190" i="4"/>
  <c r="E11" i="50" s="1"/>
  <c r="G189" i="4"/>
  <c r="D11" i="50" s="1"/>
  <c r="G188" i="4"/>
  <c r="C11" i="50" s="1"/>
  <c r="C77" i="50" s="1"/>
  <c r="G187" i="4"/>
  <c r="I11" i="49" s="1"/>
  <c r="G186" i="4"/>
  <c r="H11" i="49"/>
  <c r="H77" i="49" s="1"/>
  <c r="G185" i="4"/>
  <c r="G11" i="49" s="1"/>
  <c r="G184" i="4"/>
  <c r="F11" i="49" s="1"/>
  <c r="G183" i="4"/>
  <c r="E11" i="49" s="1"/>
  <c r="G182" i="4"/>
  <c r="D11" i="49" s="1"/>
  <c r="D77" i="49" s="1"/>
  <c r="G181" i="4"/>
  <c r="C11" i="49" s="1"/>
  <c r="G180" i="4"/>
  <c r="I11" i="48" s="1"/>
  <c r="G179" i="4"/>
  <c r="H11" i="48" s="1"/>
  <c r="G178" i="4"/>
  <c r="G11" i="48" s="1"/>
  <c r="G177" i="4"/>
  <c r="F11" i="48" s="1"/>
  <c r="G176" i="4"/>
  <c r="E11" i="48" s="1"/>
  <c r="G175" i="4"/>
  <c r="D11" i="48" s="1"/>
  <c r="G174" i="4"/>
  <c r="C11" i="48" s="1"/>
  <c r="G173" i="4"/>
  <c r="I11" i="47" s="1"/>
  <c r="G172" i="4"/>
  <c r="H11" i="47" s="1"/>
  <c r="G151" i="4"/>
  <c r="H11" i="44" s="1"/>
  <c r="G150" i="4"/>
  <c r="G11" i="44" s="1"/>
  <c r="G149" i="4"/>
  <c r="F11" i="44" s="1"/>
  <c r="G148" i="4"/>
  <c r="E11" i="44" s="1"/>
  <c r="G147" i="4"/>
  <c r="D11" i="44" s="1"/>
  <c r="G146" i="4"/>
  <c r="C11" i="44" s="1"/>
  <c r="G145" i="4"/>
  <c r="I11" i="43" s="1"/>
  <c r="G144" i="4"/>
  <c r="H11" i="43" s="1"/>
  <c r="G143" i="4"/>
  <c r="G11" i="43" s="1"/>
  <c r="G142" i="4"/>
  <c r="F11" i="43" s="1"/>
  <c r="G141" i="4"/>
  <c r="E11" i="43" s="1"/>
  <c r="G140" i="4"/>
  <c r="D11" i="43" s="1"/>
  <c r="G139" i="4"/>
  <c r="C11" i="43" s="1"/>
  <c r="G138" i="4"/>
  <c r="I11" i="42" s="1"/>
  <c r="G137" i="4"/>
  <c r="H11" i="42" s="1"/>
  <c r="G136" i="4"/>
  <c r="G11" i="42" s="1"/>
  <c r="G135" i="4"/>
  <c r="F11" i="42" s="1"/>
  <c r="G134" i="4"/>
  <c r="E11" i="42" s="1"/>
  <c r="G133" i="4"/>
  <c r="D11" i="42" s="1"/>
  <c r="G132" i="4"/>
  <c r="C11" i="42" s="1"/>
  <c r="G131" i="4"/>
  <c r="I11" i="41" s="1"/>
  <c r="G130" i="4"/>
  <c r="H11" i="41" s="1"/>
  <c r="G129" i="4"/>
  <c r="G11" i="41" s="1"/>
  <c r="G128" i="4"/>
  <c r="F11" i="41" s="1"/>
  <c r="G127" i="4"/>
  <c r="E11" i="41" s="1"/>
  <c r="G126" i="4"/>
  <c r="D11" i="41" s="1"/>
  <c r="G125" i="4"/>
  <c r="C11" i="41" s="1"/>
  <c r="G124" i="4"/>
  <c r="I11" i="40" s="1"/>
  <c r="G123" i="4"/>
  <c r="H11" i="40" s="1"/>
  <c r="G122" i="4"/>
  <c r="G11" i="40" s="1"/>
  <c r="G121" i="4"/>
  <c r="F11" i="40" s="1"/>
  <c r="G120" i="4"/>
  <c r="E11" i="40" s="1"/>
  <c r="G119" i="4"/>
  <c r="D11" i="40" s="1"/>
  <c r="G118" i="4"/>
  <c r="C11" i="40" s="1"/>
  <c r="G117" i="4"/>
  <c r="I11" i="39" s="1"/>
  <c r="G116" i="4"/>
  <c r="H11" i="39" s="1"/>
  <c r="G115" i="4"/>
  <c r="G11" i="39" s="1"/>
  <c r="G114" i="4"/>
  <c r="F11" i="39" s="1"/>
  <c r="G113" i="4"/>
  <c r="E11" i="39" s="1"/>
  <c r="G112" i="4"/>
  <c r="D11" i="39" s="1"/>
  <c r="G111" i="4"/>
  <c r="C11" i="39" s="1"/>
  <c r="G110" i="4"/>
  <c r="I11" i="38" s="1"/>
  <c r="G109" i="4"/>
  <c r="H11" i="38" s="1"/>
  <c r="G108" i="4"/>
  <c r="G11" i="38" s="1"/>
  <c r="G107" i="4"/>
  <c r="F11" i="38" s="1"/>
  <c r="G106" i="4"/>
  <c r="E11" i="38" s="1"/>
  <c r="G105" i="4"/>
  <c r="D11" i="38" s="1"/>
  <c r="G104" i="4"/>
  <c r="C11" i="38" s="1"/>
  <c r="G103" i="4"/>
  <c r="I11" i="37" s="1"/>
  <c r="G102" i="4"/>
  <c r="H11" i="37" s="1"/>
  <c r="G101" i="4"/>
  <c r="G11" i="37" s="1"/>
  <c r="G100" i="4"/>
  <c r="F11" i="37" s="1"/>
  <c r="G99" i="4"/>
  <c r="E11" i="37" s="1"/>
  <c r="G98" i="4"/>
  <c r="D11" i="37" s="1"/>
  <c r="G97" i="4"/>
  <c r="C11" i="37" s="1"/>
  <c r="G96" i="4"/>
  <c r="I11" i="36" s="1"/>
  <c r="G95" i="4"/>
  <c r="H11" i="36" s="1"/>
  <c r="G94" i="4"/>
  <c r="G11" i="36" s="1"/>
  <c r="G93" i="4"/>
  <c r="F11" i="36" s="1"/>
  <c r="G92" i="4"/>
  <c r="E11" i="36" s="1"/>
  <c r="G91" i="4"/>
  <c r="D11" i="36" s="1"/>
  <c r="G90" i="4"/>
  <c r="C11" i="36" s="1"/>
  <c r="G89" i="4"/>
  <c r="I11" i="35" s="1"/>
  <c r="G88" i="4"/>
  <c r="H11" i="35" s="1"/>
  <c r="G87" i="4"/>
  <c r="G11" i="35" s="1"/>
  <c r="G86" i="4"/>
  <c r="F11" i="35" s="1"/>
  <c r="G85" i="4"/>
  <c r="E11" i="35" s="1"/>
  <c r="G84" i="4"/>
  <c r="D11" i="35" s="1"/>
  <c r="G83" i="4"/>
  <c r="C11" i="35" s="1"/>
  <c r="G82" i="4"/>
  <c r="I11" i="34" s="1"/>
  <c r="G81" i="4"/>
  <c r="H11" i="34" s="1"/>
  <c r="G80" i="4"/>
  <c r="G11" i="34" s="1"/>
  <c r="G79" i="4"/>
  <c r="F11" i="34" s="1"/>
  <c r="G78" i="4"/>
  <c r="E11" i="34" s="1"/>
  <c r="G77" i="4"/>
  <c r="D11" i="34" s="1"/>
  <c r="G76" i="4"/>
  <c r="C11" i="34" s="1"/>
  <c r="G75" i="4"/>
  <c r="I11" i="33" s="1"/>
  <c r="G74" i="4"/>
  <c r="H11" i="33" s="1"/>
  <c r="G73" i="4"/>
  <c r="G11" i="33" s="1"/>
  <c r="G72" i="4"/>
  <c r="F11" i="33" s="1"/>
  <c r="G71" i="4"/>
  <c r="E11" i="33" s="1"/>
  <c r="G70" i="4"/>
  <c r="D11" i="33" s="1"/>
  <c r="G69" i="4"/>
  <c r="C11" i="33" s="1"/>
  <c r="G68" i="4"/>
  <c r="I11" i="32" s="1"/>
  <c r="G67" i="4"/>
  <c r="H11" i="32" s="1"/>
  <c r="G66" i="4"/>
  <c r="G11" i="32" s="1"/>
  <c r="G65" i="4"/>
  <c r="F11" i="32" s="1"/>
  <c r="G64" i="4"/>
  <c r="E11" i="32" s="1"/>
  <c r="G63" i="4"/>
  <c r="D11" i="32" s="1"/>
  <c r="G62" i="4"/>
  <c r="C11" i="32" s="1"/>
  <c r="G61" i="4"/>
  <c r="I11" i="31" s="1"/>
  <c r="G60" i="4"/>
  <c r="H11" i="31" s="1"/>
  <c r="G59" i="4"/>
  <c r="G11" i="31" s="1"/>
  <c r="G58" i="4"/>
  <c r="F11" i="31" s="1"/>
  <c r="G57" i="4"/>
  <c r="E11" i="31" s="1"/>
  <c r="G56" i="4"/>
  <c r="D11" i="31" s="1"/>
  <c r="G55" i="4"/>
  <c r="C11" i="31" s="1"/>
  <c r="G54" i="4"/>
  <c r="I11" i="30" s="1"/>
  <c r="G53" i="4"/>
  <c r="H11" i="30" s="1"/>
  <c r="G52" i="4"/>
  <c r="G11" i="30" s="1"/>
  <c r="G51" i="4"/>
  <c r="F11" i="30" s="1"/>
  <c r="G50" i="4"/>
  <c r="E11" i="30" s="1"/>
  <c r="G48" i="4"/>
  <c r="C11" i="30" s="1"/>
  <c r="G47" i="4"/>
  <c r="I11" i="29" s="1"/>
  <c r="G46" i="4"/>
  <c r="H11" i="29" s="1"/>
  <c r="G45" i="4"/>
  <c r="G11" i="29" s="1"/>
  <c r="G44" i="4"/>
  <c r="F11" i="29" s="1"/>
  <c r="G43" i="4"/>
  <c r="E11" i="29" s="1"/>
  <c r="G42" i="4"/>
  <c r="D11" i="29" s="1"/>
  <c r="G41" i="4"/>
  <c r="C11" i="29" s="1"/>
  <c r="G40" i="4"/>
  <c r="I11" i="28" s="1"/>
  <c r="G39" i="4"/>
  <c r="H11" i="28" s="1"/>
  <c r="G38" i="4"/>
  <c r="G11" i="28" s="1"/>
  <c r="G37" i="4"/>
  <c r="F11" i="28" s="1"/>
  <c r="G36" i="4"/>
  <c r="E11" i="28" s="1"/>
  <c r="G35" i="4"/>
  <c r="D11" i="28" s="1"/>
  <c r="G34" i="4"/>
  <c r="C11" i="28" s="1"/>
  <c r="G33" i="4"/>
  <c r="I11" i="26" s="1"/>
  <c r="G32" i="4"/>
  <c r="H11" i="26" s="1"/>
  <c r="G31" i="4"/>
  <c r="G11" i="26" s="1"/>
  <c r="G30" i="4"/>
  <c r="F11" i="26" s="1"/>
  <c r="G29" i="4"/>
  <c r="E11" i="26" s="1"/>
  <c r="G28" i="4"/>
  <c r="D11" i="26" s="1"/>
  <c r="G27" i="4"/>
  <c r="C11" i="26" s="1"/>
  <c r="G26" i="4"/>
  <c r="I11" i="10" s="1"/>
  <c r="G25" i="4"/>
  <c r="H11" i="10" s="1"/>
  <c r="G24" i="4"/>
  <c r="G11" i="10" s="1"/>
  <c r="G23" i="4"/>
  <c r="F11" i="10" s="1"/>
  <c r="G22" i="4"/>
  <c r="E11" i="10" s="1"/>
  <c r="G21" i="4"/>
  <c r="D11" i="10" s="1"/>
  <c r="G20" i="4"/>
  <c r="C11" i="10" s="1"/>
  <c r="G19" i="4"/>
  <c r="I11" i="9" s="1"/>
  <c r="G18" i="4"/>
  <c r="H11" i="9" s="1"/>
  <c r="G17" i="4"/>
  <c r="G11" i="9" s="1"/>
  <c r="G16" i="4"/>
  <c r="F11" i="9"/>
  <c r="G15" i="4"/>
  <c r="E11" i="9" s="1"/>
  <c r="G14" i="4"/>
  <c r="D11" i="9" s="1"/>
  <c r="G13" i="4"/>
  <c r="C11" i="9" s="1"/>
  <c r="G12" i="4"/>
  <c r="I11" i="3" s="1"/>
  <c r="G11" i="4"/>
  <c r="H11" i="3" s="1"/>
  <c r="G10" i="4"/>
  <c r="G11" i="3" s="1"/>
  <c r="G9" i="4"/>
  <c r="F11" i="3" s="1"/>
  <c r="G8" i="4"/>
  <c r="E11" i="3"/>
  <c r="G7" i="4"/>
  <c r="D11" i="3" s="1"/>
  <c r="G6" i="4"/>
  <c r="C11" i="3" s="1"/>
  <c r="C370" i="4"/>
  <c r="A72" i="10"/>
  <c r="A72" i="26"/>
  <c r="A72" i="28"/>
  <c r="A72" i="29"/>
  <c r="A72" i="30"/>
  <c r="A72" i="31"/>
  <c r="A72" i="32"/>
  <c r="A72" i="33"/>
  <c r="A72" i="34"/>
  <c r="A72" i="35"/>
  <c r="A72" i="36"/>
  <c r="A72" i="37"/>
  <c r="A72" i="38"/>
  <c r="A72" i="39"/>
  <c r="A72" i="40"/>
  <c r="A72" i="41"/>
  <c r="A72" i="42"/>
  <c r="A72" i="43"/>
  <c r="A72" i="44"/>
  <c r="A72" i="45"/>
  <c r="A72" i="46"/>
  <c r="A72" i="47"/>
  <c r="A72" i="48"/>
  <c r="A72" i="49"/>
  <c r="A72" i="50"/>
  <c r="A72" i="51"/>
  <c r="A72" i="52"/>
  <c r="A72" i="53"/>
  <c r="A72" i="54"/>
  <c r="A72" i="55"/>
  <c r="A72" i="56"/>
  <c r="A72" i="57"/>
  <c r="A72" i="58"/>
  <c r="A72" i="59"/>
  <c r="A72" i="60"/>
  <c r="A72" i="61"/>
  <c r="A72" i="62"/>
  <c r="A72" i="63"/>
  <c r="A72" i="64"/>
  <c r="A72" i="65"/>
  <c r="A72" i="66"/>
  <c r="A72" i="67"/>
  <c r="A72" i="68"/>
  <c r="A72" i="69"/>
  <c r="A72" i="70"/>
  <c r="A72" i="71"/>
  <c r="A72" i="72"/>
  <c r="A72" i="73"/>
  <c r="A72" i="74"/>
  <c r="A72" i="75"/>
  <c r="A72" i="93"/>
  <c r="A72" i="94"/>
  <c r="A72" i="95"/>
  <c r="A72" i="96"/>
  <c r="A72" i="97"/>
  <c r="A72" i="98"/>
  <c r="A72" i="99"/>
  <c r="A72" i="100"/>
  <c r="A72" i="101"/>
  <c r="A72" i="87"/>
  <c r="A72" i="88"/>
  <c r="A72" i="90"/>
  <c r="A72" i="76"/>
  <c r="A72" i="9"/>
  <c r="F9" i="76"/>
  <c r="S10" i="23"/>
  <c r="H60" i="63" s="1"/>
  <c r="H61" i="63" s="1"/>
  <c r="D6" i="47"/>
  <c r="D7" i="47" s="1"/>
  <c r="I6" i="9"/>
  <c r="H6" i="9"/>
  <c r="G6" i="9"/>
  <c r="F6" i="9"/>
  <c r="E6" i="9"/>
  <c r="E6" i="70"/>
  <c r="E6" i="71"/>
  <c r="D6" i="9"/>
  <c r="D7" i="9" s="1"/>
  <c r="I6" i="10"/>
  <c r="H6" i="10"/>
  <c r="G6" i="10"/>
  <c r="F6" i="10"/>
  <c r="F7" i="10" s="1"/>
  <c r="E6" i="10"/>
  <c r="D6" i="10"/>
  <c r="I6" i="26"/>
  <c r="H6" i="26"/>
  <c r="H7" i="26" s="1"/>
  <c r="G6" i="26"/>
  <c r="F6" i="26"/>
  <c r="E6" i="26"/>
  <c r="D6" i="26"/>
  <c r="D7" i="26" s="1"/>
  <c r="I6" i="28"/>
  <c r="H6" i="28"/>
  <c r="G6" i="28"/>
  <c r="F6" i="28"/>
  <c r="F7" i="28" s="1"/>
  <c r="E6" i="28"/>
  <c r="D6" i="28"/>
  <c r="I6" i="29"/>
  <c r="H6" i="29"/>
  <c r="G6" i="29"/>
  <c r="F6" i="29"/>
  <c r="E6" i="29"/>
  <c r="D6" i="29"/>
  <c r="I6" i="30"/>
  <c r="H6" i="30"/>
  <c r="G6" i="30"/>
  <c r="F6" i="30"/>
  <c r="E6" i="30"/>
  <c r="D6" i="30"/>
  <c r="I6" i="31"/>
  <c r="H6" i="31"/>
  <c r="H7" i="31" s="1"/>
  <c r="G6" i="31"/>
  <c r="F6" i="31"/>
  <c r="E6" i="31"/>
  <c r="D6" i="31"/>
  <c r="D7" i="31" s="1"/>
  <c r="I6" i="32"/>
  <c r="H6" i="32"/>
  <c r="G6" i="32"/>
  <c r="F6" i="32"/>
  <c r="E6" i="32"/>
  <c r="D6" i="32"/>
  <c r="I6" i="33"/>
  <c r="H6" i="33"/>
  <c r="H7" i="33" s="1"/>
  <c r="G6" i="33"/>
  <c r="F6" i="33"/>
  <c r="E6" i="33"/>
  <c r="D6" i="33"/>
  <c r="I6" i="34"/>
  <c r="H6" i="34"/>
  <c r="G6" i="34"/>
  <c r="F6" i="34"/>
  <c r="E6" i="34"/>
  <c r="D6" i="34"/>
  <c r="I6" i="35"/>
  <c r="H6" i="35"/>
  <c r="H7" i="35" s="1"/>
  <c r="G6" i="35"/>
  <c r="F6" i="35"/>
  <c r="E6" i="35"/>
  <c r="D6" i="35"/>
  <c r="I6" i="36"/>
  <c r="H6" i="36"/>
  <c r="G6" i="36"/>
  <c r="F6" i="36"/>
  <c r="F7" i="36" s="1"/>
  <c r="E6" i="36"/>
  <c r="D6" i="36"/>
  <c r="I6" i="37"/>
  <c r="H6" i="37"/>
  <c r="H7" i="37" s="1"/>
  <c r="G6" i="37"/>
  <c r="F6" i="37"/>
  <c r="E6" i="37"/>
  <c r="D6" i="37"/>
  <c r="I6" i="38"/>
  <c r="H6" i="38"/>
  <c r="G6" i="38"/>
  <c r="F6" i="38"/>
  <c r="E6" i="38"/>
  <c r="D6" i="38"/>
  <c r="I6" i="39"/>
  <c r="H6" i="39"/>
  <c r="H7" i="39" s="1"/>
  <c r="G6" i="39"/>
  <c r="F6" i="39"/>
  <c r="E6" i="39"/>
  <c r="D6" i="39"/>
  <c r="D7" i="39" s="1"/>
  <c r="I6" i="40"/>
  <c r="H6" i="40"/>
  <c r="G6" i="40"/>
  <c r="F6" i="40"/>
  <c r="E6" i="40"/>
  <c r="D6" i="40"/>
  <c r="I6" i="41"/>
  <c r="H6" i="41"/>
  <c r="H7" i="41" s="1"/>
  <c r="G6" i="41"/>
  <c r="F6" i="41"/>
  <c r="E6" i="41"/>
  <c r="D6" i="41"/>
  <c r="I6" i="42"/>
  <c r="H6" i="42"/>
  <c r="G6" i="42"/>
  <c r="F6" i="42"/>
  <c r="E6" i="42"/>
  <c r="D6" i="42"/>
  <c r="I6" i="43"/>
  <c r="H6" i="43"/>
  <c r="H7" i="43" s="1"/>
  <c r="G6" i="43"/>
  <c r="F6" i="43"/>
  <c r="E6" i="43"/>
  <c r="D6" i="43"/>
  <c r="I6" i="44"/>
  <c r="H6" i="44"/>
  <c r="G6" i="44"/>
  <c r="F6" i="44"/>
  <c r="F7" i="44" s="1"/>
  <c r="E6" i="44"/>
  <c r="D6" i="44"/>
  <c r="I6" i="45"/>
  <c r="H6" i="45"/>
  <c r="G6" i="45"/>
  <c r="F6" i="45"/>
  <c r="E6" i="45"/>
  <c r="D6" i="45"/>
  <c r="I6" i="46"/>
  <c r="H6" i="46"/>
  <c r="G6" i="46"/>
  <c r="F6" i="46"/>
  <c r="E6" i="46"/>
  <c r="D6" i="46"/>
  <c r="I6" i="47"/>
  <c r="H6" i="47"/>
  <c r="H7" i="47" s="1"/>
  <c r="G6" i="47"/>
  <c r="F6" i="47"/>
  <c r="E6" i="47"/>
  <c r="I6" i="48"/>
  <c r="I7" i="48" s="1"/>
  <c r="H6" i="48"/>
  <c r="G6" i="48"/>
  <c r="F6" i="48"/>
  <c r="E6" i="48"/>
  <c r="E7" i="48" s="1"/>
  <c r="D6" i="48"/>
  <c r="I6" i="49"/>
  <c r="H6" i="49"/>
  <c r="G6" i="49"/>
  <c r="G7" i="49" s="1"/>
  <c r="F6" i="49"/>
  <c r="E6" i="49"/>
  <c r="D6" i="49"/>
  <c r="I6" i="50"/>
  <c r="I7" i="50" s="1"/>
  <c r="H6" i="50"/>
  <c r="G6" i="50"/>
  <c r="F6" i="50"/>
  <c r="E6" i="50"/>
  <c r="D6" i="50"/>
  <c r="I6" i="51"/>
  <c r="H6" i="51"/>
  <c r="G6" i="51"/>
  <c r="G7" i="51" s="1"/>
  <c r="F6" i="51"/>
  <c r="E6" i="51"/>
  <c r="D6" i="51"/>
  <c r="I6" i="52"/>
  <c r="I7" i="52" s="1"/>
  <c r="H6" i="52"/>
  <c r="G6" i="52"/>
  <c r="F6" i="52"/>
  <c r="E6" i="52"/>
  <c r="D6" i="52"/>
  <c r="I6" i="53"/>
  <c r="H6" i="53"/>
  <c r="G6" i="53"/>
  <c r="F6" i="53"/>
  <c r="E6" i="53"/>
  <c r="D6" i="53"/>
  <c r="I6" i="54"/>
  <c r="H6" i="54"/>
  <c r="G6" i="54"/>
  <c r="F6" i="54"/>
  <c r="E6" i="54"/>
  <c r="D6" i="54"/>
  <c r="I6" i="55"/>
  <c r="H6" i="55"/>
  <c r="G6" i="55"/>
  <c r="G7" i="55" s="1"/>
  <c r="F6" i="55"/>
  <c r="E6" i="55"/>
  <c r="D6" i="55"/>
  <c r="I6" i="56"/>
  <c r="H6" i="56"/>
  <c r="G6" i="56"/>
  <c r="F6" i="56"/>
  <c r="E6" i="56"/>
  <c r="D6" i="56"/>
  <c r="I6" i="57"/>
  <c r="H6" i="57"/>
  <c r="G6" i="57"/>
  <c r="G7" i="57" s="1"/>
  <c r="F6" i="57"/>
  <c r="E6" i="57"/>
  <c r="D6" i="57"/>
  <c r="I6" i="58"/>
  <c r="I7" i="58" s="1"/>
  <c r="H6" i="58"/>
  <c r="G6" i="58"/>
  <c r="F6" i="58"/>
  <c r="E6" i="58"/>
  <c r="E7" i="58" s="1"/>
  <c r="D6" i="58"/>
  <c r="I6" i="59"/>
  <c r="H6" i="59"/>
  <c r="G6" i="59"/>
  <c r="G7" i="59" s="1"/>
  <c r="F6" i="59"/>
  <c r="E6" i="59"/>
  <c r="D6" i="59"/>
  <c r="I6" i="60"/>
  <c r="I7" i="60" s="1"/>
  <c r="H6" i="60"/>
  <c r="G6" i="60"/>
  <c r="F6" i="60"/>
  <c r="E6" i="60"/>
  <c r="E7" i="60" s="1"/>
  <c r="D6" i="60"/>
  <c r="I6" i="61"/>
  <c r="H6" i="61"/>
  <c r="G6" i="61"/>
  <c r="G7" i="61" s="1"/>
  <c r="F6" i="61"/>
  <c r="E6" i="61"/>
  <c r="D6" i="61"/>
  <c r="I6" i="62"/>
  <c r="H6" i="62"/>
  <c r="G6" i="62"/>
  <c r="F6" i="62"/>
  <c r="E6" i="62"/>
  <c r="D6" i="62"/>
  <c r="I6" i="63"/>
  <c r="H6" i="63"/>
  <c r="G6" i="63"/>
  <c r="G7" i="63" s="1"/>
  <c r="F6" i="63"/>
  <c r="E6" i="63"/>
  <c r="D6" i="63"/>
  <c r="I6" i="64"/>
  <c r="I7" i="64" s="1"/>
  <c r="H6" i="64"/>
  <c r="G6" i="64"/>
  <c r="F6" i="64"/>
  <c r="E6" i="64"/>
  <c r="D6" i="64"/>
  <c r="I6" i="65"/>
  <c r="H6" i="65"/>
  <c r="G6" i="65"/>
  <c r="G7" i="65" s="1"/>
  <c r="F6" i="65"/>
  <c r="E6" i="65"/>
  <c r="D6" i="65"/>
  <c r="I6" i="66"/>
  <c r="I7" i="66" s="1"/>
  <c r="H6" i="66"/>
  <c r="G6" i="66"/>
  <c r="F6" i="66"/>
  <c r="E6" i="66"/>
  <c r="E7" i="66" s="1"/>
  <c r="D6" i="66"/>
  <c r="I6" i="67"/>
  <c r="H6" i="67"/>
  <c r="G6" i="67"/>
  <c r="G7" i="67" s="1"/>
  <c r="F6" i="67"/>
  <c r="E6" i="67"/>
  <c r="D6" i="67"/>
  <c r="I6" i="68"/>
  <c r="I7" i="68" s="1"/>
  <c r="H6" i="68"/>
  <c r="G6" i="68"/>
  <c r="F6" i="68"/>
  <c r="E6" i="68"/>
  <c r="D6" i="68"/>
  <c r="I6" i="69"/>
  <c r="H6" i="69"/>
  <c r="G6" i="69"/>
  <c r="F6" i="69"/>
  <c r="E6" i="69"/>
  <c r="D6" i="69"/>
  <c r="I6" i="70"/>
  <c r="H6" i="70"/>
  <c r="G6" i="70"/>
  <c r="F6" i="70"/>
  <c r="D6" i="70"/>
  <c r="D7" i="70" s="1"/>
  <c r="I6" i="71"/>
  <c r="H6" i="71"/>
  <c r="G6" i="71"/>
  <c r="F6" i="71"/>
  <c r="F7" i="71" s="1"/>
  <c r="D6" i="71"/>
  <c r="I6" i="72"/>
  <c r="H6" i="72"/>
  <c r="G6" i="72"/>
  <c r="G7" i="72" s="1"/>
  <c r="F6" i="72"/>
  <c r="E6" i="72"/>
  <c r="D6" i="72"/>
  <c r="I6" i="73"/>
  <c r="I7" i="73" s="1"/>
  <c r="H6" i="73"/>
  <c r="G6" i="73"/>
  <c r="F6" i="73"/>
  <c r="E6" i="73"/>
  <c r="D6" i="73"/>
  <c r="I6" i="74"/>
  <c r="H6" i="74"/>
  <c r="G6" i="74"/>
  <c r="G7" i="74" s="1"/>
  <c r="F6" i="74"/>
  <c r="E6" i="74"/>
  <c r="D6" i="74"/>
  <c r="I6" i="75"/>
  <c r="I7" i="75" s="1"/>
  <c r="H6" i="75"/>
  <c r="G6" i="75"/>
  <c r="F6" i="75"/>
  <c r="E6" i="75"/>
  <c r="E7" i="75" s="1"/>
  <c r="D6" i="75"/>
  <c r="I6" i="3"/>
  <c r="H6" i="3"/>
  <c r="G6" i="3"/>
  <c r="G7" i="3" s="1"/>
  <c r="F6" i="3"/>
  <c r="E6" i="3"/>
  <c r="D6" i="3"/>
  <c r="C6" i="9"/>
  <c r="C6" i="10"/>
  <c r="C6" i="26"/>
  <c r="C6" i="28"/>
  <c r="C6" i="29"/>
  <c r="C7" i="29" s="1"/>
  <c r="C6" i="30"/>
  <c r="C6" i="31"/>
  <c r="C6" i="32"/>
  <c r="C6" i="33"/>
  <c r="C7" i="33" s="1"/>
  <c r="C6" i="34"/>
  <c r="C6" i="35"/>
  <c r="C6" i="36"/>
  <c r="C6" i="37"/>
  <c r="C7" i="37" s="1"/>
  <c r="C6" i="38"/>
  <c r="C6" i="39"/>
  <c r="C6" i="40"/>
  <c r="C6" i="41"/>
  <c r="C7" i="41" s="1"/>
  <c r="C6" i="42"/>
  <c r="C6" i="43"/>
  <c r="C6" i="44"/>
  <c r="C6" i="45"/>
  <c r="C7" i="45" s="1"/>
  <c r="C6" i="46"/>
  <c r="C6" i="47"/>
  <c r="C6" i="48"/>
  <c r="C6" i="49"/>
  <c r="C7" i="49" s="1"/>
  <c r="C6" i="50"/>
  <c r="C6" i="51"/>
  <c r="C6" i="52"/>
  <c r="C6" i="53"/>
  <c r="C7" i="53" s="1"/>
  <c r="C6" i="54"/>
  <c r="C6" i="55"/>
  <c r="C6" i="56"/>
  <c r="C6" i="57"/>
  <c r="C7" i="57" s="1"/>
  <c r="C6" i="58"/>
  <c r="C6" i="59"/>
  <c r="C6" i="60"/>
  <c r="C6" i="61"/>
  <c r="C7" i="61" s="1"/>
  <c r="C6" i="62"/>
  <c r="C6" i="63"/>
  <c r="C6" i="64"/>
  <c r="C6" i="65"/>
  <c r="C7" i="65" s="1"/>
  <c r="C6" i="66"/>
  <c r="C6" i="67"/>
  <c r="C6" i="68"/>
  <c r="C6" i="69"/>
  <c r="C7" i="69" s="1"/>
  <c r="C6" i="70"/>
  <c r="C6" i="71"/>
  <c r="C6" i="72"/>
  <c r="C6" i="73"/>
  <c r="C7" i="73" s="1"/>
  <c r="C6" i="74"/>
  <c r="C6" i="75"/>
  <c r="C6" i="3"/>
  <c r="K9" i="3"/>
  <c r="K9" i="9"/>
  <c r="A75" i="10"/>
  <c r="A74" i="10"/>
  <c r="A75" i="26"/>
  <c r="A74" i="26"/>
  <c r="A75" i="28"/>
  <c r="A74" i="28"/>
  <c r="A75" i="29"/>
  <c r="A74" i="29"/>
  <c r="A75" i="30"/>
  <c r="A74" i="30"/>
  <c r="A75" i="31"/>
  <c r="A74" i="31"/>
  <c r="A75" i="32"/>
  <c r="A74" i="32"/>
  <c r="A75" i="33"/>
  <c r="A74" i="33"/>
  <c r="A75" i="34"/>
  <c r="A74" i="34"/>
  <c r="A75" i="35"/>
  <c r="A74" i="35"/>
  <c r="A75" i="36"/>
  <c r="A74" i="36"/>
  <c r="A75" i="37"/>
  <c r="A74" i="37"/>
  <c r="A75" i="38"/>
  <c r="A74" i="38"/>
  <c r="A75" i="39"/>
  <c r="A74" i="39"/>
  <c r="A75" i="40"/>
  <c r="A74" i="40"/>
  <c r="A75" i="41"/>
  <c r="A74" i="41"/>
  <c r="A75" i="42"/>
  <c r="A74" i="42"/>
  <c r="A75" i="43"/>
  <c r="A74" i="43"/>
  <c r="A75" i="44"/>
  <c r="A74" i="44"/>
  <c r="A75" i="45"/>
  <c r="A74" i="45"/>
  <c r="A75" i="46"/>
  <c r="A74" i="46"/>
  <c r="A75" i="47"/>
  <c r="A74" i="47"/>
  <c r="A75" i="48"/>
  <c r="A74" i="48"/>
  <c r="A75" i="49"/>
  <c r="A74" i="49"/>
  <c r="A75" i="50"/>
  <c r="A74" i="50"/>
  <c r="A75" i="51"/>
  <c r="A74" i="51"/>
  <c r="A75" i="52"/>
  <c r="A74" i="52"/>
  <c r="A75" i="53"/>
  <c r="A74" i="53"/>
  <c r="A75" i="54"/>
  <c r="A74" i="54"/>
  <c r="A75" i="55"/>
  <c r="A74" i="55"/>
  <c r="A75" i="56"/>
  <c r="A74" i="56"/>
  <c r="A75" i="57"/>
  <c r="A74" i="57"/>
  <c r="A75" i="58"/>
  <c r="A74" i="58"/>
  <c r="A75" i="59"/>
  <c r="A74" i="59"/>
  <c r="A75" i="60"/>
  <c r="A74" i="60"/>
  <c r="A75" i="61"/>
  <c r="A74" i="61"/>
  <c r="A75" i="62"/>
  <c r="A74" i="62"/>
  <c r="A75" i="63"/>
  <c r="A74" i="63"/>
  <c r="A75" i="64"/>
  <c r="A74" i="64"/>
  <c r="A75" i="65"/>
  <c r="A74" i="65"/>
  <c r="A75" i="66"/>
  <c r="A74" i="66"/>
  <c r="A75" i="67"/>
  <c r="A74" i="67"/>
  <c r="A75" i="68"/>
  <c r="A74" i="68"/>
  <c r="A75" i="69"/>
  <c r="A74" i="69"/>
  <c r="A75" i="70"/>
  <c r="A74" i="70"/>
  <c r="A75" i="71"/>
  <c r="A74" i="71"/>
  <c r="A75" i="72"/>
  <c r="A74" i="72"/>
  <c r="A75" i="73"/>
  <c r="A74" i="73"/>
  <c r="A75" i="74"/>
  <c r="A74" i="74"/>
  <c r="A75" i="75"/>
  <c r="A74" i="75"/>
  <c r="A75" i="93"/>
  <c r="A74" i="93"/>
  <c r="A75" i="94"/>
  <c r="A74" i="94"/>
  <c r="A75" i="95"/>
  <c r="A74" i="95"/>
  <c r="A75" i="96"/>
  <c r="A74" i="96"/>
  <c r="A75" i="97"/>
  <c r="A74" i="97"/>
  <c r="A75" i="98"/>
  <c r="A74" i="98"/>
  <c r="A75" i="99"/>
  <c r="A74" i="99"/>
  <c r="A75" i="100"/>
  <c r="A74" i="100"/>
  <c r="A75" i="101"/>
  <c r="A74" i="101"/>
  <c r="A75" i="87"/>
  <c r="A74" i="87"/>
  <c r="A75" i="88"/>
  <c r="A74" i="88"/>
  <c r="A75" i="90"/>
  <c r="A74" i="90"/>
  <c r="A75" i="76"/>
  <c r="A74" i="76"/>
  <c r="A75" i="9"/>
  <c r="A74" i="9"/>
  <c r="K9" i="10"/>
  <c r="K9" i="26"/>
  <c r="K9" i="28"/>
  <c r="K9" i="29"/>
  <c r="K9" i="30"/>
  <c r="K9" i="31"/>
  <c r="K9" i="32"/>
  <c r="K9" i="34"/>
  <c r="K9" i="35"/>
  <c r="K9" i="36"/>
  <c r="K75" i="36" s="1"/>
  <c r="K9" i="37"/>
  <c r="K9" i="38"/>
  <c r="K9" i="39"/>
  <c r="K75" i="39" s="1"/>
  <c r="K9" i="40"/>
  <c r="K9" i="41"/>
  <c r="K9" i="42"/>
  <c r="K9" i="43"/>
  <c r="K9" i="44"/>
  <c r="K9" i="33"/>
  <c r="K9" i="45"/>
  <c r="K9" i="46"/>
  <c r="K9" i="47"/>
  <c r="K9" i="48"/>
  <c r="K9" i="49"/>
  <c r="K9" i="52"/>
  <c r="K9" i="55"/>
  <c r="K9" i="56"/>
  <c r="K9" i="57"/>
  <c r="K9" i="58"/>
  <c r="K9" i="59"/>
  <c r="K9" i="60"/>
  <c r="K9" i="61"/>
  <c r="K9" i="62"/>
  <c r="K9" i="63"/>
  <c r="K9" i="64"/>
  <c r="K9" i="65"/>
  <c r="K9" i="66"/>
  <c r="K9" i="67"/>
  <c r="K9" i="68"/>
  <c r="K9" i="69"/>
  <c r="K9" i="70"/>
  <c r="K9" i="71"/>
  <c r="K9" i="72"/>
  <c r="K9" i="73"/>
  <c r="K9" i="74"/>
  <c r="K9" i="75"/>
  <c r="A63" i="10"/>
  <c r="A63" i="26"/>
  <c r="A63" i="28"/>
  <c r="A63" i="29"/>
  <c r="A63" i="30"/>
  <c r="A63" i="31"/>
  <c r="A63" i="32"/>
  <c r="A63" i="33"/>
  <c r="A63" i="34"/>
  <c r="A63" i="35"/>
  <c r="A63" i="36"/>
  <c r="A63" i="37"/>
  <c r="A63" i="38"/>
  <c r="A63" i="39"/>
  <c r="A63" i="40"/>
  <c r="A63" i="41"/>
  <c r="A63" i="42"/>
  <c r="A63" i="43"/>
  <c r="A63" i="44"/>
  <c r="A63" i="45"/>
  <c r="A63" i="46"/>
  <c r="A63" i="47"/>
  <c r="A63" i="48"/>
  <c r="A63" i="49"/>
  <c r="A63" i="50"/>
  <c r="A63" i="51"/>
  <c r="A63" i="52"/>
  <c r="A63" i="53"/>
  <c r="A63" i="54"/>
  <c r="A63" i="55"/>
  <c r="A63" i="56"/>
  <c r="A63" i="57"/>
  <c r="A63" i="58"/>
  <c r="A63" i="59"/>
  <c r="A63" i="60"/>
  <c r="A63" i="61"/>
  <c r="A63" i="62"/>
  <c r="A63" i="63"/>
  <c r="A63" i="64"/>
  <c r="A63" i="65"/>
  <c r="A63" i="66"/>
  <c r="A63" i="67"/>
  <c r="A63" i="68"/>
  <c r="A63" i="69"/>
  <c r="A63" i="70"/>
  <c r="A63" i="71"/>
  <c r="A63" i="72"/>
  <c r="A63" i="73"/>
  <c r="A63" i="74"/>
  <c r="A63" i="75"/>
  <c r="A63" i="93"/>
  <c r="A63" i="94"/>
  <c r="A63" i="95"/>
  <c r="A63" i="96"/>
  <c r="A63" i="97"/>
  <c r="A63" i="98"/>
  <c r="A63" i="99"/>
  <c r="A63" i="100"/>
  <c r="A63" i="101"/>
  <c r="A63" i="87"/>
  <c r="A63" i="88"/>
  <c r="A63" i="90"/>
  <c r="A63" i="9"/>
  <c r="A59" i="10"/>
  <c r="A59" i="26"/>
  <c r="A59" i="28"/>
  <c r="A59" i="29"/>
  <c r="A59" i="30"/>
  <c r="A59" i="31"/>
  <c r="A59" i="32"/>
  <c r="A59" i="33"/>
  <c r="A59" i="34"/>
  <c r="A59" i="35"/>
  <c r="A59" i="36"/>
  <c r="A59" i="37"/>
  <c r="A59" i="38"/>
  <c r="A59" i="39"/>
  <c r="A59" i="40"/>
  <c r="A59" i="41"/>
  <c r="A59" i="42"/>
  <c r="A59" i="43"/>
  <c r="A59" i="44"/>
  <c r="A59" i="45"/>
  <c r="A59" i="46"/>
  <c r="A59" i="47"/>
  <c r="A59" i="48"/>
  <c r="A59" i="49"/>
  <c r="A59" i="50"/>
  <c r="A59" i="51"/>
  <c r="A59" i="52"/>
  <c r="A59" i="53"/>
  <c r="A59" i="54"/>
  <c r="A59" i="55"/>
  <c r="A59" i="56"/>
  <c r="A59" i="57"/>
  <c r="A59" i="58"/>
  <c r="A59" i="59"/>
  <c r="A59" i="60"/>
  <c r="A59" i="61"/>
  <c r="A59" i="62"/>
  <c r="A59" i="63"/>
  <c r="A59" i="64"/>
  <c r="A59" i="65"/>
  <c r="A59" i="66"/>
  <c r="A59" i="67"/>
  <c r="A59" i="68"/>
  <c r="A59" i="69"/>
  <c r="A59" i="70"/>
  <c r="A59" i="71"/>
  <c r="A59" i="72"/>
  <c r="A59" i="73"/>
  <c r="A59" i="74"/>
  <c r="A59" i="75"/>
  <c r="A59" i="93"/>
  <c r="A59" i="94"/>
  <c r="A59" i="95"/>
  <c r="A59" i="96"/>
  <c r="A59" i="97"/>
  <c r="A59" i="98"/>
  <c r="A59" i="99"/>
  <c r="A59" i="100"/>
  <c r="A59" i="101"/>
  <c r="A59" i="87"/>
  <c r="A59" i="88"/>
  <c r="A59" i="90" s="1"/>
  <c r="A59" i="9"/>
  <c r="A55" i="10"/>
  <c r="A55" i="26"/>
  <c r="A55" i="28"/>
  <c r="A55" i="29"/>
  <c r="A55" i="30"/>
  <c r="A55" i="31"/>
  <c r="A55" i="32"/>
  <c r="A55" i="33"/>
  <c r="A55" i="34"/>
  <c r="A55" i="35"/>
  <c r="A55" i="36"/>
  <c r="A55" i="37"/>
  <c r="A55" i="38"/>
  <c r="A55" i="39"/>
  <c r="A55" i="40"/>
  <c r="A55" i="41"/>
  <c r="A55" i="42"/>
  <c r="A55" i="43"/>
  <c r="A55" i="44"/>
  <c r="A55" i="45"/>
  <c r="A55" i="46"/>
  <c r="A55" i="47"/>
  <c r="A55" i="48"/>
  <c r="A55" i="49"/>
  <c r="A55" i="50"/>
  <c r="A55" i="51"/>
  <c r="A55" i="52"/>
  <c r="A55" i="53"/>
  <c r="A55" i="54"/>
  <c r="A55" i="55"/>
  <c r="A55" i="56"/>
  <c r="A55" i="57"/>
  <c r="A55" i="58"/>
  <c r="A55" i="59"/>
  <c r="A55" i="60"/>
  <c r="A55" i="61"/>
  <c r="A55" i="62"/>
  <c r="A55" i="63"/>
  <c r="A55" i="64"/>
  <c r="A55" i="65"/>
  <c r="A55" i="66"/>
  <c r="A55" i="67"/>
  <c r="A55" i="68"/>
  <c r="A55" i="69"/>
  <c r="A55" i="70"/>
  <c r="A55" i="71"/>
  <c r="A55" i="72"/>
  <c r="A55" i="73"/>
  <c r="A55" i="74"/>
  <c r="A55" i="75"/>
  <c r="A55" i="93"/>
  <c r="A55" i="94"/>
  <c r="A55" i="95"/>
  <c r="A55" i="96"/>
  <c r="A55" i="97"/>
  <c r="A55" i="98"/>
  <c r="A55" i="99"/>
  <c r="A55" i="100"/>
  <c r="A55" i="101"/>
  <c r="A55" i="87"/>
  <c r="A55" i="88"/>
  <c r="A55" i="90" s="1"/>
  <c r="A55" i="9"/>
  <c r="A51" i="9"/>
  <c r="A51" i="10"/>
  <c r="A51" i="26"/>
  <c r="A51" i="28"/>
  <c r="A51" i="29"/>
  <c r="A51" i="30"/>
  <c r="A51" i="31"/>
  <c r="A51" i="32"/>
  <c r="A51" i="33"/>
  <c r="A51" i="34"/>
  <c r="A51" i="35"/>
  <c r="A51" i="36"/>
  <c r="A51" i="37"/>
  <c r="A51" i="38"/>
  <c r="A51" i="39"/>
  <c r="A51" i="40"/>
  <c r="A51" i="41"/>
  <c r="A51" i="42"/>
  <c r="A51" i="43"/>
  <c r="A51" i="44"/>
  <c r="A51" i="45"/>
  <c r="A51" i="46"/>
  <c r="A51" i="47"/>
  <c r="A51" i="48"/>
  <c r="A51" i="49"/>
  <c r="A51" i="50"/>
  <c r="A51" i="51"/>
  <c r="A51" i="52"/>
  <c r="A51" i="53"/>
  <c r="A51" i="54"/>
  <c r="A51" i="55"/>
  <c r="A51" i="56"/>
  <c r="A51" i="57"/>
  <c r="A51" i="58"/>
  <c r="A51" i="59"/>
  <c r="A51" i="60"/>
  <c r="A51" i="61"/>
  <c r="A51" i="62"/>
  <c r="A51" i="63"/>
  <c r="A51" i="64"/>
  <c r="A51" i="65"/>
  <c r="A51" i="66"/>
  <c r="A51" i="67"/>
  <c r="A51" i="68"/>
  <c r="A51" i="69"/>
  <c r="A51" i="70"/>
  <c r="A51" i="71"/>
  <c r="A51" i="72"/>
  <c r="A51" i="73"/>
  <c r="A51" i="74"/>
  <c r="A51" i="75"/>
  <c r="A51" i="93"/>
  <c r="A51" i="94"/>
  <c r="A51" i="95"/>
  <c r="A51" i="96"/>
  <c r="A51" i="97"/>
  <c r="A51" i="98"/>
  <c r="A51" i="99"/>
  <c r="A51" i="100"/>
  <c r="A51" i="101"/>
  <c r="A51" i="87"/>
  <c r="A51" i="88"/>
  <c r="A51" i="90"/>
  <c r="A51" i="76"/>
  <c r="A47" i="9"/>
  <c r="A47" i="10"/>
  <c r="A47" i="26"/>
  <c r="A47" i="28"/>
  <c r="A47" i="29"/>
  <c r="A47" i="30"/>
  <c r="A47" i="31"/>
  <c r="A47" i="32"/>
  <c r="A47" i="33"/>
  <c r="A47" i="34"/>
  <c r="A47" i="35"/>
  <c r="A47" i="36"/>
  <c r="A47" i="37"/>
  <c r="A47" i="38"/>
  <c r="A47" i="39"/>
  <c r="A47" i="40"/>
  <c r="A47" i="41"/>
  <c r="A47" i="42"/>
  <c r="A47" i="43"/>
  <c r="A47" i="44"/>
  <c r="A47" i="45"/>
  <c r="A47" i="46"/>
  <c r="A47" i="47"/>
  <c r="A47" i="48"/>
  <c r="A47" i="49"/>
  <c r="A47" i="50"/>
  <c r="A47" i="51"/>
  <c r="A47" i="52"/>
  <c r="A47" i="53"/>
  <c r="A47" i="54"/>
  <c r="A47" i="55"/>
  <c r="A47" i="56"/>
  <c r="A47" i="57"/>
  <c r="A47" i="58"/>
  <c r="A47" i="59"/>
  <c r="A47" i="60"/>
  <c r="A47" i="61"/>
  <c r="A47" i="62"/>
  <c r="A47" i="63"/>
  <c r="A47" i="64"/>
  <c r="A47" i="65"/>
  <c r="A47" i="66"/>
  <c r="A47" i="67"/>
  <c r="A47" i="68"/>
  <c r="A47" i="69"/>
  <c r="A47" i="70"/>
  <c r="A47" i="71"/>
  <c r="A47" i="72"/>
  <c r="A47" i="73"/>
  <c r="A47" i="74"/>
  <c r="A47" i="75"/>
  <c r="A47" i="93"/>
  <c r="A47" i="94"/>
  <c r="A47" i="95"/>
  <c r="A47" i="96"/>
  <c r="A47" i="97"/>
  <c r="A47" i="98"/>
  <c r="A47" i="99"/>
  <c r="A47" i="100"/>
  <c r="A47" i="101"/>
  <c r="A47" i="87"/>
  <c r="A47" i="88"/>
  <c r="A47" i="90"/>
  <c r="A47" i="76"/>
  <c r="A39" i="9"/>
  <c r="A39" i="10"/>
  <c r="A39" i="26"/>
  <c r="A39" i="28"/>
  <c r="A39" i="29"/>
  <c r="A39" i="30"/>
  <c r="A39" i="31"/>
  <c r="A39" i="32"/>
  <c r="A39" i="33"/>
  <c r="A39" i="34"/>
  <c r="A39" i="35"/>
  <c r="A39" i="36"/>
  <c r="A39" i="37"/>
  <c r="A39" i="38"/>
  <c r="A39" i="39"/>
  <c r="A39" i="40"/>
  <c r="A39" i="41"/>
  <c r="A39" i="42"/>
  <c r="A39" i="43"/>
  <c r="A39" i="44"/>
  <c r="A39" i="45"/>
  <c r="A39" i="46"/>
  <c r="A39" i="47"/>
  <c r="A39" i="48"/>
  <c r="A39" i="49"/>
  <c r="A39" i="50"/>
  <c r="A39" i="51"/>
  <c r="A39" i="52"/>
  <c r="A39" i="53"/>
  <c r="A39" i="54"/>
  <c r="A39" i="55"/>
  <c r="A39" i="56"/>
  <c r="A39" i="57"/>
  <c r="A39" i="58"/>
  <c r="A39" i="59"/>
  <c r="A39" i="60"/>
  <c r="A39" i="61"/>
  <c r="A39" i="62"/>
  <c r="A39" i="63"/>
  <c r="A39" i="64"/>
  <c r="A39" i="65"/>
  <c r="A39" i="66"/>
  <c r="A39" i="67"/>
  <c r="A39" i="68"/>
  <c r="A39" i="69"/>
  <c r="A39" i="70"/>
  <c r="A39" i="71"/>
  <c r="A39" i="72"/>
  <c r="A39" i="73"/>
  <c r="A39" i="74"/>
  <c r="A39" i="75"/>
  <c r="A39" i="93"/>
  <c r="A39" i="94"/>
  <c r="A39" i="95"/>
  <c r="A39" i="96"/>
  <c r="A39" i="97"/>
  <c r="A39" i="98"/>
  <c r="A39" i="99"/>
  <c r="A39" i="100"/>
  <c r="A39" i="101"/>
  <c r="A39" i="87"/>
  <c r="A39" i="88"/>
  <c r="A39" i="90"/>
  <c r="A39" i="76"/>
  <c r="A35" i="9"/>
  <c r="A35" i="10"/>
  <c r="A35" i="26"/>
  <c r="A35" i="28"/>
  <c r="A35" i="29"/>
  <c r="A35" i="30"/>
  <c r="A35" i="31"/>
  <c r="A35" i="32"/>
  <c r="A35" i="33"/>
  <c r="A35" i="34"/>
  <c r="A35" i="35"/>
  <c r="A35" i="36"/>
  <c r="A35" i="37"/>
  <c r="A35" i="38"/>
  <c r="A35" i="39"/>
  <c r="A35" i="40"/>
  <c r="A35" i="41"/>
  <c r="A35" i="42"/>
  <c r="A35" i="43"/>
  <c r="A35" i="44"/>
  <c r="A35" i="45"/>
  <c r="A35" i="46"/>
  <c r="A35" i="47"/>
  <c r="A35" i="48"/>
  <c r="A35" i="49"/>
  <c r="A35" i="50"/>
  <c r="A35" i="51"/>
  <c r="A35" i="52"/>
  <c r="A35" i="53"/>
  <c r="A35" i="54"/>
  <c r="A35" i="55"/>
  <c r="A35" i="56"/>
  <c r="A35" i="57"/>
  <c r="A35" i="58"/>
  <c r="A35" i="59"/>
  <c r="A35" i="60"/>
  <c r="A35" i="61"/>
  <c r="A35" i="62"/>
  <c r="A35" i="63"/>
  <c r="A35" i="64"/>
  <c r="A35" i="65"/>
  <c r="A35" i="66"/>
  <c r="A35" i="67"/>
  <c r="A35" i="68"/>
  <c r="A35" i="69"/>
  <c r="A35" i="70"/>
  <c r="A35" i="71"/>
  <c r="A35" i="72"/>
  <c r="A35" i="73"/>
  <c r="A35" i="74"/>
  <c r="A35" i="75"/>
  <c r="A35" i="93"/>
  <c r="A35" i="94"/>
  <c r="A35" i="95"/>
  <c r="A35" i="96"/>
  <c r="A35" i="97"/>
  <c r="A35" i="98"/>
  <c r="A35" i="99"/>
  <c r="A35" i="100"/>
  <c r="A35" i="101"/>
  <c r="A35" i="87"/>
  <c r="A35" i="88"/>
  <c r="A35" i="90"/>
  <c r="A35" i="76"/>
  <c r="A31" i="9"/>
  <c r="A31" i="10"/>
  <c r="A31" i="26"/>
  <c r="A31" i="28"/>
  <c r="A31" i="29"/>
  <c r="A31" i="30"/>
  <c r="A31" i="31"/>
  <c r="A31" i="32"/>
  <c r="A31" i="33"/>
  <c r="A31" i="34"/>
  <c r="A31" i="35"/>
  <c r="A31" i="36"/>
  <c r="A31" i="37"/>
  <c r="A31" i="38"/>
  <c r="A31" i="39"/>
  <c r="A31" i="40"/>
  <c r="A31" i="41"/>
  <c r="A31" i="42"/>
  <c r="A31" i="43"/>
  <c r="A31" i="44"/>
  <c r="A31" i="45"/>
  <c r="A31" i="46"/>
  <c r="A31" i="47"/>
  <c r="A31" i="48"/>
  <c r="A31" i="49"/>
  <c r="A31" i="50"/>
  <c r="A31" i="51"/>
  <c r="A31" i="52"/>
  <c r="A31" i="53"/>
  <c r="A31" i="54"/>
  <c r="A31" i="55"/>
  <c r="A31" i="56"/>
  <c r="A31" i="57"/>
  <c r="A31" i="58"/>
  <c r="A31" i="59"/>
  <c r="A31" i="60"/>
  <c r="A31" i="61"/>
  <c r="A31" i="62"/>
  <c r="A31" i="63"/>
  <c r="A31" i="64"/>
  <c r="A31" i="65"/>
  <c r="A31" i="66"/>
  <c r="A31" i="67"/>
  <c r="A31" i="68"/>
  <c r="A31" i="69"/>
  <c r="A31" i="70"/>
  <c r="A31" i="71"/>
  <c r="A31" i="72"/>
  <c r="A31" i="73"/>
  <c r="A31" i="74"/>
  <c r="A31" i="75"/>
  <c r="A31" i="93"/>
  <c r="A31" i="94"/>
  <c r="A31" i="95"/>
  <c r="A31" i="96"/>
  <c r="A31" i="97"/>
  <c r="A31" i="98"/>
  <c r="A31" i="99"/>
  <c r="A31" i="100"/>
  <c r="A31" i="101"/>
  <c r="A31" i="87"/>
  <c r="A31" i="88"/>
  <c r="A31" i="90"/>
  <c r="A31" i="76"/>
  <c r="A27" i="9"/>
  <c r="A27" i="10"/>
  <c r="A27" i="26"/>
  <c r="A27" i="28"/>
  <c r="A27" i="29"/>
  <c r="A27" i="30"/>
  <c r="A27" i="31"/>
  <c r="A27" i="32"/>
  <c r="A27" i="33"/>
  <c r="A27" i="34"/>
  <c r="A27" i="35"/>
  <c r="A27" i="36"/>
  <c r="A27" i="37"/>
  <c r="A27" i="38"/>
  <c r="A27" i="39"/>
  <c r="A27" i="40"/>
  <c r="A27" i="41"/>
  <c r="A27" i="42"/>
  <c r="A27" i="43"/>
  <c r="A27" i="44"/>
  <c r="A27" i="45"/>
  <c r="A27" i="46"/>
  <c r="A27" i="47"/>
  <c r="A27" i="48"/>
  <c r="A27" i="49"/>
  <c r="A27" i="50"/>
  <c r="A27" i="51"/>
  <c r="A27" i="52"/>
  <c r="A27" i="53"/>
  <c r="A27" i="54"/>
  <c r="A27" i="55"/>
  <c r="A27" i="56"/>
  <c r="A27" i="57"/>
  <c r="A27" i="58"/>
  <c r="A27" i="59"/>
  <c r="A27" i="60"/>
  <c r="A27" i="61"/>
  <c r="A27" i="62"/>
  <c r="A27" i="63"/>
  <c r="A27" i="64"/>
  <c r="A27" i="65"/>
  <c r="A27" i="66"/>
  <c r="A27" i="67"/>
  <c r="A27" i="68"/>
  <c r="A27" i="69"/>
  <c r="A27" i="70"/>
  <c r="A27" i="71"/>
  <c r="A27" i="72"/>
  <c r="A27" i="73"/>
  <c r="A27" i="74"/>
  <c r="A27" i="75"/>
  <c r="A27" i="93"/>
  <c r="A27" i="94"/>
  <c r="A27" i="95"/>
  <c r="A27" i="96"/>
  <c r="A27" i="97"/>
  <c r="A27" i="98"/>
  <c r="A27" i="99"/>
  <c r="A27" i="100"/>
  <c r="A27" i="101"/>
  <c r="A27" i="87"/>
  <c r="A27" i="88"/>
  <c r="A27" i="90"/>
  <c r="A27" i="76"/>
  <c r="A19" i="9"/>
  <c r="A19" i="10"/>
  <c r="A19" i="26"/>
  <c r="A19" i="28"/>
  <c r="A19" i="29"/>
  <c r="A19" i="30"/>
  <c r="A19" i="31"/>
  <c r="A19" i="32"/>
  <c r="A19" i="33"/>
  <c r="A19" i="34"/>
  <c r="A19" i="35"/>
  <c r="A19" i="36"/>
  <c r="A19" i="37"/>
  <c r="A19" i="38"/>
  <c r="A19" i="39"/>
  <c r="A19" i="40"/>
  <c r="A19" i="41"/>
  <c r="A19" i="42"/>
  <c r="A19" i="43"/>
  <c r="A19" i="44"/>
  <c r="A19" i="45"/>
  <c r="A19" i="46"/>
  <c r="A19" i="47"/>
  <c r="A19" i="48"/>
  <c r="A19" i="49"/>
  <c r="A19" i="50"/>
  <c r="A19" i="51"/>
  <c r="A19" i="52"/>
  <c r="A19" i="53"/>
  <c r="A19" i="54"/>
  <c r="A19" i="55"/>
  <c r="A19" i="56"/>
  <c r="A19" i="57"/>
  <c r="A19" i="58"/>
  <c r="A19" i="59"/>
  <c r="A19" i="60"/>
  <c r="A19" i="61"/>
  <c r="A19" i="62"/>
  <c r="A19" i="63"/>
  <c r="A19" i="64"/>
  <c r="A19" i="65"/>
  <c r="A19" i="66"/>
  <c r="A19" i="67"/>
  <c r="A19" i="68"/>
  <c r="A19" i="69"/>
  <c r="A19" i="70"/>
  <c r="A19" i="71"/>
  <c r="A19" i="72"/>
  <c r="A19" i="73"/>
  <c r="A19" i="74"/>
  <c r="A19" i="75"/>
  <c r="A19" i="93"/>
  <c r="A19" i="94"/>
  <c r="A19" i="95"/>
  <c r="A19" i="96"/>
  <c r="A19" i="97"/>
  <c r="A19" i="98"/>
  <c r="A19" i="99"/>
  <c r="A19" i="100"/>
  <c r="A19" i="101"/>
  <c r="A19" i="87"/>
  <c r="A19" i="88"/>
  <c r="A19" i="90"/>
  <c r="A19" i="76"/>
  <c r="A15" i="9"/>
  <c r="A15" i="10"/>
  <c r="A15" i="26"/>
  <c r="A15" i="28"/>
  <c r="A15" i="29"/>
  <c r="A15" i="30"/>
  <c r="A15" i="31"/>
  <c r="A15" i="32"/>
  <c r="A15" i="33"/>
  <c r="A15" i="34"/>
  <c r="A15" i="35"/>
  <c r="A15" i="36"/>
  <c r="A15" i="37"/>
  <c r="A15" i="38"/>
  <c r="A15" i="39"/>
  <c r="A15" i="40"/>
  <c r="A15" i="41"/>
  <c r="A15" i="42"/>
  <c r="A15" i="43"/>
  <c r="A15" i="44"/>
  <c r="A15" i="45"/>
  <c r="A15" i="46"/>
  <c r="A15" i="47"/>
  <c r="A15" i="48"/>
  <c r="A15" i="49"/>
  <c r="A15" i="50"/>
  <c r="A15" i="51"/>
  <c r="A15" i="52"/>
  <c r="A15" i="53"/>
  <c r="A15" i="54"/>
  <c r="A15" i="55"/>
  <c r="A15" i="56"/>
  <c r="A15" i="57"/>
  <c r="A15" i="58"/>
  <c r="A15" i="59"/>
  <c r="A15" i="60"/>
  <c r="A15" i="61"/>
  <c r="A15" i="62"/>
  <c r="A15" i="63"/>
  <c r="A15" i="64"/>
  <c r="A15" i="65"/>
  <c r="A15" i="66"/>
  <c r="A15" i="67"/>
  <c r="A15" i="68"/>
  <c r="A15" i="69"/>
  <c r="A15" i="70"/>
  <c r="A15" i="71"/>
  <c r="A15" i="72"/>
  <c r="A15" i="73"/>
  <c r="A15" i="74"/>
  <c r="A15" i="75"/>
  <c r="A15" i="93"/>
  <c r="A15" i="94"/>
  <c r="A15" i="95"/>
  <c r="A15" i="96"/>
  <c r="A15" i="97"/>
  <c r="A15" i="98"/>
  <c r="A15" i="99"/>
  <c r="A15" i="100"/>
  <c r="A15" i="101"/>
  <c r="A15" i="87"/>
  <c r="A15" i="88"/>
  <c r="A15" i="90"/>
  <c r="A15" i="76"/>
  <c r="K12" i="51"/>
  <c r="K12" i="53"/>
  <c r="K12" i="54"/>
  <c r="K12" i="55"/>
  <c r="K12" i="56"/>
  <c r="K12" i="59"/>
  <c r="K10" i="65"/>
  <c r="K12" i="69"/>
  <c r="B12" i="94"/>
  <c r="B11" i="94"/>
  <c r="B10" i="94"/>
  <c r="B9" i="94"/>
  <c r="B8" i="94"/>
  <c r="B7" i="94"/>
  <c r="B12" i="95"/>
  <c r="B11" i="95"/>
  <c r="B10" i="95"/>
  <c r="B9" i="95"/>
  <c r="B8" i="95"/>
  <c r="B7" i="95"/>
  <c r="B12" i="96"/>
  <c r="B11" i="96"/>
  <c r="B10" i="96"/>
  <c r="B9" i="96"/>
  <c r="B8" i="96"/>
  <c r="B7" i="96"/>
  <c r="B12" i="97"/>
  <c r="B11" i="97"/>
  <c r="B10" i="97"/>
  <c r="B9" i="97"/>
  <c r="B8" i="97"/>
  <c r="B7" i="97"/>
  <c r="B12" i="98"/>
  <c r="B11" i="98"/>
  <c r="B10" i="98"/>
  <c r="B9" i="98"/>
  <c r="B8" i="98"/>
  <c r="B7" i="98"/>
  <c r="B12" i="99"/>
  <c r="B11" i="99"/>
  <c r="B10" i="99"/>
  <c r="B9" i="99"/>
  <c r="B8" i="99"/>
  <c r="B7" i="99"/>
  <c r="B12" i="100"/>
  <c r="B11" i="100"/>
  <c r="B10" i="100"/>
  <c r="B9" i="100"/>
  <c r="B8" i="100"/>
  <c r="B7" i="100"/>
  <c r="B12" i="101"/>
  <c r="B11" i="101"/>
  <c r="B10" i="101"/>
  <c r="B9" i="101"/>
  <c r="B8" i="101"/>
  <c r="B7" i="101"/>
  <c r="B12" i="87"/>
  <c r="B11" i="87"/>
  <c r="B10" i="87"/>
  <c r="B9" i="87"/>
  <c r="B8" i="87"/>
  <c r="B7" i="87"/>
  <c r="B12" i="88"/>
  <c r="B11" i="88"/>
  <c r="B10" i="88"/>
  <c r="B9" i="88"/>
  <c r="B8" i="88"/>
  <c r="B7" i="88"/>
  <c r="B12" i="90"/>
  <c r="B11" i="90"/>
  <c r="B10" i="90"/>
  <c r="B9" i="90"/>
  <c r="B8" i="90"/>
  <c r="B7" i="90"/>
  <c r="B12" i="76"/>
  <c r="B11" i="76"/>
  <c r="B10" i="76"/>
  <c r="B9" i="76"/>
  <c r="B8" i="76"/>
  <c r="B7" i="76"/>
  <c r="B12" i="93"/>
  <c r="B11" i="93"/>
  <c r="B10" i="93"/>
  <c r="B9" i="93"/>
  <c r="B8" i="93"/>
  <c r="B7" i="93"/>
  <c r="B12" i="10"/>
  <c r="B11" i="10"/>
  <c r="B10" i="10"/>
  <c r="B9" i="10"/>
  <c r="B8" i="10"/>
  <c r="B7" i="10"/>
  <c r="B12" i="26"/>
  <c r="B11" i="26"/>
  <c r="B10" i="26"/>
  <c r="B9" i="26"/>
  <c r="B8" i="26"/>
  <c r="B7" i="26"/>
  <c r="B12" i="28"/>
  <c r="B11" i="28"/>
  <c r="B10" i="28"/>
  <c r="B9" i="28"/>
  <c r="B8" i="28"/>
  <c r="B7" i="28"/>
  <c r="B12" i="29"/>
  <c r="B11" i="29"/>
  <c r="B10" i="29"/>
  <c r="B9" i="29"/>
  <c r="B8" i="29"/>
  <c r="B7" i="29"/>
  <c r="B12" i="30"/>
  <c r="B11" i="30"/>
  <c r="B10" i="30"/>
  <c r="B9" i="30"/>
  <c r="B8" i="30"/>
  <c r="B7" i="30"/>
  <c r="B12" i="31"/>
  <c r="B11" i="31"/>
  <c r="B10" i="31"/>
  <c r="B9" i="31"/>
  <c r="B8" i="31"/>
  <c r="B7" i="31"/>
  <c r="B12" i="32"/>
  <c r="B11" i="32"/>
  <c r="B10" i="32"/>
  <c r="B9" i="32"/>
  <c r="B8" i="32"/>
  <c r="B7" i="32"/>
  <c r="B12" i="33"/>
  <c r="B11" i="33"/>
  <c r="B10" i="33"/>
  <c r="B9" i="33"/>
  <c r="B8" i="33"/>
  <c r="B7" i="33"/>
  <c r="B12" i="34"/>
  <c r="B11" i="34"/>
  <c r="B10" i="34"/>
  <c r="B9" i="34"/>
  <c r="B8" i="34"/>
  <c r="B7" i="34"/>
  <c r="B12" i="35"/>
  <c r="B11" i="35"/>
  <c r="B10" i="35"/>
  <c r="B9" i="35"/>
  <c r="B8" i="35"/>
  <c r="B7" i="35"/>
  <c r="B12" i="36"/>
  <c r="B11" i="36"/>
  <c r="B10" i="36"/>
  <c r="B9" i="36"/>
  <c r="B8" i="36"/>
  <c r="B7" i="36"/>
  <c r="B12" i="37"/>
  <c r="B11" i="37"/>
  <c r="B10" i="37"/>
  <c r="B9" i="37"/>
  <c r="B8" i="37"/>
  <c r="B7" i="37"/>
  <c r="B12" i="38"/>
  <c r="B11" i="38"/>
  <c r="B10" i="38"/>
  <c r="B9" i="38"/>
  <c r="B8" i="38"/>
  <c r="B7" i="38"/>
  <c r="B12" i="39"/>
  <c r="B11" i="39"/>
  <c r="B10" i="39"/>
  <c r="B9" i="39"/>
  <c r="B8" i="39"/>
  <c r="B7" i="39"/>
  <c r="B12" i="40"/>
  <c r="B11" i="40"/>
  <c r="B10" i="40"/>
  <c r="B9" i="40"/>
  <c r="B8" i="40"/>
  <c r="B7" i="40"/>
  <c r="B12" i="41"/>
  <c r="B11" i="41"/>
  <c r="B10" i="41"/>
  <c r="B9" i="41"/>
  <c r="B8" i="41"/>
  <c r="B7" i="41"/>
  <c r="B12" i="42"/>
  <c r="B11" i="42"/>
  <c r="B10" i="42"/>
  <c r="B9" i="42"/>
  <c r="B8" i="42"/>
  <c r="B7" i="42"/>
  <c r="B12" i="43"/>
  <c r="B11" i="43"/>
  <c r="B10" i="43"/>
  <c r="B9" i="43"/>
  <c r="B8" i="43"/>
  <c r="B7" i="43"/>
  <c r="B12" i="44"/>
  <c r="B11" i="44"/>
  <c r="B10" i="44"/>
  <c r="B9" i="44"/>
  <c r="B8" i="44"/>
  <c r="B7" i="44"/>
  <c r="B12" i="45"/>
  <c r="B11" i="45"/>
  <c r="B10" i="45"/>
  <c r="B9" i="45"/>
  <c r="B8" i="45"/>
  <c r="B7" i="45"/>
  <c r="B12" i="46"/>
  <c r="B11" i="46"/>
  <c r="B10" i="46"/>
  <c r="B9" i="46"/>
  <c r="B8" i="46"/>
  <c r="B7" i="46"/>
  <c r="B12" i="47"/>
  <c r="B11" i="47"/>
  <c r="B10" i="47"/>
  <c r="B9" i="47"/>
  <c r="B8" i="47"/>
  <c r="B7" i="47"/>
  <c r="B12" i="48"/>
  <c r="B11" i="48"/>
  <c r="B10" i="48"/>
  <c r="B9" i="48"/>
  <c r="B8" i="48"/>
  <c r="B7" i="48"/>
  <c r="B12" i="49"/>
  <c r="B11" i="49"/>
  <c r="B10" i="49"/>
  <c r="B9" i="49"/>
  <c r="B8" i="49"/>
  <c r="B7" i="49"/>
  <c r="B12" i="50"/>
  <c r="B11" i="50"/>
  <c r="B10" i="50"/>
  <c r="B9" i="50"/>
  <c r="B8" i="50"/>
  <c r="B7" i="50"/>
  <c r="B12" i="51"/>
  <c r="B11" i="51"/>
  <c r="B10" i="51"/>
  <c r="B9" i="51"/>
  <c r="B8" i="51"/>
  <c r="B7" i="51"/>
  <c r="B12" i="52"/>
  <c r="B11" i="52"/>
  <c r="B10" i="52"/>
  <c r="B9" i="52"/>
  <c r="B8" i="52"/>
  <c r="B7" i="52"/>
  <c r="B12" i="53"/>
  <c r="B11" i="53"/>
  <c r="B10" i="53"/>
  <c r="B9" i="53"/>
  <c r="B8" i="53"/>
  <c r="B7" i="53"/>
  <c r="B12" i="54"/>
  <c r="B11" i="54"/>
  <c r="B10" i="54"/>
  <c r="B9" i="54"/>
  <c r="B8" i="54"/>
  <c r="B7" i="54"/>
  <c r="B12" i="55"/>
  <c r="B11" i="55"/>
  <c r="B10" i="55"/>
  <c r="B9" i="55"/>
  <c r="B8" i="55"/>
  <c r="B7" i="55"/>
  <c r="B12" i="56"/>
  <c r="B11" i="56"/>
  <c r="B10" i="56"/>
  <c r="B9" i="56"/>
  <c r="B8" i="56"/>
  <c r="B7" i="56"/>
  <c r="B12" i="57"/>
  <c r="B11" i="57"/>
  <c r="B10" i="57"/>
  <c r="B9" i="57"/>
  <c r="B8" i="57"/>
  <c r="B7" i="57"/>
  <c r="B12" i="58"/>
  <c r="B11" i="58"/>
  <c r="B10" i="58"/>
  <c r="B9" i="58"/>
  <c r="B8" i="58"/>
  <c r="B7" i="58"/>
  <c r="B12" i="59"/>
  <c r="B11" i="59"/>
  <c r="B10" i="59"/>
  <c r="B9" i="59"/>
  <c r="B8" i="59"/>
  <c r="B7" i="59"/>
  <c r="B12" i="60"/>
  <c r="B11" i="60"/>
  <c r="B10" i="60"/>
  <c r="B9" i="60"/>
  <c r="B8" i="60"/>
  <c r="B7" i="60"/>
  <c r="B12" i="61"/>
  <c r="B11" i="61"/>
  <c r="B10" i="61"/>
  <c r="B9" i="61"/>
  <c r="B8" i="61"/>
  <c r="B7" i="61"/>
  <c r="B12" i="62"/>
  <c r="B11" i="62"/>
  <c r="B10" i="62"/>
  <c r="B9" i="62"/>
  <c r="B8" i="62"/>
  <c r="B7" i="62"/>
  <c r="B12" i="63"/>
  <c r="B11" i="63"/>
  <c r="B10" i="63"/>
  <c r="B9" i="63"/>
  <c r="B8" i="63"/>
  <c r="B7" i="63"/>
  <c r="B12" i="64"/>
  <c r="B11" i="64"/>
  <c r="B10" i="64"/>
  <c r="B9" i="64"/>
  <c r="B8" i="64"/>
  <c r="B7" i="64"/>
  <c r="B12" i="65"/>
  <c r="B11" i="65"/>
  <c r="B10" i="65"/>
  <c r="B9" i="65"/>
  <c r="B8" i="65"/>
  <c r="B7" i="65"/>
  <c r="B12" i="66"/>
  <c r="B11" i="66"/>
  <c r="B10" i="66"/>
  <c r="B9" i="66"/>
  <c r="B8" i="66"/>
  <c r="B7" i="66"/>
  <c r="B12" i="67"/>
  <c r="B11" i="67"/>
  <c r="B10" i="67"/>
  <c r="B9" i="67"/>
  <c r="B8" i="67"/>
  <c r="B7" i="67"/>
  <c r="B12" i="68"/>
  <c r="B11" i="68"/>
  <c r="B10" i="68"/>
  <c r="B9" i="68"/>
  <c r="B8" i="68"/>
  <c r="B7" i="68"/>
  <c r="B12" i="69"/>
  <c r="B11" i="69"/>
  <c r="B10" i="69"/>
  <c r="B9" i="69"/>
  <c r="B8" i="69"/>
  <c r="B7" i="69"/>
  <c r="B12" i="70"/>
  <c r="B11" i="70"/>
  <c r="B10" i="70"/>
  <c r="B9" i="70"/>
  <c r="B8" i="70"/>
  <c r="B7" i="70"/>
  <c r="B12" i="71"/>
  <c r="B11" i="71"/>
  <c r="B10" i="71"/>
  <c r="B9" i="71"/>
  <c r="B8" i="71"/>
  <c r="B7" i="71"/>
  <c r="B12" i="72"/>
  <c r="B11" i="72"/>
  <c r="B10" i="72"/>
  <c r="B9" i="72"/>
  <c r="B8" i="72"/>
  <c r="B7" i="72"/>
  <c r="B12" i="73"/>
  <c r="B11" i="73"/>
  <c r="B10" i="73"/>
  <c r="B9" i="73"/>
  <c r="B8" i="73"/>
  <c r="B7" i="73"/>
  <c r="B12" i="74"/>
  <c r="B11" i="74"/>
  <c r="B10" i="74"/>
  <c r="B9" i="74"/>
  <c r="B8" i="74"/>
  <c r="B7" i="74"/>
  <c r="B12" i="75"/>
  <c r="B11" i="75"/>
  <c r="B10" i="75"/>
  <c r="B9" i="75"/>
  <c r="B8" i="75"/>
  <c r="B7" i="75"/>
  <c r="B12" i="9"/>
  <c r="B11" i="9"/>
  <c r="B10" i="9"/>
  <c r="B9" i="9"/>
  <c r="B8" i="9"/>
  <c r="B7" i="9"/>
  <c r="R14" i="23"/>
  <c r="S14" i="23" s="1"/>
  <c r="G7" i="9"/>
  <c r="G7" i="10"/>
  <c r="G7" i="26"/>
  <c r="G7" i="28"/>
  <c r="G7" i="30"/>
  <c r="G7" i="31"/>
  <c r="G7" i="32"/>
  <c r="G7" i="33"/>
  <c r="G7" i="34"/>
  <c r="G7" i="35"/>
  <c r="G7" i="36"/>
  <c r="G7" i="29"/>
  <c r="G7" i="38"/>
  <c r="G7" i="39"/>
  <c r="G7" i="40"/>
  <c r="G7" i="41"/>
  <c r="G7" i="42"/>
  <c r="G7" i="43"/>
  <c r="G7" i="44"/>
  <c r="G7" i="45"/>
  <c r="G7" i="46"/>
  <c r="G7" i="47"/>
  <c r="G7" i="53"/>
  <c r="G7" i="69"/>
  <c r="G7" i="71"/>
  <c r="B70" i="10"/>
  <c r="B70" i="26"/>
  <c r="B70" i="28"/>
  <c r="B70" i="29"/>
  <c r="B70" i="30"/>
  <c r="B70" i="31"/>
  <c r="B70" i="32"/>
  <c r="B70" i="33"/>
  <c r="B70" i="34"/>
  <c r="B70" i="35"/>
  <c r="B70" i="36"/>
  <c r="B70" i="37"/>
  <c r="B70" i="38"/>
  <c r="B70" i="39"/>
  <c r="B70" i="40"/>
  <c r="B70" i="41"/>
  <c r="B70" i="42"/>
  <c r="B70" i="43"/>
  <c r="B70" i="44"/>
  <c r="B70" i="45"/>
  <c r="B70" i="46"/>
  <c r="B70" i="47"/>
  <c r="B70" i="48"/>
  <c r="B70" i="49"/>
  <c r="B70" i="50"/>
  <c r="B70" i="51"/>
  <c r="B70" i="52"/>
  <c r="B70" i="53"/>
  <c r="B70" i="54"/>
  <c r="B70" i="55"/>
  <c r="B70" i="56"/>
  <c r="B70" i="57"/>
  <c r="B70" i="58"/>
  <c r="B70" i="59"/>
  <c r="B70" i="60"/>
  <c r="B70" i="61"/>
  <c r="B70" i="62"/>
  <c r="B70" i="63"/>
  <c r="B70" i="64"/>
  <c r="B70" i="65"/>
  <c r="B70" i="66"/>
  <c r="B70" i="67"/>
  <c r="B70" i="68"/>
  <c r="B70" i="69"/>
  <c r="B70" i="70"/>
  <c r="B70" i="71"/>
  <c r="B70" i="72"/>
  <c r="B70" i="73"/>
  <c r="B70" i="74"/>
  <c r="B70" i="75"/>
  <c r="B70" i="93"/>
  <c r="B70" i="94"/>
  <c r="B70" i="95"/>
  <c r="B70" i="96"/>
  <c r="B70" i="97"/>
  <c r="B70" i="98"/>
  <c r="B70" i="99"/>
  <c r="B70" i="100"/>
  <c r="B70" i="101"/>
  <c r="B70" i="87"/>
  <c r="B70" i="88"/>
  <c r="B70" i="90"/>
  <c r="B70" i="76"/>
  <c r="B70" i="9"/>
  <c r="A77" i="10"/>
  <c r="A77" i="26"/>
  <c r="A77" i="28"/>
  <c r="A77" i="29"/>
  <c r="A77" i="30"/>
  <c r="A77" i="31"/>
  <c r="A77" i="32"/>
  <c r="A77" i="33"/>
  <c r="A77" i="34"/>
  <c r="A77" i="35"/>
  <c r="A77" i="36"/>
  <c r="A77" i="37"/>
  <c r="A77" i="38"/>
  <c r="A77" i="39"/>
  <c r="A77" i="40"/>
  <c r="A77" i="41"/>
  <c r="A77" i="42"/>
  <c r="A77" i="43"/>
  <c r="A77" i="44"/>
  <c r="A77" i="45"/>
  <c r="A77" i="46"/>
  <c r="A77" i="47"/>
  <c r="A77" i="48"/>
  <c r="A77" i="49"/>
  <c r="A77" i="50"/>
  <c r="A77" i="51"/>
  <c r="A77" i="52"/>
  <c r="A77" i="53"/>
  <c r="A77" i="54"/>
  <c r="A77" i="55"/>
  <c r="A77" i="56"/>
  <c r="A77" i="57"/>
  <c r="A77" i="58"/>
  <c r="A77" i="59"/>
  <c r="A77" i="60"/>
  <c r="A77" i="61"/>
  <c r="A77" i="62"/>
  <c r="A77" i="63"/>
  <c r="A77" i="64"/>
  <c r="A77" i="65"/>
  <c r="A77" i="66"/>
  <c r="A77" i="67"/>
  <c r="A77" i="68"/>
  <c r="A77" i="69"/>
  <c r="A77" i="70"/>
  <c r="A77" i="71"/>
  <c r="A77" i="72"/>
  <c r="A77" i="73"/>
  <c r="A77" i="74"/>
  <c r="A77" i="75"/>
  <c r="A77" i="93"/>
  <c r="A77" i="94"/>
  <c r="A77" i="95"/>
  <c r="A77" i="96"/>
  <c r="A77" i="97"/>
  <c r="A77" i="98"/>
  <c r="A77" i="99"/>
  <c r="A77" i="100"/>
  <c r="A77" i="101"/>
  <c r="A77" i="87"/>
  <c r="A77" i="88"/>
  <c r="A77" i="90"/>
  <c r="A77" i="76"/>
  <c r="A77" i="9"/>
  <c r="C7" i="10"/>
  <c r="E7" i="9"/>
  <c r="E7" i="10"/>
  <c r="H7" i="3"/>
  <c r="H7" i="29"/>
  <c r="H7" i="45"/>
  <c r="H7" i="48"/>
  <c r="H7" i="49"/>
  <c r="H7" i="50"/>
  <c r="H7" i="51"/>
  <c r="H7" i="52"/>
  <c r="H7" i="53"/>
  <c r="H7" i="54"/>
  <c r="H7" i="55"/>
  <c r="H7" i="56"/>
  <c r="H7" i="57"/>
  <c r="H7" i="58"/>
  <c r="H7" i="59"/>
  <c r="H7" i="60"/>
  <c r="H7" i="61"/>
  <c r="H7" i="62"/>
  <c r="H7" i="63"/>
  <c r="H7" i="64"/>
  <c r="H7" i="65"/>
  <c r="H7" i="66"/>
  <c r="H7" i="67"/>
  <c r="H7" i="68"/>
  <c r="H7" i="69"/>
  <c r="H7" i="70"/>
  <c r="H7" i="72"/>
  <c r="H7" i="73"/>
  <c r="H7" i="74"/>
  <c r="H7" i="75"/>
  <c r="I7" i="10"/>
  <c r="I7" i="26"/>
  <c r="I7" i="9"/>
  <c r="I7" i="28"/>
  <c r="I7" i="29"/>
  <c r="I7" i="30"/>
  <c r="I7" i="31"/>
  <c r="I7" i="32"/>
  <c r="I7" i="33"/>
  <c r="I7" i="34"/>
  <c r="I7" i="35"/>
  <c r="I7" i="36"/>
  <c r="I7" i="37"/>
  <c r="I7" i="38"/>
  <c r="I7" i="39"/>
  <c r="I7" i="40"/>
  <c r="I7" i="41"/>
  <c r="I7" i="42"/>
  <c r="I7" i="43"/>
  <c r="I7" i="44"/>
  <c r="I7" i="45"/>
  <c r="I7" i="46"/>
  <c r="I7" i="47"/>
  <c r="I7" i="54"/>
  <c r="I7" i="56"/>
  <c r="I7" i="62"/>
  <c r="I7" i="70"/>
  <c r="I7" i="71"/>
  <c r="F7" i="9"/>
  <c r="E7" i="26"/>
  <c r="E7" i="28"/>
  <c r="D7" i="3"/>
  <c r="D7" i="29"/>
  <c r="D7" i="33"/>
  <c r="D7" i="35"/>
  <c r="D7" i="37"/>
  <c r="D7" i="41"/>
  <c r="D7" i="43"/>
  <c r="D7" i="45"/>
  <c r="D7" i="48"/>
  <c r="D7" i="49"/>
  <c r="D7" i="50"/>
  <c r="D7" i="51"/>
  <c r="D7" i="52"/>
  <c r="D7" i="53"/>
  <c r="D7" i="54"/>
  <c r="D7" i="55"/>
  <c r="D7" i="56"/>
  <c r="D7" i="57"/>
  <c r="D7" i="58"/>
  <c r="D7" i="59"/>
  <c r="D7" i="60"/>
  <c r="D7" i="61"/>
  <c r="D7" i="62"/>
  <c r="D7" i="63"/>
  <c r="D7" i="64"/>
  <c r="D7" i="65"/>
  <c r="D7" i="66"/>
  <c r="D7" i="67"/>
  <c r="D7" i="68"/>
  <c r="D7" i="69"/>
  <c r="D7" i="71"/>
  <c r="D7" i="72"/>
  <c r="D7" i="73"/>
  <c r="D7" i="74"/>
  <c r="D7" i="75"/>
  <c r="E7" i="29"/>
  <c r="E7" i="30"/>
  <c r="E7" i="31"/>
  <c r="E7" i="32"/>
  <c r="E7" i="33"/>
  <c r="E7" i="34"/>
  <c r="E7" i="35"/>
  <c r="E7" i="36"/>
  <c r="E7" i="37"/>
  <c r="E7" i="38"/>
  <c r="E7" i="39"/>
  <c r="E7" i="40"/>
  <c r="E7" i="41"/>
  <c r="E7" i="42"/>
  <c r="E7" i="43"/>
  <c r="E7" i="44"/>
  <c r="E7" i="45"/>
  <c r="E7" i="46"/>
  <c r="E7" i="47"/>
  <c r="E7" i="50"/>
  <c r="E7" i="52"/>
  <c r="E7" i="56"/>
  <c r="E7" i="62"/>
  <c r="E7" i="64"/>
  <c r="E7" i="68"/>
  <c r="E7" i="71"/>
  <c r="E7" i="73"/>
  <c r="F7" i="30"/>
  <c r="F7" i="32"/>
  <c r="F7" i="34"/>
  <c r="F7" i="38"/>
  <c r="F7" i="40"/>
  <c r="F7" i="42"/>
  <c r="F7" i="46"/>
  <c r="F7" i="48"/>
  <c r="F7" i="49"/>
  <c r="F7" i="50"/>
  <c r="F7" i="51"/>
  <c r="F7" i="52"/>
  <c r="F7" i="53"/>
  <c r="F7" i="54"/>
  <c r="F7" i="55"/>
  <c r="F7" i="56"/>
  <c r="F7" i="57"/>
  <c r="F7" i="58"/>
  <c r="F7" i="59"/>
  <c r="F7" i="60"/>
  <c r="F7" i="61"/>
  <c r="F7" i="62"/>
  <c r="F7" i="63"/>
  <c r="F7" i="64"/>
  <c r="F7" i="65"/>
  <c r="F7" i="66"/>
  <c r="F7" i="67"/>
  <c r="F7" i="68"/>
  <c r="F7" i="69"/>
  <c r="F7" i="70"/>
  <c r="F7" i="72"/>
  <c r="F7" i="73"/>
  <c r="F7" i="74"/>
  <c r="F7" i="75"/>
  <c r="F7" i="3"/>
  <c r="C7" i="9"/>
  <c r="C7" i="28"/>
  <c r="C7" i="30"/>
  <c r="C7" i="31"/>
  <c r="C7" i="32"/>
  <c r="C7" i="34"/>
  <c r="C7" i="35"/>
  <c r="C7" i="36"/>
  <c r="C7" i="38"/>
  <c r="C7" i="39"/>
  <c r="C7" i="40"/>
  <c r="C7" i="42"/>
  <c r="C7" i="43"/>
  <c r="C7" i="44"/>
  <c r="C7" i="46"/>
  <c r="C7" i="47"/>
  <c r="C7" i="48"/>
  <c r="C7" i="50"/>
  <c r="C7" i="51"/>
  <c r="C7" i="52"/>
  <c r="C7" i="54"/>
  <c r="C7" i="55"/>
  <c r="C7" i="56"/>
  <c r="C7" i="58"/>
  <c r="C7" i="59"/>
  <c r="C7" i="60"/>
  <c r="C7" i="62"/>
  <c r="C7" i="63"/>
  <c r="C7" i="64"/>
  <c r="C7" i="66"/>
  <c r="C7" i="67"/>
  <c r="C7" i="68"/>
  <c r="C7" i="70"/>
  <c r="C7" i="71"/>
  <c r="C7" i="72"/>
  <c r="C7" i="74"/>
  <c r="C7" i="75"/>
  <c r="B71" i="101"/>
  <c r="A71" i="101"/>
  <c r="B6" i="101"/>
  <c r="E2" i="101"/>
  <c r="B71" i="100"/>
  <c r="A71" i="100"/>
  <c r="B6" i="100"/>
  <c r="E2" i="100"/>
  <c r="B71" i="99"/>
  <c r="A71" i="99"/>
  <c r="B6" i="99"/>
  <c r="E2" i="99"/>
  <c r="B71" i="98"/>
  <c r="A71" i="98"/>
  <c r="B6" i="98"/>
  <c r="E2" i="98"/>
  <c r="K23" i="39"/>
  <c r="B71" i="97"/>
  <c r="A71" i="97"/>
  <c r="B6" i="97"/>
  <c r="E2" i="97"/>
  <c r="K19" i="32"/>
  <c r="K75" i="32" s="1"/>
  <c r="K15" i="34"/>
  <c r="B71" i="96"/>
  <c r="A71" i="96"/>
  <c r="B6" i="96"/>
  <c r="E2" i="96"/>
  <c r="K19" i="29"/>
  <c r="K75" i="29" s="1"/>
  <c r="B71" i="95"/>
  <c r="A71" i="95"/>
  <c r="B6" i="95"/>
  <c r="E2" i="95"/>
  <c r="K15" i="3"/>
  <c r="K15" i="9"/>
  <c r="K19" i="26"/>
  <c r="K75" i="26" s="1"/>
  <c r="B71" i="94"/>
  <c r="A71" i="94"/>
  <c r="K10" i="9"/>
  <c r="K10" i="62"/>
  <c r="K10" i="75"/>
  <c r="B6" i="94"/>
  <c r="E2" i="94"/>
  <c r="E15" i="23"/>
  <c r="D15" i="23"/>
  <c r="B71" i="93"/>
  <c r="A71" i="93"/>
  <c r="B6" i="93"/>
  <c r="E2" i="93"/>
  <c r="B6" i="4"/>
  <c r="C5" i="3" s="1"/>
  <c r="D5" i="3" s="1"/>
  <c r="E5" i="3" s="1"/>
  <c r="F5" i="3" s="1"/>
  <c r="G5" i="3" s="1"/>
  <c r="H5" i="3" s="1"/>
  <c r="I5" i="3" s="1"/>
  <c r="E2" i="9"/>
  <c r="B6" i="9"/>
  <c r="A71" i="9"/>
  <c r="B71" i="9"/>
  <c r="E2" i="10"/>
  <c r="B6" i="10"/>
  <c r="U6" i="10"/>
  <c r="V6" i="10"/>
  <c r="W6" i="10"/>
  <c r="X6" i="10"/>
  <c r="Y6" i="10"/>
  <c r="Z6" i="10"/>
  <c r="AA6" i="10"/>
  <c r="A71" i="10"/>
  <c r="B71" i="10"/>
  <c r="E2" i="26"/>
  <c r="B6" i="26"/>
  <c r="U6" i="26"/>
  <c r="V6" i="26"/>
  <c r="W6" i="26"/>
  <c r="X6" i="26"/>
  <c r="Y6" i="26"/>
  <c r="Z6" i="26"/>
  <c r="AA6" i="26"/>
  <c r="A71" i="26"/>
  <c r="B71" i="26"/>
  <c r="E2" i="28"/>
  <c r="B6" i="28"/>
  <c r="U6" i="28"/>
  <c r="V6" i="28"/>
  <c r="W6" i="28"/>
  <c r="X6" i="28"/>
  <c r="Y6" i="28"/>
  <c r="Z6" i="28"/>
  <c r="AA6" i="28"/>
  <c r="K15" i="28"/>
  <c r="A71" i="28"/>
  <c r="B71" i="28"/>
  <c r="E2" i="29"/>
  <c r="B6" i="29"/>
  <c r="A71" i="29"/>
  <c r="B71" i="29"/>
  <c r="E2" i="30"/>
  <c r="B6" i="30"/>
  <c r="A71" i="30"/>
  <c r="B71" i="30"/>
  <c r="E2" i="31"/>
  <c r="B6" i="31"/>
  <c r="K19" i="31"/>
  <c r="K75" i="31" s="1"/>
  <c r="A71" i="31"/>
  <c r="B71" i="31"/>
  <c r="E2" i="32"/>
  <c r="B6" i="32"/>
  <c r="A71" i="32"/>
  <c r="B71" i="32"/>
  <c r="E2" i="33"/>
  <c r="B6" i="33"/>
  <c r="K10" i="33"/>
  <c r="K15" i="33"/>
  <c r="K59" i="33"/>
  <c r="A71" i="33"/>
  <c r="B71" i="33"/>
  <c r="E2" i="34"/>
  <c r="B6" i="34"/>
  <c r="K59" i="34"/>
  <c r="A71" i="34"/>
  <c r="B71" i="34"/>
  <c r="E2" i="35"/>
  <c r="B6" i="35"/>
  <c r="K10" i="35"/>
  <c r="K15" i="35"/>
  <c r="A71" i="35"/>
  <c r="B71" i="35"/>
  <c r="E2" i="36"/>
  <c r="B6" i="36"/>
  <c r="K19" i="36"/>
  <c r="A71" i="36"/>
  <c r="B71" i="36"/>
  <c r="E2" i="37"/>
  <c r="B6" i="37"/>
  <c r="K15" i="37"/>
  <c r="K19" i="37"/>
  <c r="K75" i="37" s="1"/>
  <c r="A71" i="37"/>
  <c r="B71" i="37"/>
  <c r="E2" i="38"/>
  <c r="B6" i="38"/>
  <c r="K19" i="38"/>
  <c r="K75" i="38" s="1"/>
  <c r="A71" i="38"/>
  <c r="B71" i="38"/>
  <c r="E2" i="39"/>
  <c r="B6" i="39"/>
  <c r="K19" i="39"/>
  <c r="A71" i="39"/>
  <c r="B71" i="39"/>
  <c r="E2" i="40"/>
  <c r="B6" i="40"/>
  <c r="K10" i="40"/>
  <c r="K19" i="40"/>
  <c r="K75" i="40" s="1"/>
  <c r="A71" i="40"/>
  <c r="B71" i="40"/>
  <c r="E2" i="41"/>
  <c r="B6" i="41"/>
  <c r="K19" i="41"/>
  <c r="K75" i="41"/>
  <c r="A71" i="41"/>
  <c r="B71" i="41"/>
  <c r="E2" i="42"/>
  <c r="B6" i="42"/>
  <c r="K10" i="42"/>
  <c r="K19" i="42"/>
  <c r="A71" i="42"/>
  <c r="B71" i="42"/>
  <c r="E2" i="43"/>
  <c r="B6" i="43"/>
  <c r="K10" i="43"/>
  <c r="K19" i="43"/>
  <c r="K75" i="43" s="1"/>
  <c r="A71" i="43"/>
  <c r="B71" i="43"/>
  <c r="E2" i="44"/>
  <c r="B6" i="44"/>
  <c r="K10" i="44"/>
  <c r="K19" i="44"/>
  <c r="K75" i="44" s="1"/>
  <c r="A71" i="44"/>
  <c r="B71" i="44"/>
  <c r="E2" i="45"/>
  <c r="B6" i="45"/>
  <c r="K10" i="45"/>
  <c r="K15" i="45"/>
  <c r="K19" i="45"/>
  <c r="K75" i="45" s="1"/>
  <c r="A71" i="45"/>
  <c r="B71" i="45"/>
  <c r="E2" i="46"/>
  <c r="B6" i="46"/>
  <c r="K10" i="46"/>
  <c r="K15" i="46"/>
  <c r="K19" i="46"/>
  <c r="K75" i="46" s="1"/>
  <c r="A71" i="46"/>
  <c r="B71" i="46"/>
  <c r="E2" i="47"/>
  <c r="B6" i="47"/>
  <c r="K10" i="47"/>
  <c r="K19" i="47"/>
  <c r="K75" i="47"/>
  <c r="A71" i="47"/>
  <c r="B71" i="47"/>
  <c r="E2" i="48"/>
  <c r="B6" i="48"/>
  <c r="K10" i="48"/>
  <c r="K19" i="48"/>
  <c r="K75" i="48" s="1"/>
  <c r="A71" i="48"/>
  <c r="B71" i="48"/>
  <c r="E2" i="49"/>
  <c r="B6" i="49"/>
  <c r="K10" i="49"/>
  <c r="K15" i="49"/>
  <c r="K19" i="49"/>
  <c r="K75" i="49" s="1"/>
  <c r="A71" i="49"/>
  <c r="B71" i="49"/>
  <c r="E2" i="50"/>
  <c r="B6" i="50"/>
  <c r="K12" i="50"/>
  <c r="K19" i="50"/>
  <c r="A71" i="50"/>
  <c r="B71" i="50"/>
  <c r="E2" i="51"/>
  <c r="B6" i="51"/>
  <c r="K10" i="51"/>
  <c r="K15" i="51"/>
  <c r="A71" i="51"/>
  <c r="B71" i="51"/>
  <c r="E2" i="52"/>
  <c r="B6" i="52"/>
  <c r="K10" i="52"/>
  <c r="K15" i="52"/>
  <c r="K19" i="52"/>
  <c r="K75" i="52" s="1"/>
  <c r="A71" i="52"/>
  <c r="B71" i="52"/>
  <c r="E2" i="53"/>
  <c r="B6" i="53"/>
  <c r="K10" i="53"/>
  <c r="K15" i="53"/>
  <c r="K19" i="53"/>
  <c r="A71" i="53"/>
  <c r="B71" i="53"/>
  <c r="E2" i="54"/>
  <c r="B6" i="54"/>
  <c r="K10" i="54"/>
  <c r="K15" i="54"/>
  <c r="K19" i="54"/>
  <c r="A71" i="54"/>
  <c r="B71" i="54"/>
  <c r="E2" i="55"/>
  <c r="B6" i="55"/>
  <c r="K10" i="55"/>
  <c r="K15" i="55"/>
  <c r="K19" i="55"/>
  <c r="K75" i="55" s="1"/>
  <c r="A71" i="55"/>
  <c r="B71" i="55"/>
  <c r="E2" i="56"/>
  <c r="B6" i="56"/>
  <c r="K10" i="56"/>
  <c r="A71" i="56"/>
  <c r="B71" i="56"/>
  <c r="E2" i="57"/>
  <c r="B6" i="57"/>
  <c r="K10" i="57"/>
  <c r="K19" i="57"/>
  <c r="K75" i="57" s="1"/>
  <c r="A71" i="57"/>
  <c r="B71" i="57"/>
  <c r="E2" i="58"/>
  <c r="B6" i="58"/>
  <c r="K12" i="58"/>
  <c r="K10" i="58"/>
  <c r="K15" i="58"/>
  <c r="K19" i="58"/>
  <c r="K75" i="58"/>
  <c r="A71" i="58"/>
  <c r="B71" i="58"/>
  <c r="E2" i="59"/>
  <c r="B6" i="59"/>
  <c r="K10" i="59"/>
  <c r="K15" i="59"/>
  <c r="K19" i="59"/>
  <c r="A71" i="59"/>
  <c r="B71" i="59"/>
  <c r="E2" i="60"/>
  <c r="B6" i="60"/>
  <c r="K12" i="60"/>
  <c r="K15" i="60"/>
  <c r="A71" i="60"/>
  <c r="B71" i="60"/>
  <c r="E2" i="61"/>
  <c r="B6" i="61"/>
  <c r="K15" i="61"/>
  <c r="A71" i="61"/>
  <c r="B71" i="61"/>
  <c r="E2" i="62"/>
  <c r="B6" i="62"/>
  <c r="K12" i="62"/>
  <c r="K19" i="62"/>
  <c r="K75" i="62" s="1"/>
  <c r="A71" i="62"/>
  <c r="B71" i="62"/>
  <c r="E2" i="63"/>
  <c r="B6" i="63"/>
  <c r="K19" i="63"/>
  <c r="K75" i="63" s="1"/>
  <c r="A71" i="63"/>
  <c r="B71" i="63"/>
  <c r="E2" i="64"/>
  <c r="B6" i="64"/>
  <c r="K15" i="64"/>
  <c r="K19" i="64"/>
  <c r="K75" i="64" s="1"/>
  <c r="A71" i="64"/>
  <c r="B71" i="64"/>
  <c r="E2" i="65"/>
  <c r="B6" i="65"/>
  <c r="K12" i="65"/>
  <c r="K15" i="65"/>
  <c r="A71" i="65"/>
  <c r="B71" i="65"/>
  <c r="E2" i="66"/>
  <c r="B6" i="66"/>
  <c r="K15" i="66"/>
  <c r="K19" i="66"/>
  <c r="K75" i="66" s="1"/>
  <c r="A71" i="66"/>
  <c r="B71" i="66"/>
  <c r="E2" i="67"/>
  <c r="B6" i="67"/>
  <c r="K15" i="67"/>
  <c r="K19" i="67"/>
  <c r="I21" i="67"/>
  <c r="A71" i="67"/>
  <c r="B71" i="67"/>
  <c r="E2" i="68"/>
  <c r="B6" i="68"/>
  <c r="K10" i="68"/>
  <c r="K15" i="68"/>
  <c r="A71" i="68"/>
  <c r="B71" i="68"/>
  <c r="E2" i="69"/>
  <c r="B6" i="69"/>
  <c r="K15" i="69"/>
  <c r="K19" i="69"/>
  <c r="K75" i="69" s="1"/>
  <c r="A71" i="69"/>
  <c r="B71" i="69"/>
  <c r="E2" i="70"/>
  <c r="B6" i="70"/>
  <c r="K10" i="70"/>
  <c r="K19" i="70"/>
  <c r="K75" i="70" s="1"/>
  <c r="H21" i="70"/>
  <c r="A71" i="70"/>
  <c r="B71" i="70"/>
  <c r="E2" i="71"/>
  <c r="B6" i="71"/>
  <c r="K12" i="71"/>
  <c r="K15" i="71"/>
  <c r="K19" i="71"/>
  <c r="K75" i="71" s="1"/>
  <c r="I21" i="71"/>
  <c r="A71" i="71"/>
  <c r="B71" i="71"/>
  <c r="E2" i="72"/>
  <c r="B6" i="72"/>
  <c r="K10" i="72"/>
  <c r="K15" i="72"/>
  <c r="K19" i="72"/>
  <c r="K75" i="72" s="1"/>
  <c r="A71" i="72"/>
  <c r="B71" i="72"/>
  <c r="E2" i="73"/>
  <c r="B6" i="73"/>
  <c r="K15" i="73"/>
  <c r="K19" i="73"/>
  <c r="K75" i="73" s="1"/>
  <c r="I21" i="73"/>
  <c r="A71" i="73"/>
  <c r="B71" i="73"/>
  <c r="E2" i="74"/>
  <c r="B6" i="74"/>
  <c r="K10" i="74"/>
  <c r="K15" i="74"/>
  <c r="K19" i="74"/>
  <c r="K21" i="74" s="1"/>
  <c r="I21" i="74"/>
  <c r="I29" i="74"/>
  <c r="A71" i="74"/>
  <c r="B71" i="74"/>
  <c r="E2" i="75"/>
  <c r="B6" i="75"/>
  <c r="K15" i="75"/>
  <c r="K19" i="75"/>
  <c r="K75" i="75" s="1"/>
  <c r="C21" i="75"/>
  <c r="D21" i="75"/>
  <c r="E21" i="75"/>
  <c r="F21" i="75"/>
  <c r="G21" i="75"/>
  <c r="H21" i="75"/>
  <c r="I21" i="75"/>
  <c r="C29" i="75"/>
  <c r="D29" i="75"/>
  <c r="E29" i="75"/>
  <c r="F29" i="75"/>
  <c r="G29" i="75"/>
  <c r="H29" i="75"/>
  <c r="I29" i="75"/>
  <c r="D41" i="75"/>
  <c r="E41" i="75"/>
  <c r="F41" i="75"/>
  <c r="H49" i="75"/>
  <c r="A71" i="75"/>
  <c r="B71" i="75"/>
  <c r="E2" i="87"/>
  <c r="B6" i="87"/>
  <c r="A71" i="87"/>
  <c r="B71" i="87"/>
  <c r="E2" i="88"/>
  <c r="B6" i="88"/>
  <c r="A71" i="88"/>
  <c r="B71" i="88"/>
  <c r="E2" i="90"/>
  <c r="B6" i="90"/>
  <c r="A71" i="90"/>
  <c r="B71" i="90"/>
  <c r="E2" i="76"/>
  <c r="B6" i="76"/>
  <c r="A71" i="76"/>
  <c r="B71" i="76"/>
  <c r="C7" i="26"/>
  <c r="C7" i="3"/>
  <c r="K10" i="26"/>
  <c r="K10" i="3"/>
  <c r="K15" i="26"/>
  <c r="K19" i="9"/>
  <c r="K75" i="9" s="1"/>
  <c r="K15" i="10"/>
  <c r="K23" i="31"/>
  <c r="K19" i="30"/>
  <c r="K75" i="30" s="1"/>
  <c r="K19" i="28"/>
  <c r="K75" i="28" s="1"/>
  <c r="K19" i="35"/>
  <c r="K75" i="35" s="1"/>
  <c r="K19" i="33"/>
  <c r="K75" i="33" s="1"/>
  <c r="K19" i="3"/>
  <c r="K75" i="3"/>
  <c r="K10" i="29"/>
  <c r="K15" i="29"/>
  <c r="K10" i="31"/>
  <c r="K19" i="34"/>
  <c r="K10" i="30"/>
  <c r="K10" i="10"/>
  <c r="K10" i="28"/>
  <c r="C6" i="76"/>
  <c r="K10" i="69"/>
  <c r="K10" i="67"/>
  <c r="K10" i="50"/>
  <c r="K10" i="34"/>
  <c r="K10" i="73"/>
  <c r="K10" i="61"/>
  <c r="K10" i="66"/>
  <c r="K10" i="60"/>
  <c r="K10" i="36"/>
  <c r="K10" i="63"/>
  <c r="K10" i="38"/>
  <c r="K10" i="32"/>
  <c r="K10" i="37"/>
  <c r="K10" i="71"/>
  <c r="K10" i="39"/>
  <c r="K10" i="64"/>
  <c r="K10" i="41"/>
  <c r="G7" i="37"/>
  <c r="G29" i="74"/>
  <c r="G29" i="73"/>
  <c r="G29" i="68"/>
  <c r="H29" i="68"/>
  <c r="D29" i="69"/>
  <c r="F29" i="69"/>
  <c r="G29" i="69"/>
  <c r="H29" i="69"/>
  <c r="I29" i="69"/>
  <c r="F21" i="70"/>
  <c r="G21" i="70"/>
  <c r="D29" i="70"/>
  <c r="F29" i="70"/>
  <c r="G29" i="70"/>
  <c r="H29" i="70"/>
  <c r="I29" i="70"/>
  <c r="D37" i="70"/>
  <c r="H29" i="73"/>
  <c r="I29" i="73"/>
  <c r="I21" i="70"/>
  <c r="D21" i="71"/>
  <c r="E21" i="71"/>
  <c r="D29" i="71"/>
  <c r="E29" i="71"/>
  <c r="D49" i="71"/>
  <c r="H29" i="72"/>
  <c r="I29" i="72"/>
  <c r="D29" i="73"/>
  <c r="E29" i="73"/>
  <c r="F29" i="73"/>
  <c r="H29" i="74"/>
  <c r="E45" i="74"/>
  <c r="E49" i="74"/>
  <c r="E21" i="74"/>
  <c r="D29" i="74"/>
  <c r="E29" i="74"/>
  <c r="F29" i="74"/>
  <c r="E29" i="67"/>
  <c r="H29" i="66"/>
  <c r="I29" i="64"/>
  <c r="F29" i="57"/>
  <c r="G29" i="58"/>
  <c r="D29" i="65"/>
  <c r="D29" i="54"/>
  <c r="I29" i="55"/>
  <c r="G29" i="47"/>
  <c r="G29" i="54"/>
  <c r="H29" i="65"/>
  <c r="H29" i="64"/>
  <c r="H29" i="55"/>
  <c r="D29" i="60"/>
  <c r="E29" i="47"/>
  <c r="H29" i="62"/>
  <c r="F29" i="61"/>
  <c r="H29" i="51"/>
  <c r="I29" i="59"/>
  <c r="F29" i="60"/>
  <c r="E29" i="57"/>
  <c r="F29" i="58"/>
  <c r="F29" i="51"/>
  <c r="I29" i="57"/>
  <c r="G29" i="60"/>
  <c r="H29" i="61"/>
  <c r="E29" i="61"/>
  <c r="I29" i="60"/>
  <c r="F29" i="49"/>
  <c r="D29" i="50"/>
  <c r="E29" i="55"/>
  <c r="E29" i="66"/>
  <c r="D29" i="67"/>
  <c r="I29" i="66"/>
  <c r="D29" i="66"/>
  <c r="G29" i="61"/>
  <c r="F29" i="62"/>
  <c r="E29" i="62"/>
  <c r="G29" i="66"/>
  <c r="F29" i="66"/>
  <c r="I29" i="65"/>
  <c r="G29" i="64"/>
  <c r="D29" i="62"/>
  <c r="G29" i="55"/>
  <c r="I29" i="62"/>
  <c r="D29" i="51"/>
  <c r="D29" i="53"/>
  <c r="G29" i="53"/>
  <c r="E29" i="53"/>
  <c r="D29" i="55"/>
  <c r="G29" i="51"/>
  <c r="D29" i="64"/>
  <c r="F29" i="64"/>
  <c r="F29" i="47"/>
  <c r="G29" i="57"/>
  <c r="F29" i="53"/>
  <c r="F29" i="54"/>
  <c r="G29" i="50"/>
  <c r="H29" i="60"/>
  <c r="F29" i="50"/>
  <c r="G29" i="49"/>
  <c r="D29" i="47"/>
  <c r="I29" i="61"/>
  <c r="D29" i="61"/>
  <c r="C29" i="54"/>
  <c r="I29" i="52"/>
  <c r="C29" i="65"/>
  <c r="C29" i="47"/>
  <c r="F29" i="59"/>
  <c r="F29" i="56"/>
  <c r="C29" i="55"/>
  <c r="D29" i="63"/>
  <c r="C29" i="53"/>
  <c r="E29" i="48"/>
  <c r="H29" i="52"/>
  <c r="C29" i="59"/>
  <c r="C29" i="50"/>
  <c r="I29" i="63"/>
  <c r="I29" i="48"/>
  <c r="F29" i="52"/>
  <c r="G29" i="56"/>
  <c r="D29" i="59"/>
  <c r="F29" i="67"/>
  <c r="C29" i="73"/>
  <c r="E49" i="72"/>
  <c r="I29" i="71"/>
  <c r="C29" i="71"/>
  <c r="E29" i="72"/>
  <c r="C29" i="72"/>
  <c r="E21" i="72"/>
  <c r="E29" i="68"/>
  <c r="C29" i="68"/>
  <c r="C29" i="64"/>
  <c r="C29" i="48"/>
  <c r="D29" i="48"/>
  <c r="G29" i="59"/>
  <c r="G29" i="63"/>
  <c r="C29" i="62"/>
  <c r="C29" i="60"/>
  <c r="E29" i="63"/>
  <c r="G29" i="52"/>
  <c r="F29" i="63"/>
  <c r="E29" i="59"/>
  <c r="H29" i="63"/>
  <c r="C29" i="67"/>
  <c r="D29" i="56"/>
  <c r="F29" i="48"/>
  <c r="I29" i="58"/>
  <c r="C29" i="63"/>
  <c r="D29" i="52"/>
  <c r="I29" i="56"/>
  <c r="E29" i="52"/>
  <c r="C29" i="56"/>
  <c r="C29" i="66"/>
  <c r="H29" i="67"/>
  <c r="C29" i="74"/>
  <c r="C21" i="74"/>
  <c r="C49" i="74"/>
  <c r="H29" i="71"/>
  <c r="C21" i="71"/>
  <c r="D29" i="72"/>
  <c r="C29" i="70"/>
  <c r="C29" i="69"/>
  <c r="D29" i="68"/>
  <c r="I29" i="67"/>
  <c r="E21" i="69"/>
  <c r="G21" i="74"/>
  <c r="E33" i="33"/>
  <c r="F21" i="64"/>
  <c r="E49" i="57"/>
  <c r="E53" i="53"/>
  <c r="D21" i="65"/>
  <c r="F21" i="68"/>
  <c r="D21" i="69"/>
  <c r="I21" i="72"/>
  <c r="D21" i="73"/>
  <c r="F21" i="74"/>
  <c r="H21" i="74"/>
  <c r="E21" i="65"/>
  <c r="D49" i="50"/>
  <c r="I21" i="65"/>
  <c r="E21" i="64"/>
  <c r="G21" i="71"/>
  <c r="C49" i="50"/>
  <c r="C49" i="73"/>
  <c r="C21" i="64"/>
  <c r="C49" i="60"/>
  <c r="E33" i="32"/>
  <c r="E21" i="73"/>
  <c r="E21" i="68"/>
  <c r="I21" i="63"/>
  <c r="D21" i="74"/>
  <c r="I49" i="71"/>
  <c r="F21" i="71"/>
  <c r="F45" i="71"/>
  <c r="H21" i="67"/>
  <c r="C49" i="51"/>
  <c r="C49" i="59"/>
  <c r="C21" i="73"/>
  <c r="C49" i="69"/>
  <c r="I29" i="68"/>
  <c r="D21" i="72"/>
  <c r="C21" i="70"/>
  <c r="C21" i="68"/>
  <c r="I53" i="57"/>
  <c r="H21" i="64"/>
  <c r="E53" i="55"/>
  <c r="G21" i="64"/>
  <c r="F21" i="73"/>
  <c r="H21" i="71"/>
  <c r="K21" i="71"/>
  <c r="F21" i="72"/>
  <c r="I21" i="69"/>
  <c r="D49" i="61"/>
  <c r="H49" i="71"/>
  <c r="H21" i="73"/>
  <c r="D21" i="66"/>
  <c r="G29" i="72"/>
  <c r="G21" i="69"/>
  <c r="F21" i="65"/>
  <c r="G49" i="68"/>
  <c r="C53" i="57"/>
  <c r="D49" i="58"/>
  <c r="D21" i="64"/>
  <c r="G21" i="73"/>
  <c r="G21" i="68"/>
  <c r="C49" i="48"/>
  <c r="H21" i="63"/>
  <c r="G49" i="55"/>
  <c r="H21" i="69"/>
  <c r="H21" i="68"/>
  <c r="H21" i="65"/>
  <c r="D49" i="57"/>
  <c r="C60" i="28"/>
  <c r="C61" i="28" s="1"/>
  <c r="E60" i="28"/>
  <c r="E61" i="28" s="1"/>
  <c r="F60" i="28"/>
  <c r="F61" i="28" s="1"/>
  <c r="G60" i="28"/>
  <c r="G61" i="28"/>
  <c r="D60" i="29"/>
  <c r="D61" i="29" s="1"/>
  <c r="F60" i="31"/>
  <c r="F61" i="31" s="1"/>
  <c r="H60" i="29"/>
  <c r="H61" i="29"/>
  <c r="I60" i="30"/>
  <c r="I61" i="30"/>
  <c r="C60" i="32"/>
  <c r="C60" i="34"/>
  <c r="C61" i="34" s="1"/>
  <c r="D60" i="33"/>
  <c r="D61" i="33"/>
  <c r="F60" i="32"/>
  <c r="F61" i="32" s="1"/>
  <c r="G60" i="32"/>
  <c r="H60" i="32"/>
  <c r="H61" i="32" s="1"/>
  <c r="I60" i="32"/>
  <c r="E60" i="34"/>
  <c r="E61" i="34" s="1"/>
  <c r="F60" i="33"/>
  <c r="F61" i="33" s="1"/>
  <c r="F60" i="35"/>
  <c r="F61" i="35"/>
  <c r="G60" i="34"/>
  <c r="G61" i="34" s="1"/>
  <c r="H60" i="33"/>
  <c r="H61" i="33"/>
  <c r="I60" i="34"/>
  <c r="I61" i="34"/>
  <c r="C60" i="36"/>
  <c r="C61" i="36" s="1"/>
  <c r="C60" i="38"/>
  <c r="D60" i="37"/>
  <c r="D61" i="37"/>
  <c r="D60" i="39"/>
  <c r="D61" i="39" s="1"/>
  <c r="E60" i="36"/>
  <c r="E61" i="36" s="1"/>
  <c r="E60" i="38"/>
  <c r="E61" i="38"/>
  <c r="F60" i="37"/>
  <c r="F61" i="37"/>
  <c r="F60" i="38"/>
  <c r="F61" i="38"/>
  <c r="F60" i="39"/>
  <c r="F61" i="39" s="1"/>
  <c r="F60" i="41"/>
  <c r="F61" i="41" s="1"/>
  <c r="G60" i="36"/>
  <c r="C60" i="30"/>
  <c r="C61" i="30" s="1"/>
  <c r="D60" i="31"/>
  <c r="F60" i="29"/>
  <c r="F61" i="29" s="1"/>
  <c r="F60" i="30"/>
  <c r="G60" i="30"/>
  <c r="G61" i="30" s="1"/>
  <c r="G67" i="30"/>
  <c r="H60" i="37"/>
  <c r="I60" i="38"/>
  <c r="I61" i="38" s="1"/>
  <c r="G60" i="38"/>
  <c r="G61" i="38"/>
  <c r="H60" i="39"/>
  <c r="H61" i="39" s="1"/>
  <c r="I60" i="36"/>
  <c r="I61" i="36" s="1"/>
  <c r="C60" i="41"/>
  <c r="C61" i="41" s="1"/>
  <c r="D60" i="41"/>
  <c r="D61" i="41"/>
  <c r="G60" i="41"/>
  <c r="H60" i="41"/>
  <c r="I60" i="41"/>
  <c r="D60" i="40"/>
  <c r="D61" i="40"/>
  <c r="E60" i="43"/>
  <c r="E61" i="43" s="1"/>
  <c r="F60" i="42"/>
  <c r="H60" i="40"/>
  <c r="H61" i="40"/>
  <c r="I60" i="43"/>
  <c r="I61" i="43" s="1"/>
  <c r="C60" i="45"/>
  <c r="D60" i="44"/>
  <c r="D61" i="44" s="1"/>
  <c r="E60" i="42"/>
  <c r="E61" i="42" s="1"/>
  <c r="E60" i="44"/>
  <c r="E60" i="47"/>
  <c r="E61" i="47" s="1"/>
  <c r="F60" i="46"/>
  <c r="G60" i="45"/>
  <c r="G61" i="45" s="1"/>
  <c r="H60" i="44"/>
  <c r="I60" i="47"/>
  <c r="I61" i="47"/>
  <c r="C60" i="48"/>
  <c r="D60" i="48"/>
  <c r="D61" i="48" s="1"/>
  <c r="E60" i="48"/>
  <c r="E61" i="48" s="1"/>
  <c r="G60" i="48"/>
  <c r="H60" i="48"/>
  <c r="H61" i="48"/>
  <c r="I60" i="48"/>
  <c r="I61" i="48" s="1"/>
  <c r="C60" i="50"/>
  <c r="C61" i="50" s="1"/>
  <c r="E60" i="50"/>
  <c r="F60" i="50"/>
  <c r="G60" i="50"/>
  <c r="I60" i="50"/>
  <c r="D60" i="49"/>
  <c r="D61" i="49" s="1"/>
  <c r="D60" i="51"/>
  <c r="F60" i="49"/>
  <c r="F61" i="49" s="1"/>
  <c r="F60" i="51"/>
  <c r="F61" i="51" s="1"/>
  <c r="H60" i="49"/>
  <c r="H60" i="51"/>
  <c r="H61" i="51"/>
  <c r="C60" i="52"/>
  <c r="C61" i="52" s="1"/>
  <c r="C60" i="54"/>
  <c r="D60" i="53"/>
  <c r="D61" i="53" s="1"/>
  <c r="D60" i="55"/>
  <c r="E60" i="52"/>
  <c r="E61" i="52" s="1"/>
  <c r="E60" i="54"/>
  <c r="E61" i="54" s="1"/>
  <c r="F60" i="53"/>
  <c r="F61" i="53" s="1"/>
  <c r="F60" i="55"/>
  <c r="G60" i="52"/>
  <c r="G61" i="52" s="1"/>
  <c r="G60" i="53"/>
  <c r="G61" i="53" s="1"/>
  <c r="G60" i="54"/>
  <c r="G61" i="54" s="1"/>
  <c r="H60" i="53"/>
  <c r="H61" i="53" s="1"/>
  <c r="H60" i="55"/>
  <c r="H61" i="55" s="1"/>
  <c r="I60" i="52"/>
  <c r="I61" i="52" s="1"/>
  <c r="I60" i="54"/>
  <c r="C60" i="56"/>
  <c r="C61" i="56" s="1"/>
  <c r="C60" i="58"/>
  <c r="D60" i="57"/>
  <c r="D61" i="57"/>
  <c r="D60" i="59"/>
  <c r="D61" i="59" s="1"/>
  <c r="E60" i="56"/>
  <c r="E61" i="56" s="1"/>
  <c r="E60" i="58"/>
  <c r="E61" i="58"/>
  <c r="F60" i="57"/>
  <c r="F61" i="57"/>
  <c r="C60" i="57"/>
  <c r="C61" i="57" s="1"/>
  <c r="G60" i="57"/>
  <c r="G61" i="57" s="1"/>
  <c r="H60" i="57"/>
  <c r="F60" i="59"/>
  <c r="G60" i="56"/>
  <c r="G61" i="56" s="1"/>
  <c r="G60" i="58"/>
  <c r="G61" i="58" s="1"/>
  <c r="F60" i="58"/>
  <c r="F61" i="58" s="1"/>
  <c r="F67" i="58" s="1"/>
  <c r="I60" i="58"/>
  <c r="I61" i="58" s="1"/>
  <c r="H60" i="59"/>
  <c r="I60" i="56"/>
  <c r="I61" i="56" s="1"/>
  <c r="C60" i="60"/>
  <c r="D60" i="60"/>
  <c r="D61" i="60" s="1"/>
  <c r="E60" i="60"/>
  <c r="G60" i="60"/>
  <c r="H60" i="60"/>
  <c r="H61" i="60" s="1"/>
  <c r="C60" i="62"/>
  <c r="C61" i="62" s="1"/>
  <c r="E60" i="62"/>
  <c r="E61" i="62"/>
  <c r="F60" i="62"/>
  <c r="F61" i="62" s="1"/>
  <c r="G60" i="62"/>
  <c r="G61" i="62" s="1"/>
  <c r="I60" i="62"/>
  <c r="I61" i="62"/>
  <c r="C60" i="64"/>
  <c r="D60" i="64"/>
  <c r="F60" i="64"/>
  <c r="F61" i="64" s="1"/>
  <c r="G60" i="64"/>
  <c r="G61" i="64"/>
  <c r="H60" i="64"/>
  <c r="H61" i="64" s="1"/>
  <c r="D60" i="66"/>
  <c r="D61" i="66"/>
  <c r="E60" i="66"/>
  <c r="F60" i="66"/>
  <c r="F61" i="66" s="1"/>
  <c r="H60" i="66"/>
  <c r="H61" i="66" s="1"/>
  <c r="I60" i="66"/>
  <c r="G60" i="63"/>
  <c r="G61" i="63"/>
  <c r="G60" i="65"/>
  <c r="G61" i="65" s="1"/>
  <c r="I60" i="63"/>
  <c r="I61" i="63"/>
  <c r="I60" i="65"/>
  <c r="I61" i="65" s="1"/>
  <c r="C60" i="68"/>
  <c r="C61" i="68" s="1"/>
  <c r="C60" i="69"/>
  <c r="C61" i="69" s="1"/>
  <c r="C60" i="71"/>
  <c r="D60" i="71"/>
  <c r="D61" i="71"/>
  <c r="E60" i="71"/>
  <c r="E61" i="71"/>
  <c r="G60" i="71"/>
  <c r="G61" i="71" s="1"/>
  <c r="H60" i="71"/>
  <c r="H61" i="71" s="1"/>
  <c r="I60" i="71"/>
  <c r="I61" i="71"/>
  <c r="E60" i="70"/>
  <c r="E61" i="70"/>
  <c r="D60" i="70"/>
  <c r="D61" i="70"/>
  <c r="F60" i="70"/>
  <c r="F61" i="70" s="1"/>
  <c r="H60" i="70"/>
  <c r="H61" i="70" s="1"/>
  <c r="I60" i="70"/>
  <c r="I61" i="70" s="1"/>
  <c r="I67" i="70" s="1"/>
  <c r="F60" i="68"/>
  <c r="G60" i="68"/>
  <c r="H60" i="68"/>
  <c r="I60" i="67"/>
  <c r="I61" i="67" s="1"/>
  <c r="I60" i="69"/>
  <c r="I61" i="69" s="1"/>
  <c r="C60" i="72"/>
  <c r="C61" i="72"/>
  <c r="D60" i="75"/>
  <c r="D61" i="75" s="1"/>
  <c r="E60" i="74"/>
  <c r="E61" i="74"/>
  <c r="F60" i="73"/>
  <c r="F61" i="73" s="1"/>
  <c r="G60" i="72"/>
  <c r="G61" i="72"/>
  <c r="H60" i="72"/>
  <c r="D60" i="72"/>
  <c r="F60" i="72"/>
  <c r="H60" i="74"/>
  <c r="H61" i="74" s="1"/>
  <c r="I60" i="74"/>
  <c r="I60" i="73"/>
  <c r="I61" i="73" s="1"/>
  <c r="I60" i="75"/>
  <c r="I61" i="75"/>
  <c r="C60" i="3"/>
  <c r="C60" i="9"/>
  <c r="C61" i="9" s="1"/>
  <c r="E60" i="9"/>
  <c r="E61" i="9" s="1"/>
  <c r="F60" i="9"/>
  <c r="G60" i="9"/>
  <c r="I60" i="9"/>
  <c r="I61" i="9" s="1"/>
  <c r="D60" i="26"/>
  <c r="D61" i="26" s="1"/>
  <c r="E60" i="10"/>
  <c r="E61" i="10"/>
  <c r="D60" i="10"/>
  <c r="D61" i="10" s="1"/>
  <c r="F60" i="10"/>
  <c r="F61" i="10"/>
  <c r="H60" i="10"/>
  <c r="H61" i="10" s="1"/>
  <c r="I60" i="10"/>
  <c r="I61" i="10" s="1"/>
  <c r="F60" i="3"/>
  <c r="F61" i="3" s="1"/>
  <c r="F60" i="34"/>
  <c r="F61" i="34" s="1"/>
  <c r="F60" i="43"/>
  <c r="F60" i="45"/>
  <c r="F61" i="45" s="1"/>
  <c r="F60" i="47"/>
  <c r="F61" i="47"/>
  <c r="D60" i="52"/>
  <c r="D61" i="52" s="1"/>
  <c r="H60" i="52"/>
  <c r="H61" i="52" s="1"/>
  <c r="F60" i="54"/>
  <c r="F61" i="54" s="1"/>
  <c r="F60" i="61"/>
  <c r="F61" i="61" s="1"/>
  <c r="C60" i="63"/>
  <c r="C61" i="63"/>
  <c r="D60" i="63"/>
  <c r="D61" i="63"/>
  <c r="E60" i="63"/>
  <c r="E61" i="63"/>
  <c r="F60" i="65"/>
  <c r="F61" i="65"/>
  <c r="F60" i="69"/>
  <c r="F61" i="69" s="1"/>
  <c r="E60" i="69"/>
  <c r="G60" i="69"/>
  <c r="G61" i="69" s="1"/>
  <c r="F60" i="74"/>
  <c r="F61" i="74" s="1"/>
  <c r="G60" i="3"/>
  <c r="H60" i="26"/>
  <c r="H61" i="26" s="1"/>
  <c r="H60" i="67"/>
  <c r="H61" i="67" s="1"/>
  <c r="G60" i="67"/>
  <c r="D60" i="68"/>
  <c r="I60" i="26"/>
  <c r="I61" i="26" s="1"/>
  <c r="H60" i="3"/>
  <c r="H61" i="3"/>
  <c r="G60" i="26"/>
  <c r="C60" i="26"/>
  <c r="C61" i="26"/>
  <c r="E60" i="26"/>
  <c r="D60" i="3"/>
  <c r="H60" i="75"/>
  <c r="G60" i="75"/>
  <c r="G61" i="75" s="1"/>
  <c r="G60" i="73"/>
  <c r="G61" i="73" s="1"/>
  <c r="E60" i="75"/>
  <c r="E61" i="75" s="1"/>
  <c r="E60" i="73"/>
  <c r="C60" i="73"/>
  <c r="C60" i="75"/>
  <c r="C61" i="75"/>
  <c r="D60" i="74"/>
  <c r="D61" i="74" s="1"/>
  <c r="E60" i="65"/>
  <c r="E61" i="65" s="1"/>
  <c r="C60" i="65"/>
  <c r="C61" i="65" s="1"/>
  <c r="I60" i="59"/>
  <c r="I61" i="59"/>
  <c r="H60" i="56"/>
  <c r="H61" i="56"/>
  <c r="E60" i="59"/>
  <c r="E61" i="59" s="1"/>
  <c r="D60" i="56"/>
  <c r="D61" i="56"/>
  <c r="I60" i="55"/>
  <c r="I61" i="55" s="1"/>
  <c r="E60" i="55"/>
  <c r="C60" i="53"/>
  <c r="I60" i="51"/>
  <c r="I61" i="51" s="1"/>
  <c r="G60" i="49"/>
  <c r="G61" i="49" s="1"/>
  <c r="E60" i="51"/>
  <c r="E61" i="51" s="1"/>
  <c r="C60" i="49"/>
  <c r="C61" i="49" s="1"/>
  <c r="E60" i="67"/>
  <c r="E61" i="67" s="1"/>
  <c r="D60" i="67"/>
  <c r="D61" i="67" s="1"/>
  <c r="C60" i="67"/>
  <c r="C61" i="67"/>
  <c r="H60" i="61"/>
  <c r="H61" i="61" s="1"/>
  <c r="G60" i="61"/>
  <c r="G61" i="61" s="1"/>
  <c r="D60" i="61"/>
  <c r="D61" i="61" s="1"/>
  <c r="C60" i="61"/>
  <c r="C61" i="61" s="1"/>
  <c r="I60" i="46"/>
  <c r="I60" i="44"/>
  <c r="I61" i="44" s="1"/>
  <c r="H60" i="47"/>
  <c r="H61" i="47" s="1"/>
  <c r="H60" i="45"/>
  <c r="H61" i="45"/>
  <c r="G60" i="46"/>
  <c r="G60" i="44"/>
  <c r="G61" i="44"/>
  <c r="E60" i="46"/>
  <c r="E61" i="46" s="1"/>
  <c r="D60" i="47"/>
  <c r="D60" i="45"/>
  <c r="C60" i="46"/>
  <c r="C61" i="46"/>
  <c r="C60" i="44"/>
  <c r="C61" i="44" s="1"/>
  <c r="I60" i="42"/>
  <c r="I61" i="42" s="1"/>
  <c r="I60" i="40"/>
  <c r="I61" i="40" s="1"/>
  <c r="H60" i="43"/>
  <c r="H61" i="43" s="1"/>
  <c r="G60" i="42"/>
  <c r="G61" i="42" s="1"/>
  <c r="G60" i="40"/>
  <c r="G61" i="40" s="1"/>
  <c r="C60" i="42"/>
  <c r="E60" i="40"/>
  <c r="E61" i="40"/>
  <c r="D60" i="43"/>
  <c r="C60" i="40"/>
  <c r="I60" i="39"/>
  <c r="G60" i="37"/>
  <c r="G61" i="37" s="1"/>
  <c r="E60" i="39"/>
  <c r="E61" i="39"/>
  <c r="D60" i="36"/>
  <c r="D61" i="36" s="1"/>
  <c r="H60" i="36"/>
  <c r="H61" i="36" s="1"/>
  <c r="C60" i="37"/>
  <c r="I60" i="35"/>
  <c r="I61" i="35" s="1"/>
  <c r="I60" i="33"/>
  <c r="I61" i="33" s="1"/>
  <c r="I67" i="33" s="1"/>
  <c r="H60" i="34"/>
  <c r="G60" i="35"/>
  <c r="G61" i="35"/>
  <c r="G60" i="29"/>
  <c r="G61" i="29" s="1"/>
  <c r="G60" i="31"/>
  <c r="G61" i="31"/>
  <c r="G67" i="31" s="1"/>
  <c r="G60" i="33"/>
  <c r="E60" i="35"/>
  <c r="E61" i="35" s="1"/>
  <c r="E60" i="33"/>
  <c r="E61" i="33" s="1"/>
  <c r="E67" i="33" s="1"/>
  <c r="D60" i="34"/>
  <c r="C60" i="35"/>
  <c r="C61" i="35" s="1"/>
  <c r="C60" i="33"/>
  <c r="C61" i="33" s="1"/>
  <c r="I60" i="31"/>
  <c r="I61" i="31" s="1"/>
  <c r="H60" i="30"/>
  <c r="H61" i="30" s="1"/>
  <c r="D60" i="30"/>
  <c r="D61" i="30" s="1"/>
  <c r="C60" i="29"/>
  <c r="C61" i="29" s="1"/>
  <c r="I60" i="29"/>
  <c r="I61" i="29" s="1"/>
  <c r="C60" i="31"/>
  <c r="C61" i="31" s="1"/>
  <c r="C61" i="38"/>
  <c r="H10" i="76"/>
  <c r="H63" i="9"/>
  <c r="D63" i="9"/>
  <c r="D73" i="9"/>
  <c r="C63" i="10"/>
  <c r="I63" i="66"/>
  <c r="H63" i="65"/>
  <c r="G63" i="64"/>
  <c r="F63" i="63"/>
  <c r="E63" i="66"/>
  <c r="D63" i="65"/>
  <c r="D73" i="65" s="1"/>
  <c r="D63" i="63"/>
  <c r="D73" i="63" s="1"/>
  <c r="C63" i="64"/>
  <c r="I63" i="53"/>
  <c r="I73" i="53" s="1"/>
  <c r="H63" i="54"/>
  <c r="G63" i="55"/>
  <c r="F63" i="52"/>
  <c r="D63" i="54"/>
  <c r="D73" i="54" s="1"/>
  <c r="E63" i="53"/>
  <c r="D63" i="58"/>
  <c r="C63" i="55"/>
  <c r="I63" i="37"/>
  <c r="H63" i="38"/>
  <c r="H73" i="38" s="1"/>
  <c r="F63" i="36"/>
  <c r="F73" i="36" s="1"/>
  <c r="E63" i="37"/>
  <c r="D63" i="38"/>
  <c r="C63" i="39"/>
  <c r="G63" i="31"/>
  <c r="I63" i="70"/>
  <c r="I63" i="68"/>
  <c r="I73" i="68" s="1"/>
  <c r="G63" i="70"/>
  <c r="G73" i="70" s="1"/>
  <c r="F63" i="69"/>
  <c r="F73" i="69" s="1"/>
  <c r="C63" i="68"/>
  <c r="I63" i="45"/>
  <c r="I73" i="45"/>
  <c r="H63" i="46"/>
  <c r="H73" i="46"/>
  <c r="F63" i="44"/>
  <c r="E63" i="45"/>
  <c r="E73" i="45" s="1"/>
  <c r="D63" i="46"/>
  <c r="F63" i="60"/>
  <c r="F73" i="60" s="1"/>
  <c r="E63" i="61"/>
  <c r="D63" i="62"/>
  <c r="D73" i="62" s="1"/>
  <c r="I63" i="57"/>
  <c r="H63" i="58"/>
  <c r="H73" i="58" s="1"/>
  <c r="F63" i="56"/>
  <c r="F73" i="56" s="1"/>
  <c r="E63" i="57"/>
  <c r="E73" i="57" s="1"/>
  <c r="C63" i="59"/>
  <c r="I63" i="49"/>
  <c r="H63" i="50"/>
  <c r="H73" i="50" s="1"/>
  <c r="G63" i="51"/>
  <c r="F63" i="48"/>
  <c r="C63" i="51"/>
  <c r="H63" i="42"/>
  <c r="G63" i="43"/>
  <c r="F63" i="40"/>
  <c r="D63" i="34"/>
  <c r="E63" i="32"/>
  <c r="E73" i="32" s="1"/>
  <c r="C63" i="35"/>
  <c r="C73" i="35" s="1"/>
  <c r="I63" i="61"/>
  <c r="E33" i="31"/>
  <c r="E10" i="76"/>
  <c r="D10" i="76"/>
  <c r="G10" i="76"/>
  <c r="I10" i="76"/>
  <c r="D33" i="36"/>
  <c r="K12" i="72"/>
  <c r="G23" i="96"/>
  <c r="C23" i="95"/>
  <c r="G23" i="94"/>
  <c r="E15" i="95"/>
  <c r="F19" i="96"/>
  <c r="F19" i="95"/>
  <c r="F19" i="94"/>
  <c r="I55" i="93"/>
  <c r="E59" i="95"/>
  <c r="F23" i="96"/>
  <c r="F23" i="95"/>
  <c r="F23" i="94"/>
  <c r="H15" i="95"/>
  <c r="I15" i="95"/>
  <c r="F19" i="93"/>
  <c r="D19" i="96"/>
  <c r="E19" i="96"/>
  <c r="I19" i="96"/>
  <c r="E19" i="95"/>
  <c r="E19" i="94"/>
  <c r="C35" i="93"/>
  <c r="G51" i="93"/>
  <c r="D23" i="96"/>
  <c r="E23" i="96"/>
  <c r="C6" i="93"/>
  <c r="E9" i="93"/>
  <c r="I9" i="93"/>
  <c r="D15" i="93"/>
  <c r="H15" i="93"/>
  <c r="C15" i="95"/>
  <c r="C15" i="94"/>
  <c r="C19" i="96"/>
  <c r="H19" i="96"/>
  <c r="D19" i="95"/>
  <c r="H19" i="95"/>
  <c r="I19" i="95"/>
  <c r="D19" i="94"/>
  <c r="H19" i="94"/>
  <c r="I19" i="94"/>
  <c r="C31" i="96"/>
  <c r="H31" i="96"/>
  <c r="F55" i="94"/>
  <c r="F55" i="95"/>
  <c r="C59" i="94"/>
  <c r="G59" i="94"/>
  <c r="C59" i="95"/>
  <c r="G59" i="95"/>
  <c r="I23" i="93"/>
  <c r="D23" i="94"/>
  <c r="H23" i="94"/>
  <c r="G6" i="93"/>
  <c r="G7" i="93" s="1"/>
  <c r="C8" i="93"/>
  <c r="C15" i="93"/>
  <c r="G15" i="93"/>
  <c r="F15" i="95"/>
  <c r="D19" i="93"/>
  <c r="H19" i="93"/>
  <c r="G19" i="96"/>
  <c r="C19" i="95"/>
  <c r="G19" i="95"/>
  <c r="C19" i="94"/>
  <c r="C75" i="94" s="1"/>
  <c r="G19" i="94"/>
  <c r="I35" i="93"/>
  <c r="I51" i="94"/>
  <c r="E55" i="94"/>
  <c r="F59" i="94"/>
  <c r="F75" i="45"/>
  <c r="E75" i="45"/>
  <c r="I75" i="45"/>
  <c r="D75" i="45"/>
  <c r="H75" i="45"/>
  <c r="I75" i="44"/>
  <c r="C75" i="45"/>
  <c r="G75" i="45"/>
  <c r="C12" i="90"/>
  <c r="F12" i="90"/>
  <c r="F76" i="90" s="1"/>
  <c r="D12" i="90"/>
  <c r="I12" i="90"/>
  <c r="G12" i="88"/>
  <c r="H12" i="88"/>
  <c r="D12" i="87"/>
  <c r="F12" i="87"/>
  <c r="G12" i="87"/>
  <c r="H12" i="87"/>
  <c r="I12" i="87"/>
  <c r="C12" i="101"/>
  <c r="H12" i="100"/>
  <c r="I12" i="100"/>
  <c r="I76" i="100" s="1"/>
  <c r="E12" i="99"/>
  <c r="F12" i="99"/>
  <c r="G12" i="99"/>
  <c r="C6" i="88"/>
  <c r="C7" i="88" s="1"/>
  <c r="C6" i="87"/>
  <c r="C6" i="101"/>
  <c r="C6" i="98"/>
  <c r="C6" i="97"/>
  <c r="C7" i="97" s="1"/>
  <c r="C6" i="96"/>
  <c r="D6" i="90"/>
  <c r="D7" i="90" s="1"/>
  <c r="F6" i="90"/>
  <c r="F7" i="90" s="1"/>
  <c r="H6" i="90"/>
  <c r="H7" i="90" s="1"/>
  <c r="D6" i="88"/>
  <c r="D7" i="88" s="1"/>
  <c r="F6" i="88"/>
  <c r="F7" i="88" s="1"/>
  <c r="D6" i="87"/>
  <c r="D7" i="87" s="1"/>
  <c r="F6" i="87"/>
  <c r="F7" i="87" s="1"/>
  <c r="H6" i="87"/>
  <c r="H7" i="87" s="1"/>
  <c r="D6" i="101"/>
  <c r="D7" i="101" s="1"/>
  <c r="F6" i="101"/>
  <c r="F7" i="101" s="1"/>
  <c r="H6" i="101"/>
  <c r="H7" i="101" s="1"/>
  <c r="D6" i="100"/>
  <c r="D7" i="100" s="1"/>
  <c r="F6" i="100"/>
  <c r="F7" i="100" s="1"/>
  <c r="H6" i="100"/>
  <c r="H7" i="100" s="1"/>
  <c r="D6" i="99"/>
  <c r="D7" i="99" s="1"/>
  <c r="F6" i="99"/>
  <c r="F7" i="99" s="1"/>
  <c r="H6" i="99"/>
  <c r="H7" i="99" s="1"/>
  <c r="D8" i="88"/>
  <c r="D74" i="88" s="1"/>
  <c r="D8" i="87"/>
  <c r="E9" i="90"/>
  <c r="G9" i="90"/>
  <c r="I9" i="90"/>
  <c r="C9" i="88"/>
  <c r="E9" i="88"/>
  <c r="G9" i="88"/>
  <c r="C9" i="87"/>
  <c r="E9" i="87"/>
  <c r="F9" i="87"/>
  <c r="H9" i="87"/>
  <c r="C9" i="101"/>
  <c r="D9" i="101"/>
  <c r="F9" i="101"/>
  <c r="H9" i="101"/>
  <c r="D9" i="100"/>
  <c r="F9" i="100"/>
  <c r="I9" i="100"/>
  <c r="C9" i="98"/>
  <c r="E9" i="98"/>
  <c r="G9" i="98"/>
  <c r="I9" i="98"/>
  <c r="C9" i="97"/>
  <c r="E9" i="97"/>
  <c r="E75" i="97" s="1"/>
  <c r="H9" i="97"/>
  <c r="C9" i="96"/>
  <c r="F9" i="96"/>
  <c r="H9" i="96"/>
  <c r="H75" i="96" s="1"/>
  <c r="D9" i="95"/>
  <c r="F9" i="95"/>
  <c r="H9" i="95"/>
  <c r="I9" i="95"/>
  <c r="I75" i="95" s="1"/>
  <c r="D9" i="94"/>
  <c r="F9" i="94"/>
  <c r="H9" i="94"/>
  <c r="I9" i="94"/>
  <c r="I75" i="94" s="1"/>
  <c r="D10" i="93"/>
  <c r="F10" i="93"/>
  <c r="H10" i="93"/>
  <c r="C10" i="90"/>
  <c r="D10" i="90"/>
  <c r="F10" i="90"/>
  <c r="H10" i="90"/>
  <c r="D10" i="88"/>
  <c r="F10" i="88"/>
  <c r="H10" i="88"/>
  <c r="I10" i="88"/>
  <c r="D10" i="87"/>
  <c r="G10" i="87"/>
  <c r="I10" i="87"/>
  <c r="E10" i="101"/>
  <c r="G10" i="101"/>
  <c r="I10" i="101"/>
  <c r="C10" i="100"/>
  <c r="E10" i="100"/>
  <c r="G10" i="100"/>
  <c r="H10" i="100"/>
  <c r="C10" i="99"/>
  <c r="F10" i="99"/>
  <c r="H10" i="99"/>
  <c r="D10" i="98"/>
  <c r="F10" i="98"/>
  <c r="H10" i="98"/>
  <c r="D10" i="97"/>
  <c r="F10" i="97"/>
  <c r="G10" i="97"/>
  <c r="I10" i="97"/>
  <c r="D10" i="96"/>
  <c r="E10" i="96"/>
  <c r="G10" i="96"/>
  <c r="I10" i="96"/>
  <c r="C10" i="95"/>
  <c r="K10" i="95" s="1"/>
  <c r="E10" i="95"/>
  <c r="G10" i="95"/>
  <c r="C10" i="94"/>
  <c r="E10" i="94"/>
  <c r="G10" i="94"/>
  <c r="C15" i="90"/>
  <c r="D15" i="90"/>
  <c r="F15" i="90"/>
  <c r="H15" i="90"/>
  <c r="D15" i="88"/>
  <c r="F15" i="88"/>
  <c r="H15" i="88"/>
  <c r="I15" i="88"/>
  <c r="D15" i="87"/>
  <c r="G15" i="87"/>
  <c r="I15" i="87"/>
  <c r="E15" i="101"/>
  <c r="G15" i="101"/>
  <c r="G12" i="90"/>
  <c r="H12" i="90"/>
  <c r="E11" i="88"/>
  <c r="C12" i="88"/>
  <c r="D12" i="88"/>
  <c r="E12" i="88"/>
  <c r="F12" i="88"/>
  <c r="I12" i="88"/>
  <c r="C12" i="87"/>
  <c r="E12" i="87"/>
  <c r="D12" i="101"/>
  <c r="E12" i="101"/>
  <c r="F12" i="101"/>
  <c r="G12" i="101"/>
  <c r="H12" i="101"/>
  <c r="I12" i="101"/>
  <c r="D12" i="100"/>
  <c r="E12" i="100"/>
  <c r="F12" i="100"/>
  <c r="G12" i="100"/>
  <c r="D12" i="99"/>
  <c r="C6" i="90"/>
  <c r="C6" i="100"/>
  <c r="C6" i="99"/>
  <c r="C6" i="95"/>
  <c r="C6" i="94"/>
  <c r="E6" i="97"/>
  <c r="E7" i="97" s="1"/>
  <c r="G6" i="97"/>
  <c r="G7" i="97" s="1"/>
  <c r="I6" i="97"/>
  <c r="I7" i="97" s="1"/>
  <c r="E6" i="96"/>
  <c r="E7" i="96" s="1"/>
  <c r="G6" i="96"/>
  <c r="G7" i="96" s="1"/>
  <c r="I6" i="96"/>
  <c r="I7" i="96" s="1"/>
  <c r="E6" i="95"/>
  <c r="E7" i="95" s="1"/>
  <c r="G6" i="95"/>
  <c r="G7" i="95" s="1"/>
  <c r="I6" i="95"/>
  <c r="I7" i="95" s="1"/>
  <c r="E6" i="94"/>
  <c r="E7" i="94" s="1"/>
  <c r="G6" i="94"/>
  <c r="G7" i="94" s="1"/>
  <c r="I6" i="94"/>
  <c r="I7" i="94" s="1"/>
  <c r="D8" i="99"/>
  <c r="D9" i="93"/>
  <c r="F9" i="93"/>
  <c r="F75" i="93"/>
  <c r="H9" i="93"/>
  <c r="C9" i="90"/>
  <c r="D9" i="90"/>
  <c r="F9" i="90"/>
  <c r="H9" i="90"/>
  <c r="D9" i="88"/>
  <c r="F9" i="88"/>
  <c r="H9" i="88"/>
  <c r="I9" i="88"/>
  <c r="D9" i="87"/>
  <c r="G9" i="87"/>
  <c r="I9" i="87"/>
  <c r="E9" i="101"/>
  <c r="G9" i="101"/>
  <c r="I9" i="101"/>
  <c r="C9" i="100"/>
  <c r="E9" i="100"/>
  <c r="G9" i="100"/>
  <c r="H9" i="100"/>
  <c r="F9" i="99"/>
  <c r="D9" i="98"/>
  <c r="F9" i="98"/>
  <c r="H9" i="98"/>
  <c r="D9" i="97"/>
  <c r="F9" i="97"/>
  <c r="G9" i="97"/>
  <c r="I9" i="97"/>
  <c r="D9" i="96"/>
  <c r="E9" i="96"/>
  <c r="G9" i="96"/>
  <c r="G75" i="96" s="1"/>
  <c r="I9" i="96"/>
  <c r="C9" i="95"/>
  <c r="E9" i="95"/>
  <c r="G9" i="95"/>
  <c r="G75" i="95" s="1"/>
  <c r="C9" i="94"/>
  <c r="E9" i="94"/>
  <c r="G9" i="94"/>
  <c r="C10" i="93"/>
  <c r="E10" i="93"/>
  <c r="G10" i="93"/>
  <c r="I10" i="93"/>
  <c r="E10" i="90"/>
  <c r="G10" i="90"/>
  <c r="I10" i="90"/>
  <c r="C10" i="88"/>
  <c r="E10" i="88"/>
  <c r="G10" i="88"/>
  <c r="C10" i="87"/>
  <c r="E10" i="87"/>
  <c r="F10" i="87"/>
  <c r="H10" i="87"/>
  <c r="C10" i="101"/>
  <c r="D10" i="101"/>
  <c r="F10" i="101"/>
  <c r="H10" i="101"/>
  <c r="D10" i="100"/>
  <c r="F10" i="100"/>
  <c r="I10" i="100"/>
  <c r="D10" i="99"/>
  <c r="E10" i="99"/>
  <c r="G10" i="99"/>
  <c r="I10" i="99"/>
  <c r="C10" i="98"/>
  <c r="E10" i="98"/>
  <c r="G10" i="98"/>
  <c r="I10" i="98"/>
  <c r="C10" i="97"/>
  <c r="E10" i="97"/>
  <c r="H10" i="97"/>
  <c r="C10" i="96"/>
  <c r="F10" i="96"/>
  <c r="H10" i="96"/>
  <c r="D10" i="95"/>
  <c r="F10" i="95"/>
  <c r="H10" i="95"/>
  <c r="I10" i="95"/>
  <c r="D10" i="94"/>
  <c r="F10" i="94"/>
  <c r="H10" i="94"/>
  <c r="I10" i="94"/>
  <c r="E15" i="90"/>
  <c r="G15" i="90"/>
  <c r="I15" i="90"/>
  <c r="C15" i="88"/>
  <c r="E75" i="72"/>
  <c r="E19" i="90"/>
  <c r="G75" i="72"/>
  <c r="G19" i="90"/>
  <c r="I75" i="72"/>
  <c r="I19" i="90"/>
  <c r="I21" i="90"/>
  <c r="C75" i="68"/>
  <c r="C19" i="88"/>
  <c r="C75" i="88" s="1"/>
  <c r="G75" i="68"/>
  <c r="G19" i="88"/>
  <c r="C75" i="64"/>
  <c r="C19" i="87"/>
  <c r="E75" i="64"/>
  <c r="E19" i="87"/>
  <c r="F75" i="63"/>
  <c r="F19" i="87"/>
  <c r="F75" i="87" s="1"/>
  <c r="H75" i="63"/>
  <c r="H19" i="87"/>
  <c r="C75" i="60"/>
  <c r="C19" i="101"/>
  <c r="D75" i="59"/>
  <c r="D19" i="101"/>
  <c r="F75" i="59"/>
  <c r="F19" i="101"/>
  <c r="F75" i="101" s="1"/>
  <c r="H75" i="59"/>
  <c r="H19" i="101"/>
  <c r="D75" i="55"/>
  <c r="D19" i="100"/>
  <c r="F75" i="55"/>
  <c r="F19" i="100"/>
  <c r="I75" i="54"/>
  <c r="I19" i="100"/>
  <c r="I75" i="100" s="1"/>
  <c r="D19" i="99"/>
  <c r="K19" i="99" s="1"/>
  <c r="E19" i="99"/>
  <c r="G19" i="99"/>
  <c r="I75" i="50"/>
  <c r="I19" i="99"/>
  <c r="C75" i="46"/>
  <c r="C19" i="98"/>
  <c r="E75" i="46"/>
  <c r="E19" i="98"/>
  <c r="G75" i="46"/>
  <c r="G19" i="98"/>
  <c r="I75" i="46"/>
  <c r="I19" i="98"/>
  <c r="C23" i="90"/>
  <c r="G23" i="87"/>
  <c r="I23" i="87"/>
  <c r="F23" i="99"/>
  <c r="H15" i="99"/>
  <c r="D23" i="98"/>
  <c r="H23" i="98"/>
  <c r="C15" i="100"/>
  <c r="E15" i="100"/>
  <c r="G15" i="100"/>
  <c r="H15" i="100"/>
  <c r="C15" i="99"/>
  <c r="F15" i="99"/>
  <c r="D15" i="98"/>
  <c r="F15" i="98"/>
  <c r="H15" i="98"/>
  <c r="F15" i="97"/>
  <c r="G15" i="97"/>
  <c r="C19" i="97"/>
  <c r="E19" i="97"/>
  <c r="H19" i="97"/>
  <c r="D23" i="97"/>
  <c r="I23" i="97"/>
  <c r="G31" i="88"/>
  <c r="E31" i="98"/>
  <c r="I35" i="87"/>
  <c r="F35" i="97"/>
  <c r="G47" i="90"/>
  <c r="H51" i="88"/>
  <c r="I51" i="87"/>
  <c r="I55" i="90"/>
  <c r="F59" i="90"/>
  <c r="C75" i="73"/>
  <c r="C19" i="90"/>
  <c r="C21" i="90" s="1"/>
  <c r="D75" i="72"/>
  <c r="D19" i="90"/>
  <c r="F75" i="72"/>
  <c r="F19" i="90"/>
  <c r="F21" i="90" s="1"/>
  <c r="H75" i="72"/>
  <c r="H19" i="90"/>
  <c r="D75" i="68"/>
  <c r="D19" i="88"/>
  <c r="D75" i="88" s="1"/>
  <c r="F75" i="68"/>
  <c r="F19" i="88"/>
  <c r="H75" i="68"/>
  <c r="H19" i="88"/>
  <c r="H75" i="88" s="1"/>
  <c r="I75" i="67"/>
  <c r="I19" i="88"/>
  <c r="D75" i="64"/>
  <c r="D19" i="87"/>
  <c r="D75" i="87" s="1"/>
  <c r="G75" i="63"/>
  <c r="G19" i="87"/>
  <c r="I75" i="63"/>
  <c r="I19" i="87"/>
  <c r="E75" i="59"/>
  <c r="E19" i="101"/>
  <c r="E75" i="101" s="1"/>
  <c r="G75" i="59"/>
  <c r="G19" i="101"/>
  <c r="I75" i="59"/>
  <c r="I19" i="101"/>
  <c r="C75" i="55"/>
  <c r="C19" i="100"/>
  <c r="E75" i="55"/>
  <c r="E19" i="100"/>
  <c r="G75" i="55"/>
  <c r="G19" i="100"/>
  <c r="H75" i="54"/>
  <c r="H19" i="100"/>
  <c r="C19" i="99"/>
  <c r="F75" i="50"/>
  <c r="F19" i="99"/>
  <c r="H75" i="50"/>
  <c r="H19" i="99"/>
  <c r="D75" i="46"/>
  <c r="D19" i="98"/>
  <c r="D75" i="98" s="1"/>
  <c r="F75" i="46"/>
  <c r="F19" i="98"/>
  <c r="H75" i="46"/>
  <c r="H19" i="98"/>
  <c r="H75" i="98" s="1"/>
  <c r="E23" i="88"/>
  <c r="C23" i="98"/>
  <c r="G15" i="88"/>
  <c r="C15" i="87"/>
  <c r="E15" i="87"/>
  <c r="F15" i="87"/>
  <c r="C15" i="101"/>
  <c r="D15" i="101"/>
  <c r="F15" i="101"/>
  <c r="H15" i="101"/>
  <c r="D15" i="100"/>
  <c r="F15" i="100"/>
  <c r="I15" i="100"/>
  <c r="D15" i="99"/>
  <c r="G15" i="99"/>
  <c r="I15" i="99"/>
  <c r="C15" i="98"/>
  <c r="G15" i="98"/>
  <c r="I15" i="98"/>
  <c r="D19" i="97"/>
  <c r="F19" i="97"/>
  <c r="F75" i="97"/>
  <c r="G19" i="97"/>
  <c r="I19" i="97"/>
  <c r="I75" i="97" s="1"/>
  <c r="C23" i="97"/>
  <c r="D31" i="88"/>
  <c r="D31" i="87"/>
  <c r="D31" i="98"/>
  <c r="H31" i="98"/>
  <c r="H35" i="101"/>
  <c r="H39" i="88"/>
  <c r="C47" i="90"/>
  <c r="F47" i="98"/>
  <c r="F51" i="100"/>
  <c r="G55" i="87"/>
  <c r="C59" i="87"/>
  <c r="C59" i="101"/>
  <c r="C59" i="97"/>
  <c r="H61" i="41"/>
  <c r="I61" i="46"/>
  <c r="D61" i="72"/>
  <c r="F61" i="50"/>
  <c r="D61" i="64"/>
  <c r="H61" i="59"/>
  <c r="I61" i="54"/>
  <c r="F61" i="55"/>
  <c r="D61" i="55"/>
  <c r="I61" i="50"/>
  <c r="G61" i="41"/>
  <c r="F61" i="72"/>
  <c r="H61" i="72"/>
  <c r="H61" i="68"/>
  <c r="G61" i="68"/>
  <c r="G67" i="68" s="1"/>
  <c r="F61" i="68"/>
  <c r="G61" i="50"/>
  <c r="D61" i="51"/>
  <c r="F61" i="46"/>
  <c r="F61" i="42"/>
  <c r="E60" i="95"/>
  <c r="E61" i="95" s="1"/>
  <c r="E74" i="3"/>
  <c r="G74" i="3"/>
  <c r="I74" i="3"/>
  <c r="D74" i="75"/>
  <c r="F74" i="75"/>
  <c r="H74" i="75"/>
  <c r="C74" i="74"/>
  <c r="E74" i="74"/>
  <c r="G74" i="74"/>
  <c r="I74" i="74"/>
  <c r="D74" i="73"/>
  <c r="F74" i="73"/>
  <c r="H74" i="73"/>
  <c r="C74" i="72"/>
  <c r="E74" i="72"/>
  <c r="G74" i="72"/>
  <c r="I74" i="72"/>
  <c r="D74" i="71"/>
  <c r="F74" i="71"/>
  <c r="H74" i="71"/>
  <c r="C74" i="70"/>
  <c r="G74" i="70"/>
  <c r="I74" i="70"/>
  <c r="D74" i="69"/>
  <c r="F74" i="69"/>
  <c r="H74" i="69"/>
  <c r="C74" i="68"/>
  <c r="E74" i="68"/>
  <c r="G74" i="68"/>
  <c r="I74" i="68"/>
  <c r="D74" i="67"/>
  <c r="F74" i="67"/>
  <c r="H74" i="67"/>
  <c r="E74" i="66"/>
  <c r="I74" i="66"/>
  <c r="D74" i="65"/>
  <c r="H74" i="65"/>
  <c r="C74" i="64"/>
  <c r="G74" i="64"/>
  <c r="F74" i="63"/>
  <c r="E74" i="62"/>
  <c r="I74" i="62"/>
  <c r="D74" i="61"/>
  <c r="H74" i="61"/>
  <c r="C74" i="60"/>
  <c r="G74" i="60"/>
  <c r="F74" i="59"/>
  <c r="E74" i="58"/>
  <c r="I74" i="58"/>
  <c r="D74" i="57"/>
  <c r="H74" i="57"/>
  <c r="C74" i="56"/>
  <c r="G74" i="56"/>
  <c r="F74" i="55"/>
  <c r="E74" i="54"/>
  <c r="I74" i="54"/>
  <c r="D74" i="53"/>
  <c r="H74" i="53"/>
  <c r="C74" i="52"/>
  <c r="G74" i="52"/>
  <c r="D74" i="51"/>
  <c r="F74" i="51"/>
  <c r="C74" i="50"/>
  <c r="G74" i="50"/>
  <c r="I74" i="50"/>
  <c r="D74" i="49"/>
  <c r="F74" i="49"/>
  <c r="H74" i="49"/>
  <c r="G74" i="48"/>
  <c r="I74" i="48"/>
  <c r="D74" i="47"/>
  <c r="F74" i="47"/>
  <c r="H74" i="47"/>
  <c r="C74" i="46"/>
  <c r="E74" i="46"/>
  <c r="G74" i="46"/>
  <c r="I74" i="46"/>
  <c r="D74" i="45"/>
  <c r="F74" i="45"/>
  <c r="H74" i="45"/>
  <c r="E74" i="44"/>
  <c r="G74" i="44"/>
  <c r="I74" i="44"/>
  <c r="F74" i="43"/>
  <c r="H74" i="43"/>
  <c r="C74" i="42"/>
  <c r="G74" i="42"/>
  <c r="I74" i="42"/>
  <c r="D74" i="41"/>
  <c r="H74" i="41"/>
  <c r="C74" i="40"/>
  <c r="E74" i="40"/>
  <c r="I74" i="40"/>
  <c r="D74" i="39"/>
  <c r="F74" i="39"/>
  <c r="C74" i="38"/>
  <c r="E74" i="38"/>
  <c r="G74" i="38"/>
  <c r="D74" i="37"/>
  <c r="F74" i="37"/>
  <c r="H74" i="37"/>
  <c r="C74" i="36"/>
  <c r="E74" i="36"/>
  <c r="I74" i="36"/>
  <c r="D74" i="35"/>
  <c r="F74" i="35"/>
  <c r="H74" i="35"/>
  <c r="C74" i="34"/>
  <c r="E74" i="34"/>
  <c r="G74" i="34"/>
  <c r="I74" i="34"/>
  <c r="D74" i="33"/>
  <c r="F74" i="33"/>
  <c r="H74" i="33"/>
  <c r="C74" i="32"/>
  <c r="E74" i="32"/>
  <c r="I74" i="32"/>
  <c r="D74" i="31"/>
  <c r="F74" i="31"/>
  <c r="C74" i="30"/>
  <c r="E74" i="30"/>
  <c r="G74" i="30"/>
  <c r="D74" i="29"/>
  <c r="F74" i="29"/>
  <c r="H74" i="29"/>
  <c r="C74" i="28"/>
  <c r="E74" i="28"/>
  <c r="G74" i="28"/>
  <c r="I74" i="28"/>
  <c r="D74" i="26"/>
  <c r="F74" i="26"/>
  <c r="H74" i="26"/>
  <c r="C74" i="10"/>
  <c r="E74" i="10"/>
  <c r="G74" i="10"/>
  <c r="I74" i="10"/>
  <c r="D74" i="9"/>
  <c r="F74" i="9"/>
  <c r="H74" i="9"/>
  <c r="H75" i="93"/>
  <c r="F75" i="96"/>
  <c r="E75" i="95"/>
  <c r="C75" i="95"/>
  <c r="C74" i="3"/>
  <c r="C75" i="9"/>
  <c r="E75" i="9"/>
  <c r="G75" i="9"/>
  <c r="I75" i="9"/>
  <c r="D75" i="3"/>
  <c r="F75" i="3"/>
  <c r="H75" i="3"/>
  <c r="D75" i="44"/>
  <c r="F75" i="44"/>
  <c r="H75" i="44"/>
  <c r="C75" i="43"/>
  <c r="E75" i="43"/>
  <c r="G75" i="43"/>
  <c r="I75" i="43"/>
  <c r="D75" i="42"/>
  <c r="F75" i="42"/>
  <c r="H75" i="42"/>
  <c r="C75" i="41"/>
  <c r="E75" i="41"/>
  <c r="G75" i="41"/>
  <c r="I75" i="41"/>
  <c r="D75" i="40"/>
  <c r="F75" i="40"/>
  <c r="H75" i="40"/>
  <c r="C75" i="39"/>
  <c r="E75" i="39"/>
  <c r="G75" i="39"/>
  <c r="I75" i="39"/>
  <c r="D75" i="38"/>
  <c r="F75" i="38"/>
  <c r="H75" i="38"/>
  <c r="C75" i="37"/>
  <c r="E75" i="37"/>
  <c r="G75" i="37"/>
  <c r="I75" i="37"/>
  <c r="D75" i="36"/>
  <c r="F75" i="36"/>
  <c r="H75" i="36"/>
  <c r="C75" i="35"/>
  <c r="E75" i="35"/>
  <c r="G75" i="35"/>
  <c r="I75" i="35"/>
  <c r="D75" i="34"/>
  <c r="F75" i="34"/>
  <c r="H75" i="34"/>
  <c r="C75" i="33"/>
  <c r="E75" i="33"/>
  <c r="G75" i="33"/>
  <c r="I75" i="33"/>
  <c r="D75" i="32"/>
  <c r="F75" i="32"/>
  <c r="H75" i="32"/>
  <c r="C75" i="31"/>
  <c r="E75" i="31"/>
  <c r="G75" i="31"/>
  <c r="I75" i="31"/>
  <c r="D75" i="30"/>
  <c r="F75" i="30"/>
  <c r="H75" i="30"/>
  <c r="C75" i="29"/>
  <c r="E75" i="29"/>
  <c r="G75" i="29"/>
  <c r="I75" i="29"/>
  <c r="D75" i="28"/>
  <c r="F75" i="28"/>
  <c r="H75" i="28"/>
  <c r="C75" i="26"/>
  <c r="E75" i="26"/>
  <c r="G75" i="26"/>
  <c r="I75" i="26"/>
  <c r="D75" i="10"/>
  <c r="F75" i="10"/>
  <c r="H75" i="10"/>
  <c r="I75" i="96"/>
  <c r="D74" i="3"/>
  <c r="H74" i="3"/>
  <c r="C74" i="75"/>
  <c r="G74" i="75"/>
  <c r="F74" i="74"/>
  <c r="E74" i="73"/>
  <c r="I74" i="73"/>
  <c r="D74" i="72"/>
  <c r="H74" i="72"/>
  <c r="C74" i="71"/>
  <c r="G74" i="71"/>
  <c r="F74" i="70"/>
  <c r="E74" i="69"/>
  <c r="I74" i="69"/>
  <c r="D74" i="68"/>
  <c r="H74" i="68"/>
  <c r="C74" i="67"/>
  <c r="G74" i="67"/>
  <c r="D74" i="66"/>
  <c r="F74" i="66"/>
  <c r="H74" i="66"/>
  <c r="C74" i="65"/>
  <c r="E74" i="65"/>
  <c r="G74" i="65"/>
  <c r="I74" i="65"/>
  <c r="D74" i="64"/>
  <c r="F74" i="64"/>
  <c r="H74" i="64"/>
  <c r="C74" i="63"/>
  <c r="E74" i="63"/>
  <c r="G74" i="63"/>
  <c r="I74" i="63"/>
  <c r="D74" i="62"/>
  <c r="F74" i="62"/>
  <c r="H74" i="62"/>
  <c r="C74" i="61"/>
  <c r="E74" i="61"/>
  <c r="G74" i="61"/>
  <c r="I74" i="61"/>
  <c r="D74" i="60"/>
  <c r="F74" i="60"/>
  <c r="H74" i="60"/>
  <c r="C74" i="59"/>
  <c r="E74" i="59"/>
  <c r="G74" i="59"/>
  <c r="I74" i="59"/>
  <c r="D74" i="58"/>
  <c r="F74" i="58"/>
  <c r="H74" i="58"/>
  <c r="C74" i="57"/>
  <c r="E74" i="57"/>
  <c r="G74" i="57"/>
  <c r="I74" i="57"/>
  <c r="D74" i="56"/>
  <c r="F74" i="56"/>
  <c r="H74" i="56"/>
  <c r="C74" i="55"/>
  <c r="E74" i="55"/>
  <c r="G74" i="55"/>
  <c r="I74" i="55"/>
  <c r="D74" i="54"/>
  <c r="F74" i="54"/>
  <c r="H74" i="54"/>
  <c r="C74" i="53"/>
  <c r="E74" i="53"/>
  <c r="G74" i="53"/>
  <c r="I74" i="53"/>
  <c r="D74" i="52"/>
  <c r="F74" i="52"/>
  <c r="H74" i="52"/>
  <c r="C74" i="51"/>
  <c r="G74" i="51"/>
  <c r="I74" i="51"/>
  <c r="F74" i="50"/>
  <c r="E74" i="49"/>
  <c r="I74" i="49"/>
  <c r="D74" i="48"/>
  <c r="H74" i="48"/>
  <c r="G74" i="47"/>
  <c r="F74" i="46"/>
  <c r="E74" i="45"/>
  <c r="I74" i="45"/>
  <c r="D74" i="44"/>
  <c r="C74" i="43"/>
  <c r="G74" i="43"/>
  <c r="F74" i="42"/>
  <c r="E74" i="41"/>
  <c r="I74" i="41"/>
  <c r="H74" i="40"/>
  <c r="C74" i="39"/>
  <c r="G74" i="39"/>
  <c r="E74" i="37"/>
  <c r="I74" i="37"/>
  <c r="H74" i="36"/>
  <c r="C74" i="35"/>
  <c r="G74" i="35"/>
  <c r="F74" i="34"/>
  <c r="C74" i="33"/>
  <c r="E74" i="33"/>
  <c r="I74" i="33"/>
  <c r="H74" i="32"/>
  <c r="C74" i="31"/>
  <c r="G74" i="31"/>
  <c r="F74" i="30"/>
  <c r="E74" i="29"/>
  <c r="I74" i="29"/>
  <c r="D74" i="28"/>
  <c r="H74" i="28"/>
  <c r="C74" i="26"/>
  <c r="G74" i="26"/>
  <c r="I74" i="26"/>
  <c r="F74" i="10"/>
  <c r="C74" i="9"/>
  <c r="E74" i="9"/>
  <c r="I74" i="9"/>
  <c r="G75" i="98"/>
  <c r="C75" i="98"/>
  <c r="H75" i="97"/>
  <c r="D75" i="97"/>
  <c r="E75" i="96"/>
  <c r="C75" i="96"/>
  <c r="H75" i="95"/>
  <c r="D75" i="95"/>
  <c r="D75" i="9"/>
  <c r="F75" i="9"/>
  <c r="H75" i="9"/>
  <c r="C75" i="3"/>
  <c r="E75" i="3"/>
  <c r="G75" i="3"/>
  <c r="I75" i="3"/>
  <c r="C75" i="44"/>
  <c r="E75" i="44"/>
  <c r="G75" i="44"/>
  <c r="D75" i="43"/>
  <c r="F75" i="43"/>
  <c r="H75" i="43"/>
  <c r="C75" i="42"/>
  <c r="E75" i="42"/>
  <c r="G75" i="42"/>
  <c r="I75" i="42"/>
  <c r="D75" i="41"/>
  <c r="F75" i="41"/>
  <c r="H75" i="41"/>
  <c r="C75" i="40"/>
  <c r="E75" i="40"/>
  <c r="G75" i="40"/>
  <c r="I75" i="40"/>
  <c r="D75" i="39"/>
  <c r="F75" i="39"/>
  <c r="H75" i="39"/>
  <c r="C75" i="38"/>
  <c r="E75" i="38"/>
  <c r="G75" i="38"/>
  <c r="I75" i="38"/>
  <c r="D75" i="37"/>
  <c r="F75" i="37"/>
  <c r="H75" i="37"/>
  <c r="C75" i="36"/>
  <c r="E75" i="36"/>
  <c r="G75" i="36"/>
  <c r="I75" i="36"/>
  <c r="D75" i="35"/>
  <c r="F75" i="35"/>
  <c r="H75" i="35"/>
  <c r="C75" i="34"/>
  <c r="E75" i="34"/>
  <c r="G75" i="34"/>
  <c r="I75" i="34"/>
  <c r="D75" i="33"/>
  <c r="F75" i="33"/>
  <c r="H75" i="33"/>
  <c r="C75" i="32"/>
  <c r="E75" i="32"/>
  <c r="G75" i="32"/>
  <c r="I75" i="32"/>
  <c r="D75" i="31"/>
  <c r="F75" i="31"/>
  <c r="H75" i="31"/>
  <c r="C75" i="30"/>
  <c r="E75" i="30"/>
  <c r="G75" i="30"/>
  <c r="I75" i="30"/>
  <c r="D75" i="29"/>
  <c r="F75" i="29"/>
  <c r="H75" i="29"/>
  <c r="C75" i="28"/>
  <c r="E75" i="28"/>
  <c r="G75" i="28"/>
  <c r="I75" i="28"/>
  <c r="D75" i="26"/>
  <c r="F75" i="26"/>
  <c r="H75" i="26"/>
  <c r="C75" i="10"/>
  <c r="G75" i="10"/>
  <c r="G15" i="23"/>
  <c r="K12" i="88"/>
  <c r="F10" i="76"/>
  <c r="D75" i="93"/>
  <c r="C10" i="76"/>
  <c r="K10" i="76" s="1"/>
  <c r="G63" i="68"/>
  <c r="E33" i="36"/>
  <c r="C74" i="93"/>
  <c r="C7" i="93"/>
  <c r="D74" i="99"/>
  <c r="F75" i="99"/>
  <c r="H75" i="100"/>
  <c r="E75" i="100"/>
  <c r="C75" i="100"/>
  <c r="G75" i="101"/>
  <c r="G75" i="87"/>
  <c r="I75" i="88"/>
  <c r="H21" i="88"/>
  <c r="F75" i="88"/>
  <c r="H75" i="90"/>
  <c r="F75" i="90"/>
  <c r="D75" i="90"/>
  <c r="D21" i="90"/>
  <c r="C75" i="90"/>
  <c r="C7" i="94"/>
  <c r="C7" i="99"/>
  <c r="C7" i="90"/>
  <c r="C7" i="98"/>
  <c r="I75" i="98"/>
  <c r="F75" i="100"/>
  <c r="D75" i="101"/>
  <c r="C75" i="101"/>
  <c r="H75" i="87"/>
  <c r="E75" i="87"/>
  <c r="C75" i="87"/>
  <c r="G75" i="88"/>
  <c r="G21" i="88"/>
  <c r="E75" i="90"/>
  <c r="E21" i="90"/>
  <c r="C7" i="95"/>
  <c r="C7" i="100"/>
  <c r="D74" i="87"/>
  <c r="C7" i="101"/>
  <c r="K9" i="95"/>
  <c r="K9" i="101"/>
  <c r="D33" i="9"/>
  <c r="D37" i="43"/>
  <c r="H29" i="34"/>
  <c r="G29" i="35"/>
  <c r="E29" i="34"/>
  <c r="D37" i="31"/>
  <c r="G29" i="31"/>
  <c r="D29" i="10"/>
  <c r="F29" i="34"/>
  <c r="F29" i="35"/>
  <c r="E29" i="29"/>
  <c r="F29" i="30"/>
  <c r="E29" i="33"/>
  <c r="E37" i="35"/>
  <c r="H29" i="9"/>
  <c r="F29" i="33"/>
  <c r="F29" i="37"/>
  <c r="F29" i="9"/>
  <c r="G29" i="9"/>
  <c r="G29" i="3"/>
  <c r="C29" i="9"/>
  <c r="E29" i="32"/>
  <c r="I37" i="3"/>
  <c r="F29" i="28"/>
  <c r="H29" i="36"/>
  <c r="E29" i="44"/>
  <c r="C29" i="30"/>
  <c r="H29" i="40"/>
  <c r="F29" i="36"/>
  <c r="G29" i="40"/>
  <c r="E29" i="28"/>
  <c r="G29" i="36"/>
  <c r="C29" i="3"/>
  <c r="G29" i="44"/>
  <c r="H29" i="45"/>
  <c r="C29" i="46"/>
  <c r="D49" i="46"/>
  <c r="C49" i="46"/>
  <c r="F29" i="46"/>
  <c r="G29" i="46"/>
  <c r="H29" i="46"/>
  <c r="H49" i="3"/>
  <c r="G25" i="9"/>
  <c r="G49" i="32"/>
  <c r="C49" i="40"/>
  <c r="F75" i="48"/>
  <c r="K13" i="9"/>
  <c r="K12" i="63"/>
  <c r="K13" i="74"/>
  <c r="K13" i="70"/>
  <c r="K13" i="66"/>
  <c r="K13" i="62"/>
  <c r="K13" i="54"/>
  <c r="K13" i="50"/>
  <c r="K13" i="46"/>
  <c r="I75" i="101"/>
  <c r="K19" i="90"/>
  <c r="G75" i="94"/>
  <c r="C73" i="64"/>
  <c r="K13" i="75"/>
  <c r="K13" i="71"/>
  <c r="K13" i="67"/>
  <c r="K13" i="63"/>
  <c r="K13" i="59"/>
  <c r="K13" i="55"/>
  <c r="K13" i="51"/>
  <c r="K13" i="43"/>
  <c r="B7" i="4"/>
  <c r="A7" i="4" s="1"/>
  <c r="A6" i="4"/>
  <c r="K12" i="64"/>
  <c r="F15" i="93"/>
  <c r="E47" i="94"/>
  <c r="D51" i="94"/>
  <c r="K13" i="73"/>
  <c r="K13" i="69"/>
  <c r="K13" i="65"/>
  <c r="K13" i="61"/>
  <c r="K13" i="57"/>
  <c r="K13" i="53"/>
  <c r="K13" i="49"/>
  <c r="I15" i="93"/>
  <c r="K13" i="72"/>
  <c r="K13" i="68"/>
  <c r="K13" i="64"/>
  <c r="K13" i="60"/>
  <c r="K13" i="56"/>
  <c r="K13" i="52"/>
  <c r="K13" i="48"/>
  <c r="K13" i="28"/>
  <c r="G75" i="47"/>
  <c r="I73" i="66"/>
  <c r="F75" i="47"/>
  <c r="G19" i="93"/>
  <c r="C47" i="94"/>
  <c r="I73" i="61"/>
  <c r="K12" i="73"/>
  <c r="K12" i="70"/>
  <c r="K12" i="67"/>
  <c r="K12" i="61"/>
  <c r="H75" i="47"/>
  <c r="D75" i="47"/>
  <c r="C73" i="68"/>
  <c r="C73" i="59"/>
  <c r="F73" i="63"/>
  <c r="E61" i="26"/>
  <c r="H73" i="65"/>
  <c r="C61" i="73"/>
  <c r="I73" i="57"/>
  <c r="C61" i="3"/>
  <c r="C61" i="48"/>
  <c r="K12" i="74"/>
  <c r="K12" i="68"/>
  <c r="K12" i="66"/>
  <c r="C9" i="93"/>
  <c r="G47" i="94"/>
  <c r="H55" i="94"/>
  <c r="E15" i="93"/>
  <c r="C19" i="93"/>
  <c r="D59" i="94"/>
  <c r="D75" i="94"/>
  <c r="I73" i="70"/>
  <c r="E73" i="53"/>
  <c r="D61" i="34"/>
  <c r="D67" i="34" s="1"/>
  <c r="C61" i="40"/>
  <c r="C73" i="10"/>
  <c r="F63" i="67"/>
  <c r="C75" i="47"/>
  <c r="G51" i="94"/>
  <c r="G9" i="93"/>
  <c r="C61" i="64"/>
  <c r="C67" i="64" s="1"/>
  <c r="D61" i="3"/>
  <c r="C75" i="49"/>
  <c r="F75" i="62"/>
  <c r="E75" i="52"/>
  <c r="K21" i="75"/>
  <c r="C13" i="94"/>
  <c r="K13" i="38"/>
  <c r="K27" i="75"/>
  <c r="K12" i="40"/>
  <c r="K12" i="36"/>
  <c r="K76" i="36" s="1"/>
  <c r="K27" i="29"/>
  <c r="K43" i="58"/>
  <c r="K43" i="54"/>
  <c r="D13" i="90"/>
  <c r="F13" i="90"/>
  <c r="H13" i="90"/>
  <c r="C13" i="88"/>
  <c r="E13" i="88"/>
  <c r="G13" i="88"/>
  <c r="I13" i="88"/>
  <c r="K13" i="88" s="1"/>
  <c r="D13" i="87"/>
  <c r="F13" i="87"/>
  <c r="H13" i="87"/>
  <c r="C13" i="101"/>
  <c r="E13" i="101"/>
  <c r="G13" i="101"/>
  <c r="I13" i="101"/>
  <c r="F12" i="76"/>
  <c r="D12" i="98"/>
  <c r="K27" i="73"/>
  <c r="K27" i="56"/>
  <c r="K76" i="56" s="1"/>
  <c r="K27" i="50"/>
  <c r="K76" i="50" s="1"/>
  <c r="K27" i="40"/>
  <c r="K27" i="38"/>
  <c r="K43" i="68"/>
  <c r="K43" i="56"/>
  <c r="K43" i="52"/>
  <c r="E11" i="93"/>
  <c r="E77" i="3"/>
  <c r="G11" i="93"/>
  <c r="G77" i="3"/>
  <c r="D77" i="9"/>
  <c r="F77" i="9"/>
  <c r="H77" i="9"/>
  <c r="K11" i="10"/>
  <c r="C77" i="10"/>
  <c r="E77" i="10"/>
  <c r="G77" i="10"/>
  <c r="I77" i="10"/>
  <c r="D77" i="26"/>
  <c r="F77" i="26"/>
  <c r="H77" i="26"/>
  <c r="K11" i="28"/>
  <c r="C77" i="28"/>
  <c r="E77" i="28"/>
  <c r="G77" i="28"/>
  <c r="I11" i="94"/>
  <c r="I77" i="94" s="1"/>
  <c r="I77" i="28"/>
  <c r="D11" i="94"/>
  <c r="D77" i="29"/>
  <c r="F11" i="94"/>
  <c r="F77" i="29"/>
  <c r="H11" i="94"/>
  <c r="H77" i="29"/>
  <c r="K11" i="30"/>
  <c r="C77" i="30"/>
  <c r="F77" i="30"/>
  <c r="K11" i="31"/>
  <c r="C77" i="31"/>
  <c r="E77" i="31"/>
  <c r="G77" i="31"/>
  <c r="I77" i="31"/>
  <c r="D77" i="32"/>
  <c r="F77" i="32"/>
  <c r="H77" i="32"/>
  <c r="C11" i="95"/>
  <c r="K11" i="33"/>
  <c r="C77" i="33"/>
  <c r="E11" i="95"/>
  <c r="E77" i="33"/>
  <c r="G11" i="95"/>
  <c r="G77" i="33"/>
  <c r="I77" i="33"/>
  <c r="D77" i="34"/>
  <c r="F77" i="34"/>
  <c r="H77" i="34"/>
  <c r="K11" i="35"/>
  <c r="C77" i="35"/>
  <c r="E77" i="35"/>
  <c r="G77" i="35"/>
  <c r="I77" i="35"/>
  <c r="D77" i="36"/>
  <c r="F77" i="36"/>
  <c r="H77" i="36"/>
  <c r="K11" i="37"/>
  <c r="C77" i="37"/>
  <c r="E11" i="96"/>
  <c r="E77" i="37"/>
  <c r="G11" i="96"/>
  <c r="G77" i="37"/>
  <c r="I11" i="96"/>
  <c r="I77" i="37"/>
  <c r="D11" i="96"/>
  <c r="D77" i="38"/>
  <c r="F77" i="38"/>
  <c r="H77" i="38"/>
  <c r="K11" i="39"/>
  <c r="C77" i="39"/>
  <c r="E77" i="39"/>
  <c r="G77" i="39"/>
  <c r="I77" i="39"/>
  <c r="D77" i="40"/>
  <c r="F77" i="40"/>
  <c r="H77" i="40"/>
  <c r="K11" i="41"/>
  <c r="C77" i="41"/>
  <c r="G11" i="97"/>
  <c r="G77" i="41"/>
  <c r="I11" i="97"/>
  <c r="D11" i="97"/>
  <c r="D77" i="42"/>
  <c r="F11" i="97"/>
  <c r="H77" i="42"/>
  <c r="K11" i="43"/>
  <c r="E77" i="43"/>
  <c r="G77" i="43"/>
  <c r="I77" i="43"/>
  <c r="D77" i="44"/>
  <c r="F77" i="44"/>
  <c r="H77" i="44"/>
  <c r="I77" i="47"/>
  <c r="D77" i="48"/>
  <c r="F77" i="48"/>
  <c r="H77" i="48"/>
  <c r="E77" i="47"/>
  <c r="G11" i="98"/>
  <c r="G77" i="47"/>
  <c r="N15" i="23"/>
  <c r="R15" i="23" s="1"/>
  <c r="D11" i="93"/>
  <c r="D77" i="3"/>
  <c r="F11" i="93"/>
  <c r="H11" i="93"/>
  <c r="H77" i="3"/>
  <c r="K11" i="9"/>
  <c r="E77" i="9"/>
  <c r="I77" i="9"/>
  <c r="F77" i="10"/>
  <c r="K11" i="26"/>
  <c r="C77" i="26"/>
  <c r="G77" i="26"/>
  <c r="D77" i="28"/>
  <c r="H77" i="28"/>
  <c r="K11" i="29"/>
  <c r="C11" i="94"/>
  <c r="E11" i="94"/>
  <c r="K11" i="94" s="1"/>
  <c r="E77" i="29"/>
  <c r="G11" i="94"/>
  <c r="I77" i="29"/>
  <c r="E77" i="30"/>
  <c r="G77" i="30"/>
  <c r="I77" i="30"/>
  <c r="F77" i="31"/>
  <c r="K11" i="32"/>
  <c r="C77" i="32"/>
  <c r="G77" i="32"/>
  <c r="I11" i="95"/>
  <c r="D11" i="95"/>
  <c r="D77" i="33"/>
  <c r="F11" i="95"/>
  <c r="H11" i="95"/>
  <c r="H77" i="33"/>
  <c r="K11" i="34"/>
  <c r="E77" i="34"/>
  <c r="I77" i="34"/>
  <c r="F77" i="35"/>
  <c r="K11" i="36"/>
  <c r="C77" i="36"/>
  <c r="G77" i="36"/>
  <c r="D77" i="37"/>
  <c r="F11" i="96"/>
  <c r="H11" i="96"/>
  <c r="H77" i="37"/>
  <c r="K11" i="38"/>
  <c r="C11" i="96"/>
  <c r="E77" i="38"/>
  <c r="G77" i="38"/>
  <c r="I77" i="38"/>
  <c r="D77" i="39"/>
  <c r="F77" i="39"/>
  <c r="H77" i="39"/>
  <c r="K11" i="40"/>
  <c r="C77" i="40"/>
  <c r="E77" i="40"/>
  <c r="G77" i="40"/>
  <c r="I77" i="40"/>
  <c r="D77" i="41"/>
  <c r="F77" i="41"/>
  <c r="H11" i="97"/>
  <c r="H77" i="41"/>
  <c r="K11" i="42"/>
  <c r="C11" i="97"/>
  <c r="E11" i="97"/>
  <c r="C77" i="42"/>
  <c r="E77" i="42"/>
  <c r="G77" i="42"/>
  <c r="I77" i="42"/>
  <c r="D77" i="43"/>
  <c r="F77" i="43"/>
  <c r="H77" i="43"/>
  <c r="K11" i="44"/>
  <c r="C77" i="44"/>
  <c r="E77" i="44"/>
  <c r="G77" i="44"/>
  <c r="H77" i="47"/>
  <c r="K11" i="48"/>
  <c r="C77" i="48"/>
  <c r="E77" i="48"/>
  <c r="G77" i="48"/>
  <c r="I77" i="48"/>
  <c r="K11" i="47"/>
  <c r="D77" i="47"/>
  <c r="F77" i="47"/>
  <c r="G13" i="93"/>
  <c r="K27" i="59"/>
  <c r="K76" i="59"/>
  <c r="F76" i="48"/>
  <c r="C27" i="87"/>
  <c r="C76" i="87"/>
  <c r="C12" i="98"/>
  <c r="C27" i="98"/>
  <c r="K27" i="51"/>
  <c r="K76" i="51"/>
  <c r="C27" i="88"/>
  <c r="C29" i="88"/>
  <c r="E12" i="98"/>
  <c r="E11" i="98"/>
  <c r="D11" i="98"/>
  <c r="H27" i="76"/>
  <c r="H11" i="98"/>
  <c r="G12" i="98"/>
  <c r="F11" i="98"/>
  <c r="K12" i="33"/>
  <c r="B8" i="4"/>
  <c r="B9" i="4"/>
  <c r="B10" i="4" s="1"/>
  <c r="I75" i="90"/>
  <c r="D73" i="38"/>
  <c r="F75" i="94"/>
  <c r="H73" i="9"/>
  <c r="D73" i="34"/>
  <c r="H73" i="42"/>
  <c r="G73" i="31"/>
  <c r="E73" i="37"/>
  <c r="I73" i="37"/>
  <c r="F73" i="40"/>
  <c r="C73" i="39"/>
  <c r="F13" i="93"/>
  <c r="E13" i="100"/>
  <c r="I13" i="100"/>
  <c r="I13" i="98"/>
  <c r="C13" i="98"/>
  <c r="E76" i="73"/>
  <c r="I76" i="73"/>
  <c r="I76" i="63"/>
  <c r="E76" i="59"/>
  <c r="I76" i="59"/>
  <c r="G76" i="56"/>
  <c r="G76" i="52"/>
  <c r="G27" i="98"/>
  <c r="K27" i="48"/>
  <c r="I27" i="95"/>
  <c r="F27" i="93"/>
  <c r="K27" i="74"/>
  <c r="K76" i="74"/>
  <c r="G27" i="101"/>
  <c r="G76" i="101"/>
  <c r="I27" i="100"/>
  <c r="E27" i="100"/>
  <c r="E76" i="100"/>
  <c r="K12" i="47"/>
  <c r="K27" i="44"/>
  <c r="K27" i="35"/>
  <c r="K76" i="35" s="1"/>
  <c r="K12" i="9"/>
  <c r="K27" i="3"/>
  <c r="K76" i="3" s="1"/>
  <c r="H43" i="98"/>
  <c r="H77" i="98" s="1"/>
  <c r="K43" i="55"/>
  <c r="K43" i="51"/>
  <c r="K11" i="46"/>
  <c r="K43" i="39"/>
  <c r="K43" i="35"/>
  <c r="K77" i="35" s="1"/>
  <c r="H13" i="88"/>
  <c r="G13" i="87"/>
  <c r="E13" i="87"/>
  <c r="K13" i="58"/>
  <c r="C13" i="100"/>
  <c r="D13" i="100"/>
  <c r="H13" i="99"/>
  <c r="D13" i="97"/>
  <c r="E13" i="97"/>
  <c r="G13" i="94"/>
  <c r="C76" i="74"/>
  <c r="H76" i="75"/>
  <c r="K27" i="69"/>
  <c r="K76" i="69" s="1"/>
  <c r="H27" i="87"/>
  <c r="H76" i="87" s="1"/>
  <c r="D27" i="87"/>
  <c r="K27" i="54"/>
  <c r="K76" i="54" s="1"/>
  <c r="K27" i="52"/>
  <c r="H12" i="98"/>
  <c r="K27" i="47"/>
  <c r="E27" i="98"/>
  <c r="E76" i="98" s="1"/>
  <c r="I27" i="97"/>
  <c r="K12" i="43"/>
  <c r="K12" i="38"/>
  <c r="K12" i="37"/>
  <c r="K12" i="30"/>
  <c r="K12" i="29"/>
  <c r="G43" i="88"/>
  <c r="E13" i="90"/>
  <c r="F13" i="100"/>
  <c r="I12" i="76"/>
  <c r="K27" i="61"/>
  <c r="F27" i="101"/>
  <c r="F76" i="101" s="1"/>
  <c r="K27" i="58"/>
  <c r="K76" i="58" s="1"/>
  <c r="K27" i="57"/>
  <c r="K12" i="49"/>
  <c r="K27" i="49"/>
  <c r="K76" i="49" s="1"/>
  <c r="K27" i="43"/>
  <c r="K76" i="43"/>
  <c r="K27" i="37"/>
  <c r="K76" i="37" s="1"/>
  <c r="K27" i="26"/>
  <c r="K12" i="10"/>
  <c r="K27" i="9"/>
  <c r="K76" i="9" s="1"/>
  <c r="K43" i="53"/>
  <c r="K11" i="45"/>
  <c r="K43" i="45"/>
  <c r="D13" i="88"/>
  <c r="C13" i="87"/>
  <c r="D13" i="99"/>
  <c r="C13" i="97"/>
  <c r="F27" i="90"/>
  <c r="K27" i="70"/>
  <c r="K76" i="70" s="1"/>
  <c r="K27" i="66"/>
  <c r="K29" i="66"/>
  <c r="K27" i="63"/>
  <c r="K29" i="63" s="1"/>
  <c r="K27" i="53"/>
  <c r="K76" i="53" s="1"/>
  <c r="I27" i="98"/>
  <c r="K12" i="46"/>
  <c r="K12" i="44"/>
  <c r="K27" i="36"/>
  <c r="K12" i="31"/>
  <c r="K27" i="30"/>
  <c r="K76" i="30" s="1"/>
  <c r="K12" i="26"/>
  <c r="K76" i="26" s="1"/>
  <c r="K12" i="3"/>
  <c r="K43" i="44"/>
  <c r="K77" i="44" s="1"/>
  <c r="K43" i="40"/>
  <c r="K77" i="40" s="1"/>
  <c r="K27" i="64"/>
  <c r="K27" i="60"/>
  <c r="K76" i="60" s="1"/>
  <c r="K27" i="46"/>
  <c r="F27" i="99"/>
  <c r="F29" i="99" s="1"/>
  <c r="D27" i="99"/>
  <c r="I13" i="99"/>
  <c r="G27" i="99"/>
  <c r="G76" i="99" s="1"/>
  <c r="G73" i="51"/>
  <c r="E13" i="99"/>
  <c r="K11" i="50"/>
  <c r="C11" i="98"/>
  <c r="G75" i="93"/>
  <c r="C61" i="45"/>
  <c r="I73" i="33"/>
  <c r="H76" i="68"/>
  <c r="K27" i="72"/>
  <c r="K76" i="72" s="1"/>
  <c r="D76" i="72"/>
  <c r="D12" i="97"/>
  <c r="F73" i="48"/>
  <c r="H47" i="94"/>
  <c r="F13" i="88"/>
  <c r="G13" i="100"/>
  <c r="H13" i="100"/>
  <c r="C13" i="99"/>
  <c r="D13" i="98"/>
  <c r="F13" i="98"/>
  <c r="E13" i="96"/>
  <c r="E13" i="94"/>
  <c r="C12" i="97"/>
  <c r="H27" i="97"/>
  <c r="H27" i="96"/>
  <c r="H76" i="96" s="1"/>
  <c r="E27" i="96"/>
  <c r="E76" i="96" s="1"/>
  <c r="K27" i="34"/>
  <c r="H12" i="95"/>
  <c r="F12" i="95"/>
  <c r="I27" i="90"/>
  <c r="I29" i="90" s="1"/>
  <c r="E27" i="95"/>
  <c r="D27" i="95"/>
  <c r="I12" i="94"/>
  <c r="K27" i="28"/>
  <c r="G27" i="93"/>
  <c r="G73" i="43"/>
  <c r="F73" i="44"/>
  <c r="D13" i="101"/>
  <c r="F13" i="97"/>
  <c r="F27" i="98"/>
  <c r="F76" i="98" s="1"/>
  <c r="C27" i="90"/>
  <c r="G27" i="100"/>
  <c r="C27" i="100"/>
  <c r="H27" i="100"/>
  <c r="H76" i="100" s="1"/>
  <c r="C27" i="99"/>
  <c r="H12" i="97"/>
  <c r="K12" i="42"/>
  <c r="I12" i="96"/>
  <c r="E12" i="96"/>
  <c r="K12" i="35"/>
  <c r="C12" i="95"/>
  <c r="H12" i="94"/>
  <c r="C27" i="94"/>
  <c r="H27" i="94"/>
  <c r="H76" i="94" s="1"/>
  <c r="G12" i="93"/>
  <c r="F43" i="88"/>
  <c r="C43" i="88"/>
  <c r="E77" i="49"/>
  <c r="F77" i="50"/>
  <c r="I77" i="50"/>
  <c r="D77" i="51"/>
  <c r="E77" i="50"/>
  <c r="H77" i="50"/>
  <c r="E77" i="51"/>
  <c r="G77" i="50"/>
  <c r="K12" i="48"/>
  <c r="K76" i="48" s="1"/>
  <c r="E73" i="33"/>
  <c r="D75" i="56"/>
  <c r="D75" i="48"/>
  <c r="C75" i="72"/>
  <c r="C76" i="38"/>
  <c r="G76" i="34"/>
  <c r="D76" i="48"/>
  <c r="H43" i="100"/>
  <c r="F76" i="42"/>
  <c r="H29" i="56"/>
  <c r="C73" i="51"/>
  <c r="C77" i="51"/>
  <c r="K11" i="51"/>
  <c r="D77" i="52"/>
  <c r="E77" i="52"/>
  <c r="F73" i="52"/>
  <c r="F77" i="52"/>
  <c r="H77" i="52"/>
  <c r="H75" i="52"/>
  <c r="K11" i="52"/>
  <c r="K77" i="52"/>
  <c r="D77" i="53"/>
  <c r="C77" i="53"/>
  <c r="F77" i="53"/>
  <c r="G77" i="53"/>
  <c r="H77" i="53"/>
  <c r="H11" i="99"/>
  <c r="D11" i="99"/>
  <c r="H76" i="60"/>
  <c r="D27" i="100"/>
  <c r="D76" i="57"/>
  <c r="C11" i="99"/>
  <c r="K11" i="53"/>
  <c r="K77" i="53" s="1"/>
  <c r="I11" i="99"/>
  <c r="E11" i="99"/>
  <c r="E7" i="54"/>
  <c r="G11" i="99"/>
  <c r="G77" i="99" s="1"/>
  <c r="H77" i="54"/>
  <c r="H73" i="54"/>
  <c r="F77" i="54"/>
  <c r="F11" i="99"/>
  <c r="K11" i="54"/>
  <c r="F77" i="55"/>
  <c r="G77" i="55"/>
  <c r="G73" i="55"/>
  <c r="H77" i="55"/>
  <c r="D77" i="56"/>
  <c r="C77" i="56"/>
  <c r="I77" i="55"/>
  <c r="E77" i="56"/>
  <c r="E43" i="100"/>
  <c r="K43" i="57"/>
  <c r="K43" i="61"/>
  <c r="F43" i="101"/>
  <c r="D43" i="100"/>
  <c r="H77" i="56"/>
  <c r="K11" i="56"/>
  <c r="K77" i="56" s="1"/>
  <c r="E73" i="66"/>
  <c r="D61" i="68"/>
  <c r="H75" i="62"/>
  <c r="C76" i="62"/>
  <c r="E76" i="64"/>
  <c r="I12" i="99"/>
  <c r="E76" i="31"/>
  <c r="C27" i="93"/>
  <c r="G63" i="57"/>
  <c r="C76" i="45"/>
  <c r="D76" i="69"/>
  <c r="D76" i="46"/>
  <c r="I76" i="42"/>
  <c r="G76" i="33"/>
  <c r="E75" i="48"/>
  <c r="H27" i="90"/>
  <c r="H29" i="90" s="1"/>
  <c r="G21" i="67"/>
  <c r="H21" i="66"/>
  <c r="E21" i="67"/>
  <c r="G21" i="66"/>
  <c r="C21" i="67"/>
  <c r="H21" i="87"/>
  <c r="F21" i="66"/>
  <c r="E21" i="66"/>
  <c r="E21" i="87"/>
  <c r="C77" i="57"/>
  <c r="F77" i="57"/>
  <c r="G77" i="57"/>
  <c r="D61" i="47"/>
  <c r="I67" i="30"/>
  <c r="C67" i="35"/>
  <c r="K11" i="57"/>
  <c r="E11" i="100"/>
  <c r="E77" i="100" s="1"/>
  <c r="F77" i="58"/>
  <c r="F11" i="100"/>
  <c r="H11" i="100"/>
  <c r="H77" i="100"/>
  <c r="G11" i="100"/>
  <c r="G77" i="58"/>
  <c r="I11" i="100"/>
  <c r="K11" i="59"/>
  <c r="H73" i="62"/>
  <c r="K11" i="60"/>
  <c r="K19" i="61"/>
  <c r="K75" i="61" s="1"/>
  <c r="D27" i="101"/>
  <c r="C27" i="101"/>
  <c r="C29" i="61"/>
  <c r="I60" i="60"/>
  <c r="I47" i="101"/>
  <c r="K19" i="60"/>
  <c r="K75" i="60"/>
  <c r="I15" i="101"/>
  <c r="H27" i="101"/>
  <c r="H76" i="101" s="1"/>
  <c r="E77" i="61"/>
  <c r="E77" i="60"/>
  <c r="H77" i="59"/>
  <c r="D77" i="59"/>
  <c r="F77" i="60"/>
  <c r="H77" i="58"/>
  <c r="H77" i="57"/>
  <c r="I76" i="46"/>
  <c r="D76" i="32"/>
  <c r="F12" i="94"/>
  <c r="E76" i="69"/>
  <c r="D12" i="95"/>
  <c r="D76" i="95"/>
  <c r="C77" i="67"/>
  <c r="I77" i="72"/>
  <c r="H77" i="63"/>
  <c r="I77" i="59"/>
  <c r="G76" i="72"/>
  <c r="H12" i="96"/>
  <c r="E27" i="87"/>
  <c r="K27" i="10"/>
  <c r="K76" i="10" s="1"/>
  <c r="E27" i="101"/>
  <c r="E76" i="101"/>
  <c r="F11" i="101"/>
  <c r="F77" i="101"/>
  <c r="G73" i="68"/>
  <c r="C77" i="64"/>
  <c r="I77" i="68"/>
  <c r="F77" i="49"/>
  <c r="K76" i="66"/>
  <c r="C75" i="93"/>
  <c r="G27" i="97"/>
  <c r="G76" i="42"/>
  <c r="D27" i="96"/>
  <c r="D76" i="38"/>
  <c r="E27" i="99"/>
  <c r="E76" i="51"/>
  <c r="C76" i="34"/>
  <c r="I76" i="30"/>
  <c r="F43" i="98"/>
  <c r="F77" i="98" s="1"/>
  <c r="F77" i="46"/>
  <c r="G43" i="93"/>
  <c r="G77" i="93" s="1"/>
  <c r="K27" i="62"/>
  <c r="K76" i="62" s="1"/>
  <c r="G76" i="38"/>
  <c r="H76" i="38"/>
  <c r="G76" i="37"/>
  <c r="I76" i="45"/>
  <c r="G27" i="94"/>
  <c r="E27" i="94"/>
  <c r="D27" i="94"/>
  <c r="K12" i="28"/>
  <c r="K76" i="28" s="1"/>
  <c r="F77" i="61"/>
  <c r="C43" i="101"/>
  <c r="G43" i="100"/>
  <c r="G77" i="100" s="1"/>
  <c r="C43" i="99"/>
  <c r="K43" i="47"/>
  <c r="H43" i="97"/>
  <c r="H77" i="97"/>
  <c r="F43" i="94"/>
  <c r="F77" i="94"/>
  <c r="D27" i="98"/>
  <c r="D76" i="98" s="1"/>
  <c r="D76" i="47"/>
  <c r="H76" i="46"/>
  <c r="H27" i="98"/>
  <c r="H76" i="98" s="1"/>
  <c r="G76" i="41"/>
  <c r="I27" i="99"/>
  <c r="I76" i="99"/>
  <c r="I76" i="51"/>
  <c r="I76" i="39"/>
  <c r="I27" i="96"/>
  <c r="H27" i="95"/>
  <c r="H76" i="95" s="1"/>
  <c r="H76" i="33"/>
  <c r="C12" i="94"/>
  <c r="C76" i="29"/>
  <c r="D27" i="93"/>
  <c r="D76" i="9"/>
  <c r="D76" i="68"/>
  <c r="H27" i="88"/>
  <c r="H76" i="88" s="1"/>
  <c r="H76" i="58"/>
  <c r="H76" i="53"/>
  <c r="H27" i="99"/>
  <c r="C76" i="49"/>
  <c r="H76" i="43"/>
  <c r="D76" i="44"/>
  <c r="I12" i="97"/>
  <c r="I76" i="97"/>
  <c r="C76" i="39"/>
  <c r="F12" i="96"/>
  <c r="E76" i="58"/>
  <c r="E76" i="56"/>
  <c r="D76" i="36"/>
  <c r="I27" i="88"/>
  <c r="I76" i="88" s="1"/>
  <c r="I76" i="53"/>
  <c r="I76" i="34"/>
  <c r="D76" i="33"/>
  <c r="I12" i="95"/>
  <c r="I76" i="95"/>
  <c r="I76" i="32"/>
  <c r="F27" i="94"/>
  <c r="F76" i="94" s="1"/>
  <c r="D12" i="94"/>
  <c r="H76" i="29"/>
  <c r="H76" i="26"/>
  <c r="H27" i="93"/>
  <c r="D12" i="93"/>
  <c r="C12" i="93"/>
  <c r="E43" i="98"/>
  <c r="E77" i="98" s="1"/>
  <c r="F43" i="90"/>
  <c r="D77" i="62"/>
  <c r="I43" i="100"/>
  <c r="I43" i="99"/>
  <c r="G43" i="99"/>
  <c r="D43" i="99"/>
  <c r="D43" i="97"/>
  <c r="D77" i="97" s="1"/>
  <c r="G43" i="96"/>
  <c r="G77" i="96" s="1"/>
  <c r="H43" i="96"/>
  <c r="H77" i="96" s="1"/>
  <c r="D27" i="88"/>
  <c r="E27" i="88"/>
  <c r="C29" i="87"/>
  <c r="H11" i="101"/>
  <c r="E11" i="101"/>
  <c r="D11" i="101"/>
  <c r="I11" i="101"/>
  <c r="A8" i="4"/>
  <c r="G76" i="93"/>
  <c r="K29" i="61"/>
  <c r="K76" i="61"/>
  <c r="C76" i="98"/>
  <c r="K15" i="93"/>
  <c r="K75" i="74"/>
  <c r="G61" i="9"/>
  <c r="I76" i="49"/>
  <c r="F27" i="95"/>
  <c r="F29" i="95"/>
  <c r="D77" i="69"/>
  <c r="H77" i="68"/>
  <c r="F12" i="97"/>
  <c r="I77" i="44"/>
  <c r="G61" i="3"/>
  <c r="E76" i="87"/>
  <c r="I27" i="87"/>
  <c r="I76" i="87" s="1"/>
  <c r="K11" i="63"/>
  <c r="I67" i="42"/>
  <c r="K76" i="40"/>
  <c r="I76" i="90"/>
  <c r="K76" i="73"/>
  <c r="K29" i="73"/>
  <c r="K76" i="29"/>
  <c r="K11" i="75"/>
  <c r="F73" i="67"/>
  <c r="D76" i="100"/>
  <c r="C76" i="88"/>
  <c r="I77" i="52"/>
  <c r="D67" i="63"/>
  <c r="G67" i="64"/>
  <c r="C67" i="45"/>
  <c r="K77" i="51"/>
  <c r="G76" i="100"/>
  <c r="G29" i="100"/>
  <c r="K11" i="96"/>
  <c r="K77" i="54"/>
  <c r="G67" i="69"/>
  <c r="D77" i="64"/>
  <c r="G76" i="74"/>
  <c r="H12" i="93"/>
  <c r="C12" i="99"/>
  <c r="C77" i="45"/>
  <c r="H67" i="64"/>
  <c r="K29" i="74"/>
  <c r="S15" i="23"/>
  <c r="K19" i="100"/>
  <c r="D73" i="46"/>
  <c r="C7" i="76"/>
  <c r="F76" i="10"/>
  <c r="G27" i="90"/>
  <c r="G67" i="65"/>
  <c r="F67" i="69"/>
  <c r="G67" i="71"/>
  <c r="D11" i="87"/>
  <c r="C29" i="101"/>
  <c r="G73" i="57"/>
  <c r="E77" i="97"/>
  <c r="D27" i="90"/>
  <c r="D29" i="90" s="1"/>
  <c r="E76" i="72"/>
  <c r="F11" i="87"/>
  <c r="G11" i="87"/>
  <c r="H11" i="87"/>
  <c r="C11" i="87"/>
  <c r="K11" i="66"/>
  <c r="I77" i="66"/>
  <c r="H77" i="66"/>
  <c r="I77" i="65"/>
  <c r="E75" i="88"/>
  <c r="K19" i="88"/>
  <c r="E63" i="68"/>
  <c r="E73" i="68" s="1"/>
  <c r="E75" i="68"/>
  <c r="K19" i="68"/>
  <c r="K75" i="68" s="1"/>
  <c r="C67" i="68"/>
  <c r="D67" i="75"/>
  <c r="C67" i="61"/>
  <c r="D21" i="68"/>
  <c r="H29" i="88"/>
  <c r="C67" i="69"/>
  <c r="E76" i="88"/>
  <c r="K77" i="63"/>
  <c r="K76" i="63"/>
  <c r="C27" i="96"/>
  <c r="C75" i="56"/>
  <c r="E27" i="90"/>
  <c r="E76" i="90" s="1"/>
  <c r="H76" i="90"/>
  <c r="C76" i="93"/>
  <c r="I29" i="88"/>
  <c r="H29" i="87"/>
  <c r="D77" i="63"/>
  <c r="A9" i="4"/>
  <c r="I61" i="60"/>
  <c r="I67" i="60" s="1"/>
  <c r="I77" i="99"/>
  <c r="F29" i="98"/>
  <c r="F76" i="95"/>
  <c r="I43" i="90"/>
  <c r="K21" i="73"/>
  <c r="A10" i="4"/>
  <c r="B11" i="4"/>
  <c r="H77" i="101"/>
  <c r="C76" i="101"/>
  <c r="I73" i="47"/>
  <c r="G77" i="73"/>
  <c r="F77" i="73"/>
  <c r="G43" i="97"/>
  <c r="G77" i="97" s="1"/>
  <c r="G76" i="30"/>
  <c r="B12" i="4"/>
  <c r="A12" i="4" s="1"/>
  <c r="A11" i="4"/>
  <c r="D76" i="90"/>
  <c r="H11" i="90"/>
  <c r="F11" i="90"/>
  <c r="E11" i="90"/>
  <c r="F77" i="90"/>
  <c r="E12" i="76"/>
  <c r="E12" i="90"/>
  <c r="K12" i="90" s="1"/>
  <c r="K12" i="75"/>
  <c r="C11" i="90"/>
  <c r="I13" i="90"/>
  <c r="K11" i="74"/>
  <c r="I11" i="90"/>
  <c r="I77" i="90" s="1"/>
  <c r="C67" i="75"/>
  <c r="D13" i="95" l="1"/>
  <c r="C13" i="93"/>
  <c r="K13" i="37"/>
  <c r="K13" i="10"/>
  <c r="C13" i="76"/>
  <c r="H13" i="93"/>
  <c r="D13" i="96"/>
  <c r="F13" i="76"/>
  <c r="E63" i="10"/>
  <c r="E73" i="10" s="1"/>
  <c r="K19" i="10"/>
  <c r="K75" i="10" s="1"/>
  <c r="E19" i="93"/>
  <c r="E75" i="93" s="1"/>
  <c r="E75" i="10"/>
  <c r="C23" i="76"/>
  <c r="K23" i="3"/>
  <c r="C63" i="3"/>
  <c r="C73" i="3" s="1"/>
  <c r="H23" i="90"/>
  <c r="H63" i="75"/>
  <c r="H73" i="75" s="1"/>
  <c r="I23" i="90"/>
  <c r="I63" i="74"/>
  <c r="I73" i="74" s="1"/>
  <c r="K23" i="67"/>
  <c r="E63" i="67"/>
  <c r="E23" i="87"/>
  <c r="G63" i="62"/>
  <c r="G73" i="62" s="1"/>
  <c r="G23" i="101"/>
  <c r="G67" i="62"/>
  <c r="K23" i="60"/>
  <c r="E63" i="60"/>
  <c r="E73" i="60" s="1"/>
  <c r="E23" i="101"/>
  <c r="K23" i="59"/>
  <c r="F23" i="101"/>
  <c r="F63" i="59"/>
  <c r="G63" i="58"/>
  <c r="G73" i="58" s="1"/>
  <c r="G23" i="100"/>
  <c r="K23" i="56"/>
  <c r="E67" i="56"/>
  <c r="E23" i="100"/>
  <c r="E63" i="56"/>
  <c r="E73" i="56" s="1"/>
  <c r="K23" i="55"/>
  <c r="F63" i="55"/>
  <c r="H67" i="53"/>
  <c r="H63" i="53"/>
  <c r="H73" i="53" s="1"/>
  <c r="H23" i="99"/>
  <c r="K23" i="51"/>
  <c r="E63" i="51"/>
  <c r="E73" i="51" s="1"/>
  <c r="E23" i="99"/>
  <c r="K23" i="50"/>
  <c r="G67" i="50"/>
  <c r="G23" i="99"/>
  <c r="G63" i="50"/>
  <c r="G73" i="50" s="1"/>
  <c r="E67" i="48"/>
  <c r="E15" i="98"/>
  <c r="E74" i="98" s="1"/>
  <c r="K23" i="48"/>
  <c r="G63" i="48"/>
  <c r="G73" i="48" s="1"/>
  <c r="G23" i="98"/>
  <c r="E23" i="98"/>
  <c r="K23" i="47"/>
  <c r="E63" i="47"/>
  <c r="E73" i="47" s="1"/>
  <c r="K23" i="46"/>
  <c r="F63" i="46"/>
  <c r="F73" i="46" s="1"/>
  <c r="F23" i="98"/>
  <c r="K15" i="44"/>
  <c r="C63" i="44"/>
  <c r="C73" i="44" s="1"/>
  <c r="C74" i="44"/>
  <c r="K15" i="43"/>
  <c r="D15" i="97"/>
  <c r="D74" i="43"/>
  <c r="I15" i="97"/>
  <c r="I74" i="97" s="1"/>
  <c r="I63" i="43"/>
  <c r="I73" i="43" s="1"/>
  <c r="G67" i="42"/>
  <c r="K23" i="42"/>
  <c r="G23" i="97"/>
  <c r="K23" i="41"/>
  <c r="H23" i="97"/>
  <c r="H67" i="41"/>
  <c r="G63" i="40"/>
  <c r="G73" i="40" s="1"/>
  <c r="G15" i="96"/>
  <c r="G74" i="96" s="1"/>
  <c r="G74" i="40"/>
  <c r="H67" i="39"/>
  <c r="H15" i="96"/>
  <c r="H74" i="96" s="1"/>
  <c r="H74" i="39"/>
  <c r="H63" i="39"/>
  <c r="H73" i="39" s="1"/>
  <c r="K15" i="38"/>
  <c r="F67" i="38"/>
  <c r="F63" i="38"/>
  <c r="F73" i="38" s="1"/>
  <c r="F15" i="96"/>
  <c r="K23" i="37"/>
  <c r="D63" i="37"/>
  <c r="D73" i="37" s="1"/>
  <c r="K15" i="36"/>
  <c r="D15" i="95"/>
  <c r="K15" i="95" s="1"/>
  <c r="D74" i="36"/>
  <c r="G63" i="36"/>
  <c r="G73" i="36" s="1"/>
  <c r="G15" i="95"/>
  <c r="G63" i="35"/>
  <c r="G73" i="35" s="1"/>
  <c r="G23" i="95"/>
  <c r="K23" i="34"/>
  <c r="E63" i="34"/>
  <c r="E73" i="34" s="1"/>
  <c r="E23" i="95"/>
  <c r="K23" i="32"/>
  <c r="I23" i="95"/>
  <c r="C31" i="76"/>
  <c r="K31" i="9"/>
  <c r="C31" i="93"/>
  <c r="K31" i="75"/>
  <c r="F63" i="75"/>
  <c r="F73" i="75" s="1"/>
  <c r="F31" i="90"/>
  <c r="G63" i="74"/>
  <c r="G73" i="74" s="1"/>
  <c r="G31" i="90"/>
  <c r="K31" i="73"/>
  <c r="D63" i="73"/>
  <c r="D31" i="90"/>
  <c r="H63" i="70"/>
  <c r="H73" i="70" s="1"/>
  <c r="H31" i="88"/>
  <c r="H67" i="70"/>
  <c r="K31" i="69"/>
  <c r="E63" i="69"/>
  <c r="E73" i="69" s="1"/>
  <c r="E31" i="88"/>
  <c r="K31" i="68"/>
  <c r="F31" i="88"/>
  <c r="K31" i="67"/>
  <c r="C31" i="87"/>
  <c r="K31" i="66"/>
  <c r="D63" i="66"/>
  <c r="D73" i="66" s="1"/>
  <c r="K31" i="65"/>
  <c r="E31" i="87"/>
  <c r="E67" i="65"/>
  <c r="K31" i="64"/>
  <c r="F67" i="64"/>
  <c r="F63" i="64"/>
  <c r="F73" i="64" s="1"/>
  <c r="F31" i="87"/>
  <c r="I63" i="62"/>
  <c r="I73" i="62" s="1"/>
  <c r="I67" i="62"/>
  <c r="G63" i="60"/>
  <c r="G73" i="60" s="1"/>
  <c r="G31" i="101"/>
  <c r="K31" i="58"/>
  <c r="E63" i="58"/>
  <c r="E73" i="58" s="1"/>
  <c r="E31" i="100"/>
  <c r="E67" i="58"/>
  <c r="G63" i="56"/>
  <c r="G31" i="100"/>
  <c r="K31" i="54"/>
  <c r="E63" i="54"/>
  <c r="E73" i="54" s="1"/>
  <c r="K31" i="52"/>
  <c r="C63" i="52"/>
  <c r="C73" i="52" s="1"/>
  <c r="C31" i="99"/>
  <c r="C67" i="52"/>
  <c r="K31" i="51"/>
  <c r="D31" i="99"/>
  <c r="D63" i="51"/>
  <c r="K31" i="50"/>
  <c r="E31" i="99"/>
  <c r="K31" i="49"/>
  <c r="F63" i="49"/>
  <c r="F73" i="49" s="1"/>
  <c r="F31" i="98"/>
  <c r="K31" i="40"/>
  <c r="E63" i="40"/>
  <c r="E73" i="40" s="1"/>
  <c r="K31" i="41"/>
  <c r="D67" i="41"/>
  <c r="D63" i="41"/>
  <c r="D73" i="41" s="1"/>
  <c r="D31" i="96"/>
  <c r="K31" i="34"/>
  <c r="E33" i="34"/>
  <c r="E31" i="95"/>
  <c r="K31" i="33"/>
  <c r="F31" i="95"/>
  <c r="K31" i="31"/>
  <c r="D63" i="31"/>
  <c r="K31" i="30"/>
  <c r="E31" i="94"/>
  <c r="K35" i="10"/>
  <c r="D35" i="76"/>
  <c r="D63" i="10"/>
  <c r="D73" i="10" s="1"/>
  <c r="D67" i="10"/>
  <c r="D35" i="93"/>
  <c r="H35" i="76"/>
  <c r="H63" i="3"/>
  <c r="H73" i="3" s="1"/>
  <c r="H35" i="93"/>
  <c r="I63" i="75"/>
  <c r="I73" i="75" s="1"/>
  <c r="I35" i="90"/>
  <c r="K35" i="74"/>
  <c r="F35" i="90"/>
  <c r="F67" i="74"/>
  <c r="F63" i="74"/>
  <c r="F73" i="74" s="1"/>
  <c r="K35" i="73"/>
  <c r="C35" i="90"/>
  <c r="C63" i="73"/>
  <c r="K35" i="71"/>
  <c r="E63" i="71"/>
  <c r="E73" i="71" s="1"/>
  <c r="E35" i="88"/>
  <c r="K35" i="61"/>
  <c r="D35" i="101"/>
  <c r="K35" i="60"/>
  <c r="E35" i="101"/>
  <c r="K35" i="59"/>
  <c r="F35" i="101"/>
  <c r="K35" i="51"/>
  <c r="F63" i="51"/>
  <c r="F35" i="99"/>
  <c r="G35" i="99"/>
  <c r="K35" i="49"/>
  <c r="D63" i="49"/>
  <c r="D73" i="49" s="1"/>
  <c r="D35" i="98"/>
  <c r="H63" i="49"/>
  <c r="H73" i="49" s="1"/>
  <c r="H35" i="98"/>
  <c r="K35" i="48"/>
  <c r="E35" i="98"/>
  <c r="K35" i="47"/>
  <c r="F63" i="47"/>
  <c r="F73" i="47" s="1"/>
  <c r="F35" i="98"/>
  <c r="K35" i="45"/>
  <c r="D63" i="45"/>
  <c r="D73" i="45" s="1"/>
  <c r="D35" i="97"/>
  <c r="H35" i="97"/>
  <c r="K35" i="39"/>
  <c r="F67" i="39"/>
  <c r="F63" i="39"/>
  <c r="F73" i="39" s="1"/>
  <c r="F35" i="96"/>
  <c r="G67" i="38"/>
  <c r="G35" i="96"/>
  <c r="G63" i="38"/>
  <c r="G63" i="96" s="1"/>
  <c r="K35" i="36"/>
  <c r="E67" i="36"/>
  <c r="E63" i="36"/>
  <c r="E73" i="36" s="1"/>
  <c r="E35" i="95"/>
  <c r="C35" i="76"/>
  <c r="K35" i="30"/>
  <c r="C35" i="94"/>
  <c r="I35" i="76"/>
  <c r="I67" i="28"/>
  <c r="I35" i="94"/>
  <c r="D39" i="76"/>
  <c r="K39" i="10"/>
  <c r="D39" i="93"/>
  <c r="F39" i="76"/>
  <c r="K39" i="3"/>
  <c r="F39" i="93"/>
  <c r="H39" i="90"/>
  <c r="H63" i="74"/>
  <c r="H73" i="74" s="1"/>
  <c r="K39" i="71"/>
  <c r="C63" i="71"/>
  <c r="C73" i="71" s="1"/>
  <c r="C39" i="88"/>
  <c r="K39" i="66"/>
  <c r="D39" i="87"/>
  <c r="K39" i="87" s="1"/>
  <c r="K39" i="65"/>
  <c r="E39" i="87"/>
  <c r="G39" i="87"/>
  <c r="K39" i="51"/>
  <c r="D39" i="99"/>
  <c r="K39" i="50"/>
  <c r="E39" i="99"/>
  <c r="K39" i="47"/>
  <c r="D67" i="47"/>
  <c r="D39" i="98"/>
  <c r="K39" i="46"/>
  <c r="E39" i="98"/>
  <c r="K39" i="44"/>
  <c r="C39" i="97"/>
  <c r="K39" i="37"/>
  <c r="F39" i="96"/>
  <c r="K39" i="32"/>
  <c r="C39" i="94"/>
  <c r="I47" i="76"/>
  <c r="K47" i="90"/>
  <c r="K47" i="72"/>
  <c r="F47" i="90"/>
  <c r="G47" i="100"/>
  <c r="G67" i="57"/>
  <c r="K47" i="55"/>
  <c r="E63" i="55"/>
  <c r="E47" i="100"/>
  <c r="K47" i="53"/>
  <c r="C49" i="53"/>
  <c r="C63" i="53"/>
  <c r="C47" i="99"/>
  <c r="K47" i="50"/>
  <c r="F47" i="99"/>
  <c r="K47" i="49"/>
  <c r="C47" i="98"/>
  <c r="K47" i="41"/>
  <c r="C47" i="96"/>
  <c r="H67" i="40"/>
  <c r="H47" i="96"/>
  <c r="H63" i="40"/>
  <c r="H73" i="40" s="1"/>
  <c r="I47" i="96"/>
  <c r="I63" i="39"/>
  <c r="C63" i="37"/>
  <c r="K47" i="37"/>
  <c r="K47" i="36"/>
  <c r="D47" i="95"/>
  <c r="E63" i="35"/>
  <c r="E73" i="35" s="1"/>
  <c r="K47" i="35"/>
  <c r="E47" i="95"/>
  <c r="F67" i="34"/>
  <c r="F63" i="34"/>
  <c r="F73" i="34" s="1"/>
  <c r="K47" i="34"/>
  <c r="F47" i="95"/>
  <c r="K47" i="33"/>
  <c r="C47" i="95"/>
  <c r="G47" i="95"/>
  <c r="G63" i="33"/>
  <c r="I47" i="95"/>
  <c r="K47" i="31"/>
  <c r="F47" i="94"/>
  <c r="K47" i="94" s="1"/>
  <c r="C63" i="30"/>
  <c r="C73" i="30" s="1"/>
  <c r="K51" i="30"/>
  <c r="C51" i="94"/>
  <c r="K51" i="26"/>
  <c r="E51" i="76"/>
  <c r="E51" i="93"/>
  <c r="H51" i="93"/>
  <c r="K51" i="71"/>
  <c r="E51" i="88"/>
  <c r="K51" i="70"/>
  <c r="F51" i="88"/>
  <c r="K51" i="67"/>
  <c r="E51" i="87"/>
  <c r="K51" i="66"/>
  <c r="F51" i="87"/>
  <c r="K51" i="65"/>
  <c r="C51" i="87"/>
  <c r="K51" i="64"/>
  <c r="D51" i="87"/>
  <c r="K51" i="61"/>
  <c r="D51" i="101"/>
  <c r="K51" i="60"/>
  <c r="E51" i="101"/>
  <c r="K51" i="56"/>
  <c r="E51" i="100"/>
  <c r="K51" i="51"/>
  <c r="F51" i="99"/>
  <c r="K51" i="48"/>
  <c r="E51" i="98"/>
  <c r="K51" i="43"/>
  <c r="F51" i="97"/>
  <c r="G63" i="42"/>
  <c r="G73" i="42" s="1"/>
  <c r="G51" i="97"/>
  <c r="K51" i="41"/>
  <c r="D51" i="96"/>
  <c r="K51" i="39"/>
  <c r="F51" i="96"/>
  <c r="K51" i="38"/>
  <c r="C51" i="96"/>
  <c r="D63" i="33"/>
  <c r="K51" i="33"/>
  <c r="D51" i="95"/>
  <c r="K51" i="31"/>
  <c r="F51" i="94"/>
  <c r="I55" i="94"/>
  <c r="K55" i="26"/>
  <c r="C55" i="93"/>
  <c r="I55" i="76"/>
  <c r="K55" i="75"/>
  <c r="C55" i="90"/>
  <c r="K55" i="73"/>
  <c r="E55" i="90"/>
  <c r="K55" i="70"/>
  <c r="D55" i="88"/>
  <c r="K55" i="69"/>
  <c r="E55" i="88"/>
  <c r="K55" i="67"/>
  <c r="C55" i="87"/>
  <c r="K55" i="59"/>
  <c r="D55" i="101"/>
  <c r="K55" i="55"/>
  <c r="D55" i="100"/>
  <c r="K55" i="45"/>
  <c r="F55" i="97"/>
  <c r="K55" i="44"/>
  <c r="C55" i="97"/>
  <c r="K55" i="43"/>
  <c r="D55" i="97"/>
  <c r="K55" i="40"/>
  <c r="C55" i="96"/>
  <c r="K55" i="38"/>
  <c r="E55" i="96"/>
  <c r="K55" i="37"/>
  <c r="F55" i="96"/>
  <c r="E67" i="32"/>
  <c r="D60" i="32"/>
  <c r="D61" i="32" s="1"/>
  <c r="D67" i="32" s="1"/>
  <c r="K59" i="32"/>
  <c r="G59" i="76"/>
  <c r="G60" i="10"/>
  <c r="G61" i="10" s="1"/>
  <c r="G67" i="10" s="1"/>
  <c r="G59" i="93"/>
  <c r="K59" i="3"/>
  <c r="E59" i="76"/>
  <c r="E60" i="3"/>
  <c r="E59" i="93"/>
  <c r="K59" i="75"/>
  <c r="F60" i="75"/>
  <c r="K59" i="73"/>
  <c r="D60" i="73"/>
  <c r="D59" i="90"/>
  <c r="I60" i="72"/>
  <c r="I61" i="72" s="1"/>
  <c r="I67" i="72" s="1"/>
  <c r="I59" i="90"/>
  <c r="G60" i="70"/>
  <c r="G61" i="70" s="1"/>
  <c r="G59" i="88"/>
  <c r="K59" i="68"/>
  <c r="E60" i="68"/>
  <c r="E61" i="68" s="1"/>
  <c r="E67" i="68" s="1"/>
  <c r="E59" i="88"/>
  <c r="K59" i="66"/>
  <c r="C60" i="66"/>
  <c r="D60" i="62"/>
  <c r="K59" i="62"/>
  <c r="I60" i="61"/>
  <c r="I59" i="101"/>
  <c r="G60" i="59"/>
  <c r="G61" i="59" s="1"/>
  <c r="G59" i="101"/>
  <c r="E60" i="57"/>
  <c r="K59" i="57"/>
  <c r="E59" i="100"/>
  <c r="K59" i="55"/>
  <c r="C60" i="55"/>
  <c r="C61" i="55" s="1"/>
  <c r="C67" i="55" s="1"/>
  <c r="C59" i="100"/>
  <c r="E60" i="53"/>
  <c r="K59" i="53"/>
  <c r="E59" i="99"/>
  <c r="K59" i="44"/>
  <c r="F60" i="44"/>
  <c r="F61" i="44" s="1"/>
  <c r="F67" i="44" s="1"/>
  <c r="F59" i="97"/>
  <c r="I59" i="97"/>
  <c r="G60" i="39"/>
  <c r="G59" i="96"/>
  <c r="E60" i="37"/>
  <c r="K59" i="37"/>
  <c r="E59" i="96"/>
  <c r="K59" i="36"/>
  <c r="F60" i="36"/>
  <c r="F59" i="95"/>
  <c r="K12" i="52"/>
  <c r="H12" i="76"/>
  <c r="H76" i="76" s="1"/>
  <c r="H12" i="99"/>
  <c r="H76" i="99" s="1"/>
  <c r="F76" i="71"/>
  <c r="F29" i="71"/>
  <c r="K27" i="71"/>
  <c r="F63" i="71"/>
  <c r="K63" i="71" s="1"/>
  <c r="F76" i="68"/>
  <c r="F29" i="68"/>
  <c r="F63" i="68"/>
  <c r="K27" i="68"/>
  <c r="F27" i="88"/>
  <c r="F76" i="65"/>
  <c r="F63" i="65"/>
  <c r="F73" i="65" s="1"/>
  <c r="K27" i="65"/>
  <c r="K76" i="65" s="1"/>
  <c r="E76" i="45"/>
  <c r="E12" i="97"/>
  <c r="E76" i="97" s="1"/>
  <c r="K12" i="45"/>
  <c r="K76" i="45" s="1"/>
  <c r="F76" i="45"/>
  <c r="K27" i="45"/>
  <c r="F29" i="45"/>
  <c r="F27" i="97"/>
  <c r="F76" i="97" s="1"/>
  <c r="F76" i="41"/>
  <c r="K27" i="41"/>
  <c r="F27" i="96"/>
  <c r="G12" i="96"/>
  <c r="G76" i="96" s="1"/>
  <c r="G12" i="76"/>
  <c r="K12" i="39"/>
  <c r="D12" i="76"/>
  <c r="G63" i="39"/>
  <c r="G73" i="39" s="1"/>
  <c r="G27" i="76"/>
  <c r="G76" i="76" s="1"/>
  <c r="G27" i="96"/>
  <c r="K27" i="39"/>
  <c r="G76" i="39"/>
  <c r="C12" i="76"/>
  <c r="K12" i="76" s="1"/>
  <c r="K12" i="41"/>
  <c r="C76" i="33"/>
  <c r="K27" i="33"/>
  <c r="K76" i="33" s="1"/>
  <c r="C27" i="76"/>
  <c r="C76" i="76" s="1"/>
  <c r="C27" i="95"/>
  <c r="C76" i="95" s="1"/>
  <c r="F76" i="32"/>
  <c r="F27" i="76"/>
  <c r="F76" i="76" s="1"/>
  <c r="K27" i="32"/>
  <c r="K76" i="32" s="1"/>
  <c r="I76" i="31"/>
  <c r="I63" i="31"/>
  <c r="I73" i="31" s="1"/>
  <c r="K27" i="31"/>
  <c r="K76" i="31" s="1"/>
  <c r="I27" i="76"/>
  <c r="I76" i="76" s="1"/>
  <c r="I27" i="94"/>
  <c r="I76" i="94" s="1"/>
  <c r="K12" i="32"/>
  <c r="E12" i="94"/>
  <c r="E76" i="94" s="1"/>
  <c r="K43" i="74"/>
  <c r="K77" i="74" s="1"/>
  <c r="C43" i="90"/>
  <c r="E43" i="90"/>
  <c r="E77" i="90" s="1"/>
  <c r="D43" i="90"/>
  <c r="D77" i="90" s="1"/>
  <c r="K43" i="72"/>
  <c r="D77" i="71"/>
  <c r="K43" i="71"/>
  <c r="I77" i="69"/>
  <c r="I43" i="88"/>
  <c r="K43" i="69"/>
  <c r="D63" i="69"/>
  <c r="D73" i="69" s="1"/>
  <c r="H77" i="67"/>
  <c r="H63" i="67"/>
  <c r="H73" i="67" s="1"/>
  <c r="H43" i="87"/>
  <c r="H77" i="87" s="1"/>
  <c r="D77" i="67"/>
  <c r="D63" i="67"/>
  <c r="D73" i="67" s="1"/>
  <c r="D43" i="87"/>
  <c r="D77" i="87" s="1"/>
  <c r="C63" i="66"/>
  <c r="C73" i="66" s="1"/>
  <c r="K43" i="66"/>
  <c r="K77" i="66" s="1"/>
  <c r="F43" i="87"/>
  <c r="K43" i="65"/>
  <c r="K77" i="65" s="1"/>
  <c r="I63" i="64"/>
  <c r="I67" i="64"/>
  <c r="E77" i="64"/>
  <c r="E63" i="64"/>
  <c r="K43" i="64"/>
  <c r="E43" i="87"/>
  <c r="E77" i="62"/>
  <c r="E43" i="101"/>
  <c r="E77" i="101" s="1"/>
  <c r="K43" i="60"/>
  <c r="K77" i="60" s="1"/>
  <c r="C43" i="96"/>
  <c r="C77" i="96" s="1"/>
  <c r="K43" i="38"/>
  <c r="F43" i="96"/>
  <c r="F77" i="96" s="1"/>
  <c r="K43" i="37"/>
  <c r="K77" i="37" s="1"/>
  <c r="F77" i="37"/>
  <c r="E77" i="36"/>
  <c r="K43" i="36"/>
  <c r="K77" i="36" s="1"/>
  <c r="H43" i="95"/>
  <c r="H77" i="95" s="1"/>
  <c r="H77" i="35"/>
  <c r="G77" i="34"/>
  <c r="G43" i="95"/>
  <c r="G77" i="95" s="1"/>
  <c r="C77" i="34"/>
  <c r="C43" i="95"/>
  <c r="C77" i="95" s="1"/>
  <c r="K43" i="34"/>
  <c r="K77" i="34" s="1"/>
  <c r="F43" i="95"/>
  <c r="F77" i="95" s="1"/>
  <c r="K43" i="33"/>
  <c r="K77" i="33" s="1"/>
  <c r="K43" i="31"/>
  <c r="H43" i="94"/>
  <c r="H77" i="94" s="1"/>
  <c r="H77" i="30"/>
  <c r="D77" i="30"/>
  <c r="D43" i="94"/>
  <c r="D77" i="94" s="1"/>
  <c r="D63" i="30"/>
  <c r="D73" i="30" s="1"/>
  <c r="C63" i="29"/>
  <c r="K63" i="29" s="1"/>
  <c r="C67" i="29"/>
  <c r="K43" i="29"/>
  <c r="K77" i="29" s="1"/>
  <c r="C77" i="29"/>
  <c r="F43" i="93"/>
  <c r="F77" i="93" s="1"/>
  <c r="F67" i="28"/>
  <c r="K43" i="28"/>
  <c r="K77" i="28" s="1"/>
  <c r="F77" i="28"/>
  <c r="I63" i="26"/>
  <c r="I73" i="26" s="1"/>
  <c r="I67" i="26"/>
  <c r="I43" i="93"/>
  <c r="E77" i="26"/>
  <c r="K43" i="26"/>
  <c r="K77" i="26" s="1"/>
  <c r="E43" i="93"/>
  <c r="E77" i="93" s="1"/>
  <c r="H43" i="76"/>
  <c r="H77" i="10"/>
  <c r="D43" i="93"/>
  <c r="D77" i="93" s="1"/>
  <c r="K43" i="10"/>
  <c r="K77" i="10" s="1"/>
  <c r="D77" i="10"/>
  <c r="G77" i="9"/>
  <c r="G67" i="9"/>
  <c r="C77" i="9"/>
  <c r="K43" i="9"/>
  <c r="K77" i="9" s="1"/>
  <c r="C43" i="93"/>
  <c r="F77" i="3"/>
  <c r="K43" i="3"/>
  <c r="I9" i="76"/>
  <c r="I75" i="53"/>
  <c r="I9" i="99"/>
  <c r="I75" i="99" s="1"/>
  <c r="H9" i="76"/>
  <c r="K9" i="53"/>
  <c r="H9" i="99"/>
  <c r="G9" i="76"/>
  <c r="G9" i="99"/>
  <c r="G75" i="99" s="1"/>
  <c r="G75" i="50"/>
  <c r="K9" i="54"/>
  <c r="E75" i="54"/>
  <c r="E9" i="76"/>
  <c r="K9" i="50"/>
  <c r="K75" i="50" s="1"/>
  <c r="E75" i="50"/>
  <c r="E9" i="99"/>
  <c r="K9" i="99" s="1"/>
  <c r="K75" i="99" s="1"/>
  <c r="U37" i="23" s="1"/>
  <c r="D9" i="76"/>
  <c r="D9" i="99"/>
  <c r="D75" i="99" s="1"/>
  <c r="D75" i="51"/>
  <c r="C9" i="76"/>
  <c r="K9" i="76" s="1"/>
  <c r="K9" i="51"/>
  <c r="C9" i="99"/>
  <c r="C75" i="51"/>
  <c r="F8" i="76"/>
  <c r="K8" i="3"/>
  <c r="F8" i="93"/>
  <c r="F74" i="3"/>
  <c r="K8" i="75"/>
  <c r="K74" i="75" s="1"/>
  <c r="E8" i="90"/>
  <c r="E74" i="90" s="1"/>
  <c r="E74" i="75"/>
  <c r="H8" i="90"/>
  <c r="H74" i="90" s="1"/>
  <c r="H74" i="74"/>
  <c r="K8" i="74"/>
  <c r="D8" i="90"/>
  <c r="D74" i="74"/>
  <c r="G8" i="90"/>
  <c r="G74" i="90" s="1"/>
  <c r="G74" i="73"/>
  <c r="K8" i="73"/>
  <c r="C8" i="90"/>
  <c r="K8" i="72"/>
  <c r="F8" i="90"/>
  <c r="F74" i="72"/>
  <c r="K8" i="71"/>
  <c r="K74" i="71" s="1"/>
  <c r="E8" i="88"/>
  <c r="H8" i="88"/>
  <c r="H74" i="70"/>
  <c r="K8" i="70"/>
  <c r="D74" i="70"/>
  <c r="K8" i="69"/>
  <c r="C8" i="88"/>
  <c r="C74" i="69"/>
  <c r="K8" i="68"/>
  <c r="K74" i="68" s="1"/>
  <c r="F8" i="88"/>
  <c r="F74" i="88" s="1"/>
  <c r="F74" i="68"/>
  <c r="I8" i="88"/>
  <c r="I74" i="88" s="1"/>
  <c r="K8" i="67"/>
  <c r="K74" i="67" s="1"/>
  <c r="E74" i="67"/>
  <c r="G8" i="87"/>
  <c r="G74" i="87" s="1"/>
  <c r="G74" i="66"/>
  <c r="K8" i="66"/>
  <c r="K74" i="66" s="1"/>
  <c r="C8" i="87"/>
  <c r="C74" i="87" s="1"/>
  <c r="C74" i="66"/>
  <c r="K8" i="65"/>
  <c r="F8" i="87"/>
  <c r="F74" i="87" s="1"/>
  <c r="F74" i="65"/>
  <c r="I8" i="87"/>
  <c r="I74" i="87" s="1"/>
  <c r="I74" i="64"/>
  <c r="K8" i="64"/>
  <c r="K74" i="64" s="1"/>
  <c r="E8" i="87"/>
  <c r="E74" i="64"/>
  <c r="K8" i="63"/>
  <c r="K8" i="62"/>
  <c r="C8" i="101"/>
  <c r="C74" i="62"/>
  <c r="K8" i="61"/>
  <c r="F8" i="101"/>
  <c r="F74" i="101" s="1"/>
  <c r="F74" i="61"/>
  <c r="K8" i="60"/>
  <c r="K74" i="60" s="1"/>
  <c r="E8" i="101"/>
  <c r="E74" i="101" s="1"/>
  <c r="E74" i="60"/>
  <c r="K8" i="59"/>
  <c r="D8" i="101"/>
  <c r="D74" i="59"/>
  <c r="G74" i="58"/>
  <c r="G8" i="100"/>
  <c r="K8" i="58"/>
  <c r="K74" i="58" s="1"/>
  <c r="C8" i="100"/>
  <c r="K8" i="57"/>
  <c r="K74" i="57" s="1"/>
  <c r="F8" i="100"/>
  <c r="F74" i="57"/>
  <c r="I8" i="100"/>
  <c r="I74" i="100" s="1"/>
  <c r="I74" i="56"/>
  <c r="K8" i="56"/>
  <c r="E8" i="100"/>
  <c r="E74" i="100" s="1"/>
  <c r="H8" i="100"/>
  <c r="H74" i="100" s="1"/>
  <c r="H74" i="55"/>
  <c r="K8" i="55"/>
  <c r="D8" i="100"/>
  <c r="D74" i="55"/>
  <c r="K8" i="54"/>
  <c r="K74" i="54" s="1"/>
  <c r="C8" i="99"/>
  <c r="C74" i="99" s="1"/>
  <c r="C74" i="54"/>
  <c r="K8" i="53"/>
  <c r="F8" i="99"/>
  <c r="F74" i="99" s="1"/>
  <c r="F74" i="53"/>
  <c r="K8" i="52"/>
  <c r="E74" i="52"/>
  <c r="K8" i="51"/>
  <c r="K74" i="51" s="1"/>
  <c r="E8" i="99"/>
  <c r="E74" i="51"/>
  <c r="K8" i="50"/>
  <c r="D74" i="50"/>
  <c r="G8" i="98"/>
  <c r="G74" i="49"/>
  <c r="K8" i="49"/>
  <c r="C8" i="98"/>
  <c r="C74" i="98" s="1"/>
  <c r="K8" i="48"/>
  <c r="F8" i="98"/>
  <c r="F74" i="98" s="1"/>
  <c r="F74" i="48"/>
  <c r="I8" i="98"/>
  <c r="I74" i="98" s="1"/>
  <c r="I74" i="47"/>
  <c r="K8" i="47"/>
  <c r="E8" i="98"/>
  <c r="H8" i="98"/>
  <c r="H74" i="98" s="1"/>
  <c r="H74" i="46"/>
  <c r="K8" i="46"/>
  <c r="D8" i="98"/>
  <c r="D74" i="98" s="1"/>
  <c r="D74" i="46"/>
  <c r="K8" i="45"/>
  <c r="C74" i="45"/>
  <c r="C8" i="97"/>
  <c r="K8" i="44"/>
  <c r="K74" i="44" s="1"/>
  <c r="F8" i="97"/>
  <c r="F74" i="44"/>
  <c r="K8" i="43"/>
  <c r="E8" i="97"/>
  <c r="K8" i="97" s="1"/>
  <c r="E74" i="43"/>
  <c r="H8" i="97"/>
  <c r="H74" i="42"/>
  <c r="K8" i="42"/>
  <c r="D8" i="97"/>
  <c r="D74" i="42"/>
  <c r="G8" i="97"/>
  <c r="G74" i="97" s="1"/>
  <c r="G74" i="41"/>
  <c r="K8" i="41"/>
  <c r="C8" i="96"/>
  <c r="K8" i="40"/>
  <c r="F74" i="40"/>
  <c r="I8" i="96"/>
  <c r="I74" i="39"/>
  <c r="K8" i="39"/>
  <c r="E8" i="96"/>
  <c r="K8" i="96" s="1"/>
  <c r="H8" i="96"/>
  <c r="H74" i="38"/>
  <c r="K8" i="38"/>
  <c r="D8" i="96"/>
  <c r="D74" i="38"/>
  <c r="K8" i="37"/>
  <c r="C74" i="37"/>
  <c r="K8" i="36"/>
  <c r="F8" i="95"/>
  <c r="F74" i="36"/>
  <c r="K8" i="35"/>
  <c r="E8" i="95"/>
  <c r="E74" i="95" s="1"/>
  <c r="E74" i="35"/>
  <c r="H8" i="95"/>
  <c r="H74" i="95" s="1"/>
  <c r="H74" i="34"/>
  <c r="K8" i="34"/>
  <c r="K74" i="34" s="1"/>
  <c r="D8" i="95"/>
  <c r="D74" i="34"/>
  <c r="G8" i="95"/>
  <c r="G74" i="95" s="1"/>
  <c r="G74" i="33"/>
  <c r="K8" i="33"/>
  <c r="C8" i="95"/>
  <c r="C74" i="95" s="1"/>
  <c r="K8" i="32"/>
  <c r="F8" i="94"/>
  <c r="F74" i="32"/>
  <c r="I8" i="94"/>
  <c r="I74" i="31"/>
  <c r="K8" i="31"/>
  <c r="H8" i="94"/>
  <c r="H74" i="30"/>
  <c r="K8" i="30"/>
  <c r="D8" i="94"/>
  <c r="D74" i="30"/>
  <c r="C8" i="76"/>
  <c r="K8" i="29"/>
  <c r="C8" i="94"/>
  <c r="C74" i="94" s="1"/>
  <c r="C74" i="29"/>
  <c r="K8" i="28"/>
  <c r="F74" i="28"/>
  <c r="K8" i="26"/>
  <c r="K74" i="26" s="1"/>
  <c r="E8" i="76"/>
  <c r="E8" i="93"/>
  <c r="E74" i="26"/>
  <c r="H8" i="76"/>
  <c r="H8" i="93"/>
  <c r="H74" i="10"/>
  <c r="D8" i="76"/>
  <c r="K8" i="10"/>
  <c r="K74" i="10" s="1"/>
  <c r="D8" i="93"/>
  <c r="D74" i="93" s="1"/>
  <c r="D74" i="10"/>
  <c r="G8" i="76"/>
  <c r="K8" i="9"/>
  <c r="K74" i="9" s="1"/>
  <c r="G8" i="93"/>
  <c r="G74" i="93" s="1"/>
  <c r="G74" i="9"/>
  <c r="K27" i="90"/>
  <c r="B13" i="4"/>
  <c r="E29" i="90"/>
  <c r="I29" i="87"/>
  <c r="H43" i="88"/>
  <c r="H67" i="71"/>
  <c r="F76" i="99"/>
  <c r="E19" i="76"/>
  <c r="E75" i="76" s="1"/>
  <c r="H77" i="69"/>
  <c r="C77" i="66"/>
  <c r="C67" i="67"/>
  <c r="D76" i="39"/>
  <c r="F67" i="65"/>
  <c r="G43" i="87"/>
  <c r="G77" i="87" s="1"/>
  <c r="K77" i="75"/>
  <c r="G29" i="99"/>
  <c r="E12" i="95"/>
  <c r="E76" i="95" s="1"/>
  <c r="E76" i="42"/>
  <c r="K43" i="67"/>
  <c r="C67" i="73"/>
  <c r="C12" i="96"/>
  <c r="C76" i="96" s="1"/>
  <c r="K76" i="34"/>
  <c r="I63" i="35"/>
  <c r="I73" i="35" s="1"/>
  <c r="K27" i="42"/>
  <c r="K76" i="42" s="1"/>
  <c r="D76" i="87"/>
  <c r="D29" i="87"/>
  <c r="D77" i="31"/>
  <c r="I77" i="26"/>
  <c r="K43" i="32"/>
  <c r="K77" i="32" s="1"/>
  <c r="K43" i="62"/>
  <c r="I59" i="94"/>
  <c r="I74" i="93"/>
  <c r="E63" i="65"/>
  <c r="F74" i="38"/>
  <c r="E74" i="47"/>
  <c r="G74" i="69"/>
  <c r="E74" i="71"/>
  <c r="I74" i="75"/>
  <c r="G74" i="54"/>
  <c r="E74" i="56"/>
  <c r="I74" i="60"/>
  <c r="I59" i="99"/>
  <c r="G59" i="90"/>
  <c r="C51" i="101"/>
  <c r="H47" i="100"/>
  <c r="F39" i="98"/>
  <c r="E35" i="87"/>
  <c r="C15" i="97"/>
  <c r="C74" i="97" s="1"/>
  <c r="F23" i="100"/>
  <c r="G23" i="90"/>
  <c r="H59" i="98"/>
  <c r="E55" i="97"/>
  <c r="F51" i="98"/>
  <c r="C39" i="98"/>
  <c r="H8" i="101"/>
  <c r="H74" i="101" s="1"/>
  <c r="E8" i="94"/>
  <c r="D35" i="94"/>
  <c r="H63" i="41"/>
  <c r="H73" i="41" s="1"/>
  <c r="H63" i="60"/>
  <c r="H73" i="60" s="1"/>
  <c r="D63" i="36"/>
  <c r="D73" i="36" s="1"/>
  <c r="D67" i="26"/>
  <c r="C77" i="90"/>
  <c r="K43" i="90"/>
  <c r="K74" i="29"/>
  <c r="E23" i="76"/>
  <c r="K23" i="10"/>
  <c r="E23" i="93"/>
  <c r="F23" i="76"/>
  <c r="F63" i="9"/>
  <c r="F73" i="9" s="1"/>
  <c r="K23" i="75"/>
  <c r="D63" i="75"/>
  <c r="D73" i="75" s="1"/>
  <c r="D23" i="90"/>
  <c r="K23" i="74"/>
  <c r="E63" i="74"/>
  <c r="E73" i="74" s="1"/>
  <c r="E23" i="90"/>
  <c r="K23" i="73"/>
  <c r="F23" i="90"/>
  <c r="F63" i="73"/>
  <c r="F73" i="73" s="1"/>
  <c r="K23" i="69"/>
  <c r="C63" i="69"/>
  <c r="C23" i="88"/>
  <c r="K23" i="68"/>
  <c r="D63" i="68"/>
  <c r="D23" i="88"/>
  <c r="H63" i="68"/>
  <c r="H23" i="88"/>
  <c r="I23" i="88"/>
  <c r="I63" i="67"/>
  <c r="K23" i="66"/>
  <c r="F23" i="87"/>
  <c r="K23" i="65"/>
  <c r="C63" i="65"/>
  <c r="C67" i="65"/>
  <c r="C23" i="87"/>
  <c r="K23" i="87" s="1"/>
  <c r="K23" i="63"/>
  <c r="E63" i="63"/>
  <c r="E73" i="63" s="1"/>
  <c r="H63" i="61"/>
  <c r="H73" i="61" s="1"/>
  <c r="H23" i="101"/>
  <c r="H67" i="61"/>
  <c r="H63" i="57"/>
  <c r="H73" i="57" s="1"/>
  <c r="H23" i="100"/>
  <c r="K15" i="50"/>
  <c r="K74" i="50" s="1"/>
  <c r="E63" i="50"/>
  <c r="E74" i="50"/>
  <c r="I23" i="99"/>
  <c r="I63" i="50"/>
  <c r="K15" i="48"/>
  <c r="K74" i="48" s="1"/>
  <c r="C63" i="48"/>
  <c r="C73" i="48" s="1"/>
  <c r="C74" i="48"/>
  <c r="K15" i="47"/>
  <c r="K74" i="47" s="1"/>
  <c r="C74" i="47"/>
  <c r="I23" i="98"/>
  <c r="K23" i="44"/>
  <c r="E23" i="97"/>
  <c r="E63" i="44"/>
  <c r="E73" i="44" s="1"/>
  <c r="F63" i="43"/>
  <c r="F73" i="43" s="1"/>
  <c r="K23" i="43"/>
  <c r="F23" i="97"/>
  <c r="K15" i="41"/>
  <c r="K74" i="41" s="1"/>
  <c r="C15" i="96"/>
  <c r="C63" i="41"/>
  <c r="C73" i="41" s="1"/>
  <c r="K15" i="39"/>
  <c r="K74" i="39" s="1"/>
  <c r="E63" i="39"/>
  <c r="E73" i="39" s="1"/>
  <c r="D15" i="76"/>
  <c r="D74" i="76" s="1"/>
  <c r="K15" i="32"/>
  <c r="K74" i="32" s="1"/>
  <c r="D15" i="94"/>
  <c r="D74" i="94" s="1"/>
  <c r="E15" i="76"/>
  <c r="K15" i="31"/>
  <c r="E63" i="31"/>
  <c r="E73" i="31" s="1"/>
  <c r="E15" i="94"/>
  <c r="E74" i="94" s="1"/>
  <c r="K23" i="30"/>
  <c r="C23" i="94"/>
  <c r="I15" i="76"/>
  <c r="I15" i="94"/>
  <c r="I74" i="30"/>
  <c r="E31" i="76"/>
  <c r="E63" i="9"/>
  <c r="E73" i="9" s="1"/>
  <c r="E31" i="93"/>
  <c r="I31" i="76"/>
  <c r="I31" i="93"/>
  <c r="K31" i="74"/>
  <c r="C63" i="74"/>
  <c r="K63" i="74" s="1"/>
  <c r="K73" i="74" s="1"/>
  <c r="C31" i="90"/>
  <c r="K31" i="72"/>
  <c r="E31" i="90"/>
  <c r="E63" i="72"/>
  <c r="K15" i="70"/>
  <c r="K74" i="70" s="1"/>
  <c r="E15" i="88"/>
  <c r="I63" i="65"/>
  <c r="I73" i="65" s="1"/>
  <c r="I31" i="87"/>
  <c r="G63" i="63"/>
  <c r="G73" i="63" s="1"/>
  <c r="G31" i="87"/>
  <c r="K31" i="60"/>
  <c r="C31" i="101"/>
  <c r="K31" i="101" s="1"/>
  <c r="C63" i="60"/>
  <c r="H31" i="101"/>
  <c r="H63" i="59"/>
  <c r="K31" i="57"/>
  <c r="F63" i="57"/>
  <c r="F73" i="57" s="1"/>
  <c r="F31" i="100"/>
  <c r="K31" i="55"/>
  <c r="D63" i="55"/>
  <c r="D31" i="100"/>
  <c r="K31" i="53"/>
  <c r="F63" i="53"/>
  <c r="F73" i="53" s="1"/>
  <c r="G63" i="47"/>
  <c r="G73" i="47" s="1"/>
  <c r="G31" i="98"/>
  <c r="K31" i="45"/>
  <c r="F31" i="97"/>
  <c r="K31" i="44"/>
  <c r="C31" i="97"/>
  <c r="I63" i="42"/>
  <c r="I73" i="42" s="1"/>
  <c r="I31" i="97"/>
  <c r="I31" i="96"/>
  <c r="K31" i="36"/>
  <c r="C31" i="95"/>
  <c r="C63" i="36"/>
  <c r="C73" i="36" s="1"/>
  <c r="K31" i="35"/>
  <c r="D31" i="95"/>
  <c r="I63" i="34"/>
  <c r="I73" i="34" s="1"/>
  <c r="I31" i="95"/>
  <c r="K31" i="32"/>
  <c r="C31" i="94"/>
  <c r="C63" i="32"/>
  <c r="K31" i="28"/>
  <c r="C63" i="28"/>
  <c r="C73" i="28" s="1"/>
  <c r="D31" i="76"/>
  <c r="K31" i="26"/>
  <c r="D31" i="93"/>
  <c r="D63" i="26"/>
  <c r="D73" i="26" s="1"/>
  <c r="K35" i="75"/>
  <c r="E63" i="75"/>
  <c r="E73" i="75" s="1"/>
  <c r="E35" i="90"/>
  <c r="H73" i="72"/>
  <c r="H63" i="90"/>
  <c r="I35" i="88"/>
  <c r="K35" i="65"/>
  <c r="C35" i="87"/>
  <c r="K35" i="87" s="1"/>
  <c r="K35" i="64"/>
  <c r="D35" i="87"/>
  <c r="K35" i="58"/>
  <c r="C35" i="100"/>
  <c r="K35" i="100" s="1"/>
  <c r="K35" i="57"/>
  <c r="D35" i="100"/>
  <c r="K35" i="56"/>
  <c r="E35" i="100"/>
  <c r="K35" i="55"/>
  <c r="F35" i="100"/>
  <c r="K35" i="53"/>
  <c r="D35" i="99"/>
  <c r="K35" i="50"/>
  <c r="C63" i="50"/>
  <c r="C73" i="50" s="1"/>
  <c r="K35" i="41"/>
  <c r="D35" i="96"/>
  <c r="K35" i="40"/>
  <c r="E35" i="96"/>
  <c r="K35" i="38"/>
  <c r="C35" i="96"/>
  <c r="K35" i="35"/>
  <c r="F63" i="35"/>
  <c r="F73" i="35" s="1"/>
  <c r="I35" i="95"/>
  <c r="G63" i="30"/>
  <c r="G35" i="94"/>
  <c r="E35" i="76"/>
  <c r="K35" i="28"/>
  <c r="E67" i="28"/>
  <c r="E63" i="28"/>
  <c r="E73" i="28" s="1"/>
  <c r="E35" i="93"/>
  <c r="K39" i="26"/>
  <c r="C39" i="76"/>
  <c r="C39" i="93"/>
  <c r="H39" i="76"/>
  <c r="H39" i="93"/>
  <c r="I39" i="76"/>
  <c r="I63" i="9"/>
  <c r="I39" i="93"/>
  <c r="G67" i="75"/>
  <c r="G63" i="75"/>
  <c r="G73" i="75" s="1"/>
  <c r="G39" i="90"/>
  <c r="I39" i="90"/>
  <c r="I63" i="73"/>
  <c r="I73" i="73" s="1"/>
  <c r="K39" i="62"/>
  <c r="E39" i="101"/>
  <c r="K39" i="61"/>
  <c r="F39" i="101"/>
  <c r="K39" i="59"/>
  <c r="D39" i="101"/>
  <c r="K39" i="56"/>
  <c r="C39" i="100"/>
  <c r="I39" i="100"/>
  <c r="H67" i="47"/>
  <c r="H39" i="98"/>
  <c r="K39" i="43"/>
  <c r="D39" i="97"/>
  <c r="K39" i="42"/>
  <c r="E39" i="97"/>
  <c r="K39" i="36"/>
  <c r="C39" i="95"/>
  <c r="K39" i="34"/>
  <c r="E39" i="95"/>
  <c r="K39" i="31"/>
  <c r="D39" i="94"/>
  <c r="K47" i="29"/>
  <c r="D47" i="94"/>
  <c r="F47" i="76"/>
  <c r="K47" i="3"/>
  <c r="F47" i="93"/>
  <c r="K47" i="71"/>
  <c r="C49" i="71"/>
  <c r="C47" i="88"/>
  <c r="K47" i="88" s="1"/>
  <c r="G49" i="71"/>
  <c r="G47" i="88"/>
  <c r="K47" i="70"/>
  <c r="D47" i="88"/>
  <c r="K47" i="69"/>
  <c r="E47" i="88"/>
  <c r="K47" i="67"/>
  <c r="C47" i="87"/>
  <c r="K47" i="66"/>
  <c r="D47" i="87"/>
  <c r="K47" i="65"/>
  <c r="E47" i="87"/>
  <c r="K47" i="64"/>
  <c r="F47" i="87"/>
  <c r="K47" i="62"/>
  <c r="F47" i="101"/>
  <c r="C49" i="61"/>
  <c r="K47" i="61"/>
  <c r="C63" i="61"/>
  <c r="G63" i="61"/>
  <c r="G47" i="101"/>
  <c r="K47" i="60"/>
  <c r="D49" i="60"/>
  <c r="D63" i="60"/>
  <c r="D73" i="60" s="1"/>
  <c r="D47" i="101"/>
  <c r="K47" i="59"/>
  <c r="E47" i="101"/>
  <c r="E67" i="59"/>
  <c r="E63" i="59"/>
  <c r="E73" i="59" s="1"/>
  <c r="K47" i="57"/>
  <c r="C63" i="57"/>
  <c r="C47" i="100"/>
  <c r="K47" i="54"/>
  <c r="F63" i="54"/>
  <c r="F73" i="54" s="1"/>
  <c r="G67" i="53"/>
  <c r="G63" i="53"/>
  <c r="G73" i="53" s="1"/>
  <c r="G47" i="99"/>
  <c r="K47" i="52"/>
  <c r="D49" i="52"/>
  <c r="D47" i="99"/>
  <c r="D63" i="52"/>
  <c r="H67" i="52"/>
  <c r="H47" i="99"/>
  <c r="K47" i="48"/>
  <c r="D49" i="48"/>
  <c r="D47" i="98"/>
  <c r="K51" i="73"/>
  <c r="C51" i="90"/>
  <c r="K51" i="90" s="1"/>
  <c r="K51" i="72"/>
  <c r="D51" i="90"/>
  <c r="K51" i="69"/>
  <c r="C51" i="88"/>
  <c r="K51" i="88" s="1"/>
  <c r="I51" i="88"/>
  <c r="K51" i="59"/>
  <c r="F51" i="101"/>
  <c r="K51" i="58"/>
  <c r="C53" i="58"/>
  <c r="K51" i="54"/>
  <c r="C51" i="99"/>
  <c r="K51" i="53"/>
  <c r="D51" i="99"/>
  <c r="G51" i="99"/>
  <c r="K51" i="45"/>
  <c r="D51" i="97"/>
  <c r="H55" i="76"/>
  <c r="H55" i="93"/>
  <c r="E55" i="76"/>
  <c r="K55" i="9"/>
  <c r="E55" i="93"/>
  <c r="F55" i="76"/>
  <c r="K55" i="3"/>
  <c r="F55" i="93"/>
  <c r="K55" i="74"/>
  <c r="D55" i="90"/>
  <c r="K55" i="64"/>
  <c r="F55" i="87"/>
  <c r="K55" i="58"/>
  <c r="E55" i="100"/>
  <c r="K55" i="51"/>
  <c r="D55" i="99"/>
  <c r="K55" i="49"/>
  <c r="F55" i="98"/>
  <c r="K55" i="48"/>
  <c r="C55" i="98"/>
  <c r="K55" i="98" s="1"/>
  <c r="K55" i="47"/>
  <c r="D55" i="98"/>
  <c r="K55" i="46"/>
  <c r="E55" i="98"/>
  <c r="K55" i="36"/>
  <c r="C55" i="95"/>
  <c r="K59" i="31"/>
  <c r="E60" i="31"/>
  <c r="K59" i="30"/>
  <c r="E60" i="30"/>
  <c r="K59" i="29"/>
  <c r="E60" i="29"/>
  <c r="E59" i="94"/>
  <c r="H60" i="31"/>
  <c r="H59" i="94"/>
  <c r="K59" i="94" s="1"/>
  <c r="K59" i="28"/>
  <c r="D60" i="28"/>
  <c r="F59" i="76"/>
  <c r="K59" i="26"/>
  <c r="F60" i="26"/>
  <c r="F59" i="93"/>
  <c r="D59" i="76"/>
  <c r="K59" i="9"/>
  <c r="D60" i="9"/>
  <c r="D59" i="93"/>
  <c r="I60" i="3"/>
  <c r="I59" i="93"/>
  <c r="I59" i="76"/>
  <c r="K59" i="74"/>
  <c r="C60" i="74"/>
  <c r="C59" i="90"/>
  <c r="H60" i="73"/>
  <c r="H61" i="73" s="1"/>
  <c r="H67" i="73" s="1"/>
  <c r="H59" i="90"/>
  <c r="F60" i="71"/>
  <c r="K59" i="71"/>
  <c r="F59" i="88"/>
  <c r="D60" i="69"/>
  <c r="K59" i="69"/>
  <c r="D59" i="88"/>
  <c r="I60" i="68"/>
  <c r="I59" i="88"/>
  <c r="G60" i="66"/>
  <c r="G61" i="66" s="1"/>
  <c r="G59" i="87"/>
  <c r="H60" i="65"/>
  <c r="H59" i="87"/>
  <c r="K59" i="63"/>
  <c r="F60" i="63"/>
  <c r="F59" i="87"/>
  <c r="E60" i="61"/>
  <c r="K59" i="61"/>
  <c r="E59" i="101"/>
  <c r="F60" i="60"/>
  <c r="F59" i="101"/>
  <c r="K59" i="59"/>
  <c r="C60" i="59"/>
  <c r="K59" i="58"/>
  <c r="D60" i="58"/>
  <c r="D61" i="58" s="1"/>
  <c r="D67" i="58" s="1"/>
  <c r="D59" i="100"/>
  <c r="I60" i="57"/>
  <c r="I59" i="100"/>
  <c r="F60" i="56"/>
  <c r="K60" i="56" s="1"/>
  <c r="K59" i="56"/>
  <c r="F59" i="100"/>
  <c r="K59" i="54"/>
  <c r="D60" i="54"/>
  <c r="D59" i="99"/>
  <c r="H60" i="54"/>
  <c r="H61" i="54" s="1"/>
  <c r="H67" i="54" s="1"/>
  <c r="H59" i="100"/>
  <c r="K59" i="51"/>
  <c r="C60" i="51"/>
  <c r="C59" i="99"/>
  <c r="G60" i="43"/>
  <c r="G59" i="97"/>
  <c r="K59" i="42"/>
  <c r="D60" i="42"/>
  <c r="D60" i="97" s="1"/>
  <c r="D61" i="97" s="1"/>
  <c r="D59" i="97"/>
  <c r="K59" i="41"/>
  <c r="E60" i="41"/>
  <c r="E61" i="41" s="1"/>
  <c r="K59" i="39"/>
  <c r="C60" i="39"/>
  <c r="C59" i="96"/>
  <c r="K59" i="38"/>
  <c r="D60" i="38"/>
  <c r="D59" i="96"/>
  <c r="I60" i="37"/>
  <c r="I61" i="37" s="1"/>
  <c r="I67" i="37" s="1"/>
  <c r="I59" i="96"/>
  <c r="H60" i="35"/>
  <c r="H61" i="35" s="1"/>
  <c r="H59" i="95"/>
  <c r="K12" i="57"/>
  <c r="K76" i="57" s="1"/>
  <c r="C12" i="100"/>
  <c r="K12" i="100" s="1"/>
  <c r="G76" i="71"/>
  <c r="G29" i="71"/>
  <c r="G63" i="71"/>
  <c r="G73" i="71" s="1"/>
  <c r="G76" i="67"/>
  <c r="G29" i="67"/>
  <c r="K27" i="67"/>
  <c r="G27" i="87"/>
  <c r="G76" i="87" s="1"/>
  <c r="F76" i="55"/>
  <c r="F29" i="55"/>
  <c r="F27" i="100"/>
  <c r="K27" i="55"/>
  <c r="D76" i="42"/>
  <c r="D63" i="42"/>
  <c r="D27" i="76"/>
  <c r="D76" i="76" s="1"/>
  <c r="D27" i="97"/>
  <c r="D76" i="97" s="1"/>
  <c r="H67" i="74"/>
  <c r="I67" i="73"/>
  <c r="G67" i="72"/>
  <c r="F29" i="101"/>
  <c r="D67" i="60"/>
  <c r="D43" i="88"/>
  <c r="E67" i="67"/>
  <c r="G67" i="66"/>
  <c r="I67" i="65"/>
  <c r="D63" i="32"/>
  <c r="D73" i="32" s="1"/>
  <c r="C27" i="97"/>
  <c r="C76" i="97" s="1"/>
  <c r="F27" i="87"/>
  <c r="C43" i="87"/>
  <c r="F67" i="62"/>
  <c r="H63" i="52"/>
  <c r="C76" i="100"/>
  <c r="C77" i="38"/>
  <c r="K43" i="30"/>
  <c r="K77" i="30" s="1"/>
  <c r="E74" i="93"/>
  <c r="I8" i="76"/>
  <c r="I74" i="76" s="1"/>
  <c r="G74" i="29"/>
  <c r="E74" i="31"/>
  <c r="I74" i="35"/>
  <c r="C74" i="49"/>
  <c r="G74" i="36"/>
  <c r="E74" i="48"/>
  <c r="D74" i="63"/>
  <c r="D59" i="101"/>
  <c r="F55" i="99"/>
  <c r="E51" i="97"/>
  <c r="I47" i="87"/>
  <c r="I35" i="98"/>
  <c r="G35" i="90"/>
  <c r="F31" i="99"/>
  <c r="H31" i="90"/>
  <c r="G59" i="100"/>
  <c r="E55" i="99"/>
  <c r="C51" i="100"/>
  <c r="K51" i="100" s="1"/>
  <c r="E47" i="99"/>
  <c r="C74" i="100"/>
  <c r="H74" i="88"/>
  <c r="F74" i="90"/>
  <c r="H8" i="99"/>
  <c r="H74" i="99" s="1"/>
  <c r="D55" i="96"/>
  <c r="K55" i="96" s="1"/>
  <c r="D23" i="95"/>
  <c r="I47" i="93"/>
  <c r="C23" i="93"/>
  <c r="E15" i="96"/>
  <c r="E74" i="96" s="1"/>
  <c r="I63" i="32"/>
  <c r="E63" i="46"/>
  <c r="G63" i="67"/>
  <c r="G73" i="67" s="1"/>
  <c r="G63" i="29"/>
  <c r="G73" i="29" s="1"/>
  <c r="I63" i="10"/>
  <c r="I19" i="93"/>
  <c r="I75" i="93" s="1"/>
  <c r="I75" i="10"/>
  <c r="I19" i="76"/>
  <c r="I75" i="76" s="1"/>
  <c r="H23" i="76"/>
  <c r="H63" i="10"/>
  <c r="H73" i="10" s="1"/>
  <c r="H23" i="93"/>
  <c r="G23" i="76"/>
  <c r="G23" i="93"/>
  <c r="G63" i="3"/>
  <c r="K23" i="71"/>
  <c r="D63" i="71"/>
  <c r="D73" i="71" s="1"/>
  <c r="K23" i="70"/>
  <c r="F63" i="70"/>
  <c r="F73" i="70" s="1"/>
  <c r="F23" i="88"/>
  <c r="D63" i="64"/>
  <c r="K23" i="64"/>
  <c r="D23" i="87"/>
  <c r="K23" i="62"/>
  <c r="C63" i="62"/>
  <c r="K23" i="61"/>
  <c r="D23" i="101"/>
  <c r="K23" i="101" s="1"/>
  <c r="D63" i="61"/>
  <c r="D73" i="61" s="1"/>
  <c r="I23" i="101"/>
  <c r="I63" i="60"/>
  <c r="I73" i="60" s="1"/>
  <c r="K23" i="58"/>
  <c r="C23" i="100"/>
  <c r="C63" i="58"/>
  <c r="K23" i="57"/>
  <c r="D63" i="57"/>
  <c r="D73" i="57" s="1"/>
  <c r="D23" i="100"/>
  <c r="I63" i="56"/>
  <c r="I73" i="56" s="1"/>
  <c r="I23" i="100"/>
  <c r="K23" i="54"/>
  <c r="C23" i="99"/>
  <c r="K23" i="53"/>
  <c r="D63" i="53"/>
  <c r="D73" i="53" s="1"/>
  <c r="D23" i="99"/>
  <c r="E67" i="52"/>
  <c r="K23" i="52"/>
  <c r="E63" i="52"/>
  <c r="E73" i="52" s="1"/>
  <c r="I63" i="51"/>
  <c r="I73" i="51" s="1"/>
  <c r="I67" i="51"/>
  <c r="K23" i="49"/>
  <c r="E63" i="49"/>
  <c r="E73" i="49" s="1"/>
  <c r="H63" i="44"/>
  <c r="H73" i="44" s="1"/>
  <c r="H15" i="97"/>
  <c r="K15" i="42"/>
  <c r="E15" i="97"/>
  <c r="E74" i="97" s="1"/>
  <c r="E74" i="42"/>
  <c r="K15" i="40"/>
  <c r="K74" i="40" s="1"/>
  <c r="D63" i="40"/>
  <c r="D73" i="40" s="1"/>
  <c r="D15" i="96"/>
  <c r="D74" i="96" s="1"/>
  <c r="K23" i="40"/>
  <c r="I63" i="40"/>
  <c r="I73" i="40" s="1"/>
  <c r="I23" i="96"/>
  <c r="K23" i="38"/>
  <c r="C63" i="38"/>
  <c r="C23" i="96"/>
  <c r="C67" i="38"/>
  <c r="I63" i="38"/>
  <c r="I73" i="38" s="1"/>
  <c r="I15" i="96"/>
  <c r="I74" i="96" s="1"/>
  <c r="I74" i="38"/>
  <c r="H63" i="37"/>
  <c r="H23" i="96"/>
  <c r="K23" i="36"/>
  <c r="I63" i="36"/>
  <c r="I73" i="36" s="1"/>
  <c r="H23" i="95"/>
  <c r="H63" i="33"/>
  <c r="H67" i="33"/>
  <c r="G15" i="76"/>
  <c r="G74" i="76" s="1"/>
  <c r="G63" i="32"/>
  <c r="G73" i="32" s="1"/>
  <c r="G15" i="94"/>
  <c r="G74" i="94" s="1"/>
  <c r="G74" i="32"/>
  <c r="H63" i="31"/>
  <c r="H73" i="31" s="1"/>
  <c r="H15" i="94"/>
  <c r="H74" i="94" s="1"/>
  <c r="H74" i="31"/>
  <c r="K15" i="30"/>
  <c r="K74" i="30" s="1"/>
  <c r="F15" i="76"/>
  <c r="F63" i="30"/>
  <c r="F73" i="30" s="1"/>
  <c r="F15" i="94"/>
  <c r="F74" i="94" s="1"/>
  <c r="K23" i="29"/>
  <c r="E23" i="94"/>
  <c r="E63" i="29"/>
  <c r="I23" i="76"/>
  <c r="I63" i="29"/>
  <c r="I73" i="29" s="1"/>
  <c r="I23" i="94"/>
  <c r="D23" i="76"/>
  <c r="K23" i="28"/>
  <c r="D63" i="28"/>
  <c r="D73" i="28" s="1"/>
  <c r="D23" i="93"/>
  <c r="E63" i="26"/>
  <c r="E73" i="26" s="1"/>
  <c r="E67" i="26"/>
  <c r="F31" i="76"/>
  <c r="K31" i="3"/>
  <c r="F63" i="3"/>
  <c r="F31" i="93"/>
  <c r="I63" i="72"/>
  <c r="I73" i="72" s="1"/>
  <c r="I31" i="90"/>
  <c r="K31" i="70"/>
  <c r="C63" i="70"/>
  <c r="C73" i="70" s="1"/>
  <c r="C31" i="88"/>
  <c r="I67" i="69"/>
  <c r="I31" i="88"/>
  <c r="K31" i="62"/>
  <c r="E63" i="62"/>
  <c r="E73" i="62" s="1"/>
  <c r="E31" i="101"/>
  <c r="E67" i="62"/>
  <c r="K31" i="61"/>
  <c r="F67" i="61"/>
  <c r="F63" i="61"/>
  <c r="F73" i="61" s="1"/>
  <c r="K31" i="59"/>
  <c r="D67" i="59"/>
  <c r="D63" i="59"/>
  <c r="D31" i="101"/>
  <c r="I67" i="58"/>
  <c r="I63" i="58"/>
  <c r="I73" i="58" s="1"/>
  <c r="K31" i="56"/>
  <c r="C31" i="100"/>
  <c r="H63" i="55"/>
  <c r="H67" i="55"/>
  <c r="H31" i="100"/>
  <c r="I63" i="54"/>
  <c r="I31" i="100"/>
  <c r="G67" i="52"/>
  <c r="G63" i="52"/>
  <c r="G73" i="52" s="1"/>
  <c r="G31" i="99"/>
  <c r="H63" i="51"/>
  <c r="H73" i="51" s="1"/>
  <c r="H31" i="99"/>
  <c r="H67" i="51"/>
  <c r="C31" i="98"/>
  <c r="K31" i="98" s="1"/>
  <c r="K31" i="42"/>
  <c r="E31" i="97"/>
  <c r="G31" i="97"/>
  <c r="G67" i="41"/>
  <c r="K31" i="38"/>
  <c r="E31" i="96"/>
  <c r="E63" i="38"/>
  <c r="E73" i="38" s="1"/>
  <c r="K31" i="37"/>
  <c r="F31" i="96"/>
  <c r="H67" i="35"/>
  <c r="H31" i="95"/>
  <c r="H63" i="35"/>
  <c r="H73" i="35" s="1"/>
  <c r="K31" i="29"/>
  <c r="F63" i="29"/>
  <c r="F73" i="29" s="1"/>
  <c r="F31" i="94"/>
  <c r="G31" i="76"/>
  <c r="G31" i="93"/>
  <c r="G35" i="76"/>
  <c r="G35" i="93"/>
  <c r="G63" i="10"/>
  <c r="G73" i="10" s="1"/>
  <c r="K35" i="3"/>
  <c r="F35" i="76"/>
  <c r="F35" i="93"/>
  <c r="K35" i="72"/>
  <c r="D63" i="72"/>
  <c r="D35" i="90"/>
  <c r="I67" i="71"/>
  <c r="I63" i="71"/>
  <c r="I73" i="71" s="1"/>
  <c r="K35" i="70"/>
  <c r="F35" i="88"/>
  <c r="K35" i="69"/>
  <c r="C35" i="88"/>
  <c r="K35" i="68"/>
  <c r="D35" i="88"/>
  <c r="K35" i="66"/>
  <c r="F35" i="87"/>
  <c r="K35" i="54"/>
  <c r="C35" i="99"/>
  <c r="K35" i="99" s="1"/>
  <c r="K35" i="46"/>
  <c r="C63" i="46"/>
  <c r="C73" i="46" s="1"/>
  <c r="C35" i="98"/>
  <c r="G63" i="46"/>
  <c r="G73" i="46" s="1"/>
  <c r="G35" i="98"/>
  <c r="K35" i="44"/>
  <c r="E35" i="97"/>
  <c r="I63" i="44"/>
  <c r="I73" i="44" s="1"/>
  <c r="I35" i="97"/>
  <c r="K35" i="42"/>
  <c r="C35" i="97"/>
  <c r="K35" i="34"/>
  <c r="C63" i="34"/>
  <c r="C73" i="34" s="1"/>
  <c r="C35" i="95"/>
  <c r="G63" i="34"/>
  <c r="G73" i="34" s="1"/>
  <c r="G35" i="95"/>
  <c r="K35" i="33"/>
  <c r="D35" i="95"/>
  <c r="K35" i="32"/>
  <c r="E35" i="94"/>
  <c r="K35" i="94" s="1"/>
  <c r="K35" i="31"/>
  <c r="F63" i="31"/>
  <c r="F73" i="31" s="1"/>
  <c r="F35" i="94"/>
  <c r="F67" i="31"/>
  <c r="K35" i="29"/>
  <c r="D63" i="29"/>
  <c r="H63" i="29"/>
  <c r="H73" i="29" s="1"/>
  <c r="H35" i="94"/>
  <c r="K35" i="26"/>
  <c r="F63" i="26"/>
  <c r="F73" i="26" s="1"/>
  <c r="G39" i="76"/>
  <c r="G63" i="26"/>
  <c r="G73" i="26" s="1"/>
  <c r="G39" i="93"/>
  <c r="K39" i="9"/>
  <c r="E39" i="76"/>
  <c r="E39" i="93"/>
  <c r="K39" i="75"/>
  <c r="C63" i="75"/>
  <c r="C39" i="90"/>
  <c r="K39" i="74"/>
  <c r="D63" i="74"/>
  <c r="D73" i="74" s="1"/>
  <c r="K39" i="73"/>
  <c r="E63" i="73"/>
  <c r="E73" i="73" s="1"/>
  <c r="E39" i="90"/>
  <c r="K39" i="72"/>
  <c r="F39" i="90"/>
  <c r="K39" i="70"/>
  <c r="D39" i="88"/>
  <c r="D63" i="70"/>
  <c r="K39" i="69"/>
  <c r="E39" i="88"/>
  <c r="K39" i="68"/>
  <c r="F39" i="88"/>
  <c r="K39" i="64"/>
  <c r="F39" i="87"/>
  <c r="K39" i="60"/>
  <c r="C39" i="101"/>
  <c r="K39" i="101" s="1"/>
  <c r="K39" i="58"/>
  <c r="E39" i="100"/>
  <c r="K39" i="57"/>
  <c r="F39" i="100"/>
  <c r="K39" i="55"/>
  <c r="D39" i="100"/>
  <c r="K39" i="53"/>
  <c r="F39" i="99"/>
  <c r="K39" i="52"/>
  <c r="C39" i="99"/>
  <c r="K39" i="99" s="1"/>
  <c r="K39" i="45"/>
  <c r="F39" i="97"/>
  <c r="K39" i="40"/>
  <c r="C39" i="96"/>
  <c r="C63" i="40"/>
  <c r="C67" i="40"/>
  <c r="K39" i="39"/>
  <c r="D67" i="39"/>
  <c r="D39" i="96"/>
  <c r="K39" i="38"/>
  <c r="E39" i="96"/>
  <c r="K39" i="35"/>
  <c r="D39" i="95"/>
  <c r="K39" i="33"/>
  <c r="F39" i="95"/>
  <c r="K39" i="30"/>
  <c r="E39" i="94"/>
  <c r="K39" i="29"/>
  <c r="F39" i="94"/>
  <c r="C63" i="26"/>
  <c r="C73" i="26" s="1"/>
  <c r="C47" i="76"/>
  <c r="K47" i="26"/>
  <c r="C47" i="93"/>
  <c r="C49" i="26"/>
  <c r="G47" i="76"/>
  <c r="G47" i="93"/>
  <c r="D47" i="76"/>
  <c r="K47" i="10"/>
  <c r="D47" i="93"/>
  <c r="E47" i="76"/>
  <c r="K47" i="9"/>
  <c r="E47" i="93"/>
  <c r="K47" i="74"/>
  <c r="D47" i="90"/>
  <c r="K47" i="73"/>
  <c r="E47" i="90"/>
  <c r="K47" i="58"/>
  <c r="F63" i="58"/>
  <c r="F73" i="58" s="1"/>
  <c r="F47" i="100"/>
  <c r="K47" i="56"/>
  <c r="D47" i="100"/>
  <c r="I63" i="55"/>
  <c r="I73" i="55" s="1"/>
  <c r="I47" i="100"/>
  <c r="H47" i="98"/>
  <c r="H63" i="48"/>
  <c r="H73" i="48" s="1"/>
  <c r="K47" i="47"/>
  <c r="E47" i="98"/>
  <c r="K47" i="45"/>
  <c r="C47" i="97"/>
  <c r="C63" i="45"/>
  <c r="G63" i="45"/>
  <c r="G73" i="45" s="1"/>
  <c r="G49" i="45"/>
  <c r="K47" i="44"/>
  <c r="D67" i="44"/>
  <c r="D47" i="97"/>
  <c r="K47" i="43"/>
  <c r="E63" i="43"/>
  <c r="E73" i="43" s="1"/>
  <c r="E67" i="43"/>
  <c r="K47" i="42"/>
  <c r="F47" i="97"/>
  <c r="K47" i="40"/>
  <c r="D47" i="96"/>
  <c r="K47" i="39"/>
  <c r="E47" i="96"/>
  <c r="K47" i="38"/>
  <c r="F47" i="96"/>
  <c r="G47" i="96"/>
  <c r="G63" i="37"/>
  <c r="G73" i="37" s="1"/>
  <c r="H63" i="36"/>
  <c r="H73" i="36" s="1"/>
  <c r="H47" i="95"/>
  <c r="K51" i="29"/>
  <c r="E51" i="94"/>
  <c r="I51" i="76"/>
  <c r="I51" i="93"/>
  <c r="F51" i="76"/>
  <c r="K51" i="10"/>
  <c r="F51" i="93"/>
  <c r="C51" i="76"/>
  <c r="K51" i="9"/>
  <c r="C51" i="93"/>
  <c r="K51" i="3"/>
  <c r="D51" i="93"/>
  <c r="D63" i="3"/>
  <c r="D73" i="3" s="1"/>
  <c r="D67" i="3"/>
  <c r="E51" i="90"/>
  <c r="K51" i="75"/>
  <c r="K51" i="74"/>
  <c r="F51" i="90"/>
  <c r="K51" i="68"/>
  <c r="D51" i="88"/>
  <c r="K51" i="57"/>
  <c r="D51" i="100"/>
  <c r="K51" i="52"/>
  <c r="E51" i="99"/>
  <c r="K51" i="50"/>
  <c r="K51" i="49"/>
  <c r="D51" i="98"/>
  <c r="K51" i="46"/>
  <c r="C53" i="46"/>
  <c r="K51" i="42"/>
  <c r="C51" i="97"/>
  <c r="K51" i="97" s="1"/>
  <c r="H51" i="97"/>
  <c r="K51" i="40"/>
  <c r="E51" i="96"/>
  <c r="K51" i="36"/>
  <c r="E51" i="95"/>
  <c r="K51" i="35"/>
  <c r="F51" i="95"/>
  <c r="K51" i="34"/>
  <c r="C51" i="95"/>
  <c r="I51" i="95"/>
  <c r="K55" i="31"/>
  <c r="C55" i="94"/>
  <c r="K55" i="94" s="1"/>
  <c r="C63" i="31"/>
  <c r="C73" i="31" s="1"/>
  <c r="K55" i="30"/>
  <c r="D55" i="94"/>
  <c r="K55" i="29"/>
  <c r="G55" i="94"/>
  <c r="K55" i="10"/>
  <c r="D55" i="76"/>
  <c r="D55" i="93"/>
  <c r="K55" i="72"/>
  <c r="F55" i="90"/>
  <c r="K55" i="71"/>
  <c r="C55" i="88"/>
  <c r="K55" i="88" s="1"/>
  <c r="K55" i="68"/>
  <c r="F55" i="88"/>
  <c r="K55" i="66"/>
  <c r="D55" i="87"/>
  <c r="K55" i="65"/>
  <c r="E55" i="87"/>
  <c r="K55" i="62"/>
  <c r="E55" i="101"/>
  <c r="F55" i="101"/>
  <c r="K55" i="61"/>
  <c r="K55" i="57"/>
  <c r="F55" i="100"/>
  <c r="I55" i="100"/>
  <c r="K55" i="52"/>
  <c r="C55" i="99"/>
  <c r="K55" i="35"/>
  <c r="D55" i="95"/>
  <c r="K55" i="34"/>
  <c r="E55" i="95"/>
  <c r="H67" i="28"/>
  <c r="K59" i="10"/>
  <c r="C59" i="76"/>
  <c r="C60" i="10"/>
  <c r="C59" i="93"/>
  <c r="H59" i="76"/>
  <c r="H60" i="9"/>
  <c r="H59" i="93"/>
  <c r="E60" i="72"/>
  <c r="E61" i="72" s="1"/>
  <c r="K59" i="72"/>
  <c r="E59" i="90"/>
  <c r="K59" i="70"/>
  <c r="C60" i="70"/>
  <c r="C61" i="70" s="1"/>
  <c r="C59" i="88"/>
  <c r="H60" i="69"/>
  <c r="H59" i="88"/>
  <c r="F60" i="67"/>
  <c r="K59" i="67"/>
  <c r="K59" i="65"/>
  <c r="D60" i="65"/>
  <c r="D59" i="87"/>
  <c r="K59" i="87" s="1"/>
  <c r="E60" i="64"/>
  <c r="K59" i="64"/>
  <c r="E59" i="87"/>
  <c r="H60" i="62"/>
  <c r="H59" i="101"/>
  <c r="G61" i="55"/>
  <c r="G67" i="55" s="1"/>
  <c r="G60" i="100"/>
  <c r="G61" i="100" s="1"/>
  <c r="K59" i="52"/>
  <c r="F60" i="52"/>
  <c r="F59" i="99"/>
  <c r="G60" i="51"/>
  <c r="G59" i="99"/>
  <c r="K59" i="50"/>
  <c r="D60" i="50"/>
  <c r="H60" i="50"/>
  <c r="H59" i="99"/>
  <c r="E60" i="49"/>
  <c r="K59" i="49"/>
  <c r="E59" i="98"/>
  <c r="I60" i="49"/>
  <c r="I59" i="98"/>
  <c r="K59" i="48"/>
  <c r="F60" i="48"/>
  <c r="F59" i="98"/>
  <c r="C60" i="47"/>
  <c r="K59" i="47"/>
  <c r="C59" i="98"/>
  <c r="G60" i="47"/>
  <c r="G61" i="47" s="1"/>
  <c r="G67" i="47" s="1"/>
  <c r="G59" i="98"/>
  <c r="D60" i="46"/>
  <c r="K59" i="46"/>
  <c r="D59" i="98"/>
  <c r="E60" i="45"/>
  <c r="E61" i="45" s="1"/>
  <c r="E67" i="45" s="1"/>
  <c r="K59" i="45"/>
  <c r="E59" i="97"/>
  <c r="K59" i="43"/>
  <c r="C60" i="43"/>
  <c r="C61" i="43" s="1"/>
  <c r="H60" i="42"/>
  <c r="H61" i="42" s="1"/>
  <c r="H67" i="42" s="1"/>
  <c r="H59" i="97"/>
  <c r="K59" i="40"/>
  <c r="F60" i="40"/>
  <c r="F59" i="96"/>
  <c r="H60" i="38"/>
  <c r="H61" i="38" s="1"/>
  <c r="H67" i="38" s="1"/>
  <c r="H59" i="96"/>
  <c r="K59" i="35"/>
  <c r="D60" i="35"/>
  <c r="D59" i="95"/>
  <c r="K27" i="94"/>
  <c r="C67" i="33"/>
  <c r="F77" i="87"/>
  <c r="C67" i="70"/>
  <c r="C76" i="99"/>
  <c r="D63" i="39"/>
  <c r="H63" i="43"/>
  <c r="H63" i="97" s="1"/>
  <c r="D67" i="61"/>
  <c r="I43" i="95"/>
  <c r="I77" i="95" s="1"/>
  <c r="E27" i="76"/>
  <c r="I43" i="87"/>
  <c r="H77" i="61"/>
  <c r="E63" i="48"/>
  <c r="E73" i="48" s="1"/>
  <c r="F67" i="73"/>
  <c r="I67" i="55"/>
  <c r="G27" i="88"/>
  <c r="K76" i="52"/>
  <c r="F77" i="33"/>
  <c r="F63" i="41"/>
  <c r="F73" i="41" s="1"/>
  <c r="H63" i="47"/>
  <c r="G74" i="37"/>
  <c r="E74" i="39"/>
  <c r="I74" i="43"/>
  <c r="I74" i="67"/>
  <c r="C74" i="73"/>
  <c r="I74" i="52"/>
  <c r="C74" i="58"/>
  <c r="G74" i="62"/>
  <c r="I60" i="99"/>
  <c r="I61" i="99" s="1"/>
  <c r="I67" i="54"/>
  <c r="D67" i="72"/>
  <c r="I60" i="94"/>
  <c r="I61" i="94" s="1"/>
  <c r="C55" i="100"/>
  <c r="C51" i="98"/>
  <c r="K51" i="98" s="1"/>
  <c r="F47" i="88"/>
  <c r="E35" i="99"/>
  <c r="D31" i="97"/>
  <c r="I31" i="101"/>
  <c r="E15" i="99"/>
  <c r="E74" i="99" s="1"/>
  <c r="D74" i="100"/>
  <c r="C74" i="101"/>
  <c r="G74" i="88"/>
  <c r="G23" i="88"/>
  <c r="I59" i="87"/>
  <c r="C55" i="101"/>
  <c r="C47" i="101"/>
  <c r="H35" i="90"/>
  <c r="F8" i="96"/>
  <c r="G31" i="96"/>
  <c r="D31" i="94"/>
  <c r="F23" i="93"/>
  <c r="D63" i="44"/>
  <c r="D73" i="44" s="1"/>
  <c r="K76" i="47"/>
  <c r="K77" i="39"/>
  <c r="C67" i="48"/>
  <c r="D67" i="51"/>
  <c r="H67" i="72"/>
  <c r="H67" i="59"/>
  <c r="D67" i="36"/>
  <c r="K76" i="46"/>
  <c r="K27" i="97"/>
  <c r="K76" i="44"/>
  <c r="K27" i="98"/>
  <c r="K77" i="47"/>
  <c r="K77" i="38"/>
  <c r="G77" i="94"/>
  <c r="K11" i="97"/>
  <c r="F67" i="68"/>
  <c r="D67" i="55"/>
  <c r="D67" i="64"/>
  <c r="D67" i="30"/>
  <c r="G67" i="35"/>
  <c r="H67" i="10"/>
  <c r="I77" i="100"/>
  <c r="H76" i="93"/>
  <c r="K77" i="57"/>
  <c r="I76" i="96"/>
  <c r="K77" i="45"/>
  <c r="G76" i="98"/>
  <c r="K11" i="95"/>
  <c r="I77" i="96"/>
  <c r="K76" i="38"/>
  <c r="K76" i="64"/>
  <c r="F67" i="72"/>
  <c r="F67" i="55"/>
  <c r="F67" i="50"/>
  <c r="H74" i="93"/>
  <c r="F67" i="51"/>
  <c r="D67" i="33"/>
  <c r="K74" i="52"/>
  <c r="F67" i="46"/>
  <c r="H67" i="68"/>
  <c r="I67" i="50"/>
  <c r="H75" i="99"/>
  <c r="G75" i="100"/>
  <c r="K10" i="97"/>
  <c r="K9" i="94"/>
  <c r="H75" i="101"/>
  <c r="G75" i="90"/>
  <c r="H67" i="30"/>
  <c r="E67" i="39"/>
  <c r="F67" i="54"/>
  <c r="F60" i="90"/>
  <c r="F61" i="90" s="1"/>
  <c r="F67" i="66"/>
  <c r="C67" i="56"/>
  <c r="I67" i="48"/>
  <c r="G67" i="45"/>
  <c r="E67" i="42"/>
  <c r="I67" i="43"/>
  <c r="K23" i="99"/>
  <c r="E75" i="99"/>
  <c r="D75" i="100"/>
  <c r="K10" i="94"/>
  <c r="K10" i="96"/>
  <c r="K10" i="98"/>
  <c r="K10" i="100"/>
  <c r="K10" i="101"/>
  <c r="K10" i="87"/>
  <c r="K10" i="88"/>
  <c r="K10" i="90"/>
  <c r="K10" i="93"/>
  <c r="G75" i="97"/>
  <c r="K9" i="100"/>
  <c r="K75" i="100" s="1"/>
  <c r="U42" i="23" s="1"/>
  <c r="I75" i="87"/>
  <c r="K9" i="88"/>
  <c r="K75" i="88" s="1"/>
  <c r="U57" i="23" s="1"/>
  <c r="K9" i="90"/>
  <c r="K75" i="90" s="1"/>
  <c r="U62" i="23" s="1"/>
  <c r="K15" i="88"/>
  <c r="I67" i="29"/>
  <c r="I67" i="94" s="1"/>
  <c r="E67" i="40"/>
  <c r="I67" i="44"/>
  <c r="H67" i="56"/>
  <c r="C67" i="9"/>
  <c r="C67" i="62"/>
  <c r="D67" i="57"/>
  <c r="G67" i="54"/>
  <c r="I67" i="36"/>
  <c r="E67" i="38"/>
  <c r="C67" i="36"/>
  <c r="I74" i="95"/>
  <c r="F75" i="95"/>
  <c r="H67" i="43"/>
  <c r="E67" i="46"/>
  <c r="H67" i="45"/>
  <c r="D67" i="56"/>
  <c r="F67" i="45"/>
  <c r="E67" i="74"/>
  <c r="F67" i="57"/>
  <c r="E67" i="54"/>
  <c r="D67" i="48"/>
  <c r="K74" i="3"/>
  <c r="I63" i="88"/>
  <c r="E67" i="35"/>
  <c r="G67" i="29"/>
  <c r="G67" i="40"/>
  <c r="I67" i="40"/>
  <c r="G67" i="44"/>
  <c r="G67" i="61"/>
  <c r="D67" i="74"/>
  <c r="F67" i="47"/>
  <c r="I67" i="75"/>
  <c r="F67" i="70"/>
  <c r="H67" i="60"/>
  <c r="G67" i="58"/>
  <c r="D67" i="49"/>
  <c r="H67" i="48"/>
  <c r="I67" i="38"/>
  <c r="C67" i="30"/>
  <c r="E67" i="34"/>
  <c r="E67" i="95" s="1"/>
  <c r="F67" i="32"/>
  <c r="C67" i="28"/>
  <c r="K75" i="54"/>
  <c r="K74" i="46"/>
  <c r="E67" i="75"/>
  <c r="H67" i="3"/>
  <c r="E67" i="63"/>
  <c r="F67" i="10"/>
  <c r="E67" i="10"/>
  <c r="C67" i="72"/>
  <c r="D67" i="70"/>
  <c r="E67" i="71"/>
  <c r="H67" i="66"/>
  <c r="D67" i="66"/>
  <c r="G67" i="56"/>
  <c r="I67" i="52"/>
  <c r="D60" i="100"/>
  <c r="D61" i="100" s="1"/>
  <c r="I67" i="47"/>
  <c r="D67" i="40"/>
  <c r="C67" i="41"/>
  <c r="F67" i="37"/>
  <c r="D67" i="37"/>
  <c r="F67" i="35"/>
  <c r="C67" i="34"/>
  <c r="H67" i="29"/>
  <c r="G67" i="28"/>
  <c r="K74" i="74"/>
  <c r="K74" i="65"/>
  <c r="K74" i="35"/>
  <c r="I67" i="31"/>
  <c r="G67" i="37"/>
  <c r="C67" i="44"/>
  <c r="E67" i="51"/>
  <c r="C67" i="26"/>
  <c r="H67" i="67"/>
  <c r="D67" i="52"/>
  <c r="I67" i="10"/>
  <c r="I67" i="63"/>
  <c r="D67" i="53"/>
  <c r="F67" i="49"/>
  <c r="C67" i="50"/>
  <c r="F67" i="41"/>
  <c r="I67" i="34"/>
  <c r="H67" i="32"/>
  <c r="K74" i="53"/>
  <c r="K74" i="37"/>
  <c r="K74" i="33"/>
  <c r="H67" i="36"/>
  <c r="G67" i="73"/>
  <c r="I67" i="9"/>
  <c r="I67" i="56"/>
  <c r="C67" i="57"/>
  <c r="E67" i="47"/>
  <c r="F67" i="29"/>
  <c r="F67" i="33"/>
  <c r="K74" i="59"/>
  <c r="K74" i="55"/>
  <c r="K75" i="53"/>
  <c r="K74" i="49"/>
  <c r="K74" i="45"/>
  <c r="E75" i="51"/>
  <c r="K19" i="51"/>
  <c r="K75" i="51" s="1"/>
  <c r="K74" i="28"/>
  <c r="K74" i="56"/>
  <c r="C15" i="76"/>
  <c r="C74" i="76" s="1"/>
  <c r="C75" i="65"/>
  <c r="K19" i="65"/>
  <c r="K75" i="65" s="1"/>
  <c r="K74" i="73"/>
  <c r="K74" i="61"/>
  <c r="F77" i="65"/>
  <c r="D63" i="56"/>
  <c r="D73" i="56" s="1"/>
  <c r="C63" i="33"/>
  <c r="F63" i="28"/>
  <c r="F73" i="28" s="1"/>
  <c r="F19" i="76"/>
  <c r="F75" i="76" s="1"/>
  <c r="C77" i="60"/>
  <c r="G77" i="60"/>
  <c r="I63" i="59"/>
  <c r="K75" i="34"/>
  <c r="K74" i="72"/>
  <c r="K74" i="69"/>
  <c r="K75" i="67"/>
  <c r="K75" i="59"/>
  <c r="K75" i="42"/>
  <c r="E77" i="72"/>
  <c r="F63" i="37"/>
  <c r="G75" i="54"/>
  <c r="G77" i="63"/>
  <c r="H77" i="74"/>
  <c r="C63" i="42"/>
  <c r="C73" i="42" s="1"/>
  <c r="K19" i="56"/>
  <c r="K75" i="56" s="1"/>
  <c r="I13" i="95"/>
  <c r="E76" i="41"/>
  <c r="I43" i="101"/>
  <c r="I77" i="101" s="1"/>
  <c r="F43" i="100"/>
  <c r="F77" i="100" s="1"/>
  <c r="D77" i="45"/>
  <c r="G77" i="66"/>
  <c r="I63" i="3"/>
  <c r="I63" i="93" s="1"/>
  <c r="C63" i="67"/>
  <c r="K15" i="62"/>
  <c r="F63" i="45"/>
  <c r="F73" i="45" s="1"/>
  <c r="F63" i="32"/>
  <c r="F73" i="32" s="1"/>
  <c r="G63" i="41"/>
  <c r="F63" i="33"/>
  <c r="F73" i="33" s="1"/>
  <c r="D63" i="47"/>
  <c r="D73" i="47" s="1"/>
  <c r="E63" i="30"/>
  <c r="E73" i="30" s="1"/>
  <c r="C35" i="101"/>
  <c r="K35" i="101" s="1"/>
  <c r="E43" i="94"/>
  <c r="E77" i="94" s="1"/>
  <c r="D77" i="72"/>
  <c r="F63" i="72"/>
  <c r="H75" i="53"/>
  <c r="C63" i="9"/>
  <c r="C73" i="9" s="1"/>
  <c r="D63" i="35"/>
  <c r="E13" i="93"/>
  <c r="C43" i="100"/>
  <c r="K43" i="100" s="1"/>
  <c r="G63" i="9"/>
  <c r="G73" i="9" s="1"/>
  <c r="E63" i="3"/>
  <c r="F75" i="60"/>
  <c r="F75" i="56"/>
  <c r="D63" i="43"/>
  <c r="D73" i="43" s="1"/>
  <c r="F63" i="10"/>
  <c r="F73" i="10" s="1"/>
  <c r="K39" i="67"/>
  <c r="H13" i="101"/>
  <c r="G13" i="99"/>
  <c r="H13" i="98"/>
  <c r="F76" i="72"/>
  <c r="C76" i="51"/>
  <c r="F76" i="44"/>
  <c r="E76" i="40"/>
  <c r="D76" i="37"/>
  <c r="E77" i="46"/>
  <c r="H77" i="46"/>
  <c r="D77" i="46"/>
  <c r="E43" i="95"/>
  <c r="E77" i="95" s="1"/>
  <c r="K59" i="60"/>
  <c r="F13" i="101"/>
  <c r="K13" i="101" s="1"/>
  <c r="E13" i="98"/>
  <c r="K13" i="98" s="1"/>
  <c r="C13" i="96"/>
  <c r="K13" i="96" s="1"/>
  <c r="H13" i="94"/>
  <c r="D13" i="93"/>
  <c r="H76" i="54"/>
  <c r="C76" i="35"/>
  <c r="H76" i="31"/>
  <c r="F76" i="29"/>
  <c r="H43" i="99"/>
  <c r="H77" i="99" s="1"/>
  <c r="F43" i="99"/>
  <c r="F77" i="99" s="1"/>
  <c r="D43" i="96"/>
  <c r="D77" i="96" s="1"/>
  <c r="D43" i="95"/>
  <c r="D77" i="95" s="1"/>
  <c r="G43" i="94"/>
  <c r="C43" i="94"/>
  <c r="H43" i="93"/>
  <c r="H77" i="93" s="1"/>
  <c r="I13" i="87"/>
  <c r="K13" i="87" s="1"/>
  <c r="G13" i="97"/>
  <c r="I12" i="98"/>
  <c r="K12" i="98" s="1"/>
  <c r="K76" i="98" s="1"/>
  <c r="U33" i="23" s="1"/>
  <c r="G76" i="48"/>
  <c r="G76" i="62"/>
  <c r="C76" i="52"/>
  <c r="H76" i="50"/>
  <c r="F76" i="43"/>
  <c r="I76" i="43"/>
  <c r="C76" i="32"/>
  <c r="I76" i="29"/>
  <c r="H76" i="28"/>
  <c r="F12" i="93"/>
  <c r="F76" i="93" s="1"/>
  <c r="I27" i="93"/>
  <c r="E43" i="99"/>
  <c r="E77" i="99" s="1"/>
  <c r="H77" i="45"/>
  <c r="E77" i="45"/>
  <c r="I43" i="96"/>
  <c r="F73" i="51"/>
  <c r="K60" i="26"/>
  <c r="G61" i="26"/>
  <c r="H67" i="26"/>
  <c r="H61" i="69"/>
  <c r="H67" i="69" s="1"/>
  <c r="H60" i="88"/>
  <c r="H61" i="88" s="1"/>
  <c r="F67" i="3"/>
  <c r="I7" i="3"/>
  <c r="I6" i="76"/>
  <c r="I6" i="93"/>
  <c r="I7" i="93" s="1"/>
  <c r="I7" i="74"/>
  <c r="I7" i="72"/>
  <c r="I6" i="90"/>
  <c r="I7" i="90" s="1"/>
  <c r="E7" i="69"/>
  <c r="K6" i="69"/>
  <c r="K7" i="69" s="1"/>
  <c r="E6" i="88"/>
  <c r="I7" i="67"/>
  <c r="I6" i="88"/>
  <c r="I7" i="88" s="1"/>
  <c r="K6" i="63"/>
  <c r="K7" i="63" s="1"/>
  <c r="E7" i="63"/>
  <c r="K6" i="61"/>
  <c r="K7" i="61" s="1"/>
  <c r="E7" i="61"/>
  <c r="K6" i="59"/>
  <c r="K7" i="59" s="1"/>
  <c r="E7" i="59"/>
  <c r="E6" i="101"/>
  <c r="K6" i="57"/>
  <c r="K7" i="57" s="1"/>
  <c r="E7" i="57"/>
  <c r="K6" i="55"/>
  <c r="K7" i="55" s="1"/>
  <c r="E7" i="55"/>
  <c r="E6" i="100"/>
  <c r="K6" i="53"/>
  <c r="K7" i="53" s="1"/>
  <c r="E7" i="53"/>
  <c r="K6" i="51"/>
  <c r="K7" i="51" s="1"/>
  <c r="E7" i="51"/>
  <c r="E6" i="99"/>
  <c r="K6" i="49"/>
  <c r="K7" i="49" s="1"/>
  <c r="E7" i="49"/>
  <c r="E6" i="98"/>
  <c r="E7" i="98" s="1"/>
  <c r="K6" i="46"/>
  <c r="K7" i="46" s="1"/>
  <c r="D7" i="46"/>
  <c r="D6" i="98"/>
  <c r="D7" i="44"/>
  <c r="K6" i="44"/>
  <c r="K7" i="44" s="1"/>
  <c r="K6" i="42"/>
  <c r="K7" i="42" s="1"/>
  <c r="D7" i="42"/>
  <c r="D6" i="97"/>
  <c r="H7" i="40"/>
  <c r="H7" i="38"/>
  <c r="H6" i="96"/>
  <c r="H7" i="96" s="1"/>
  <c r="H7" i="36"/>
  <c r="H7" i="34"/>
  <c r="H6" i="95"/>
  <c r="H7" i="95" s="1"/>
  <c r="H7" i="32"/>
  <c r="H7" i="30"/>
  <c r="H6" i="94"/>
  <c r="H7" i="94" s="1"/>
  <c r="H7" i="28"/>
  <c r="D7" i="10"/>
  <c r="K6" i="10"/>
  <c r="K7" i="10" s="1"/>
  <c r="D6" i="76"/>
  <c r="D6" i="93"/>
  <c r="K6" i="9"/>
  <c r="K7" i="9" s="1"/>
  <c r="H7" i="9"/>
  <c r="H6" i="93"/>
  <c r="H7" i="93" s="1"/>
  <c r="H6" i="76"/>
  <c r="C11" i="93"/>
  <c r="C77" i="3"/>
  <c r="K11" i="3"/>
  <c r="C77" i="55"/>
  <c r="C73" i="55"/>
  <c r="K11" i="55"/>
  <c r="C11" i="100"/>
  <c r="D77" i="58"/>
  <c r="K11" i="58"/>
  <c r="D11" i="100"/>
  <c r="C77" i="62"/>
  <c r="K11" i="62"/>
  <c r="E73" i="65"/>
  <c r="E77" i="65"/>
  <c r="K11" i="65"/>
  <c r="E11" i="87"/>
  <c r="E13" i="95"/>
  <c r="K13" i="33"/>
  <c r="E13" i="76"/>
  <c r="G77" i="49"/>
  <c r="G67" i="49"/>
  <c r="G63" i="49"/>
  <c r="G43" i="98"/>
  <c r="G43" i="76"/>
  <c r="I63" i="41"/>
  <c r="I43" i="76"/>
  <c r="I77" i="41"/>
  <c r="I43" i="97"/>
  <c r="B17" i="23"/>
  <c r="A17" i="23"/>
  <c r="E16" i="23"/>
  <c r="G16" i="23"/>
  <c r="N16" i="23"/>
  <c r="H47" i="76"/>
  <c r="H47" i="87"/>
  <c r="K47" i="63"/>
  <c r="H31" i="76"/>
  <c r="K31" i="63"/>
  <c r="H31" i="87"/>
  <c r="E77" i="67"/>
  <c r="E73" i="67"/>
  <c r="K11" i="67"/>
  <c r="I77" i="67"/>
  <c r="I11" i="88"/>
  <c r="I73" i="67"/>
  <c r="F77" i="68"/>
  <c r="K11" i="68"/>
  <c r="F73" i="68"/>
  <c r="F11" i="88"/>
  <c r="C77" i="69"/>
  <c r="K11" i="69"/>
  <c r="K77" i="69" s="1"/>
  <c r="C11" i="88"/>
  <c r="G77" i="69"/>
  <c r="G11" i="88"/>
  <c r="G73" i="69"/>
  <c r="D11" i="88"/>
  <c r="D77" i="88" s="1"/>
  <c r="K11" i="70"/>
  <c r="D73" i="70"/>
  <c r="H77" i="70"/>
  <c r="H11" i="88"/>
  <c r="H11" i="76"/>
  <c r="H77" i="76" s="1"/>
  <c r="K11" i="71"/>
  <c r="K11" i="72"/>
  <c r="F11" i="76"/>
  <c r="H73" i="90"/>
  <c r="H77" i="90"/>
  <c r="C77" i="99"/>
  <c r="K43" i="99"/>
  <c r="C67" i="63"/>
  <c r="E7" i="74"/>
  <c r="K6" i="74"/>
  <c r="K7" i="74" s="1"/>
  <c r="K6" i="72"/>
  <c r="K7" i="72" s="1"/>
  <c r="E7" i="72"/>
  <c r="E6" i="90"/>
  <c r="G7" i="70"/>
  <c r="G7" i="68"/>
  <c r="K6" i="68"/>
  <c r="K7" i="68" s="1"/>
  <c r="G6" i="88"/>
  <c r="G7" i="88" s="1"/>
  <c r="G7" i="66"/>
  <c r="K6" i="66"/>
  <c r="K7" i="66" s="1"/>
  <c r="G7" i="64"/>
  <c r="K6" i="64"/>
  <c r="K7" i="64" s="1"/>
  <c r="G6" i="87"/>
  <c r="G7" i="87" s="1"/>
  <c r="G7" i="62"/>
  <c r="K6" i="62"/>
  <c r="K7" i="62" s="1"/>
  <c r="K6" i="60"/>
  <c r="K7" i="60" s="1"/>
  <c r="G7" i="60"/>
  <c r="G6" i="101"/>
  <c r="G7" i="101" s="1"/>
  <c r="G7" i="58"/>
  <c r="K6" i="58"/>
  <c r="K7" i="58" s="1"/>
  <c r="G7" i="56"/>
  <c r="G6" i="100"/>
  <c r="G7" i="100" s="1"/>
  <c r="G7" i="54"/>
  <c r="G7" i="52"/>
  <c r="K6" i="52"/>
  <c r="K7" i="52" s="1"/>
  <c r="G7" i="50"/>
  <c r="K6" i="50"/>
  <c r="K7" i="50" s="1"/>
  <c r="G6" i="99"/>
  <c r="G7" i="99" s="1"/>
  <c r="G7" i="48"/>
  <c r="K6" i="48"/>
  <c r="K7" i="48" s="1"/>
  <c r="G6" i="76"/>
  <c r="G6" i="98"/>
  <c r="G7" i="98" s="1"/>
  <c r="H7" i="46"/>
  <c r="H6" i="98"/>
  <c r="H7" i="98" s="1"/>
  <c r="K6" i="43"/>
  <c r="K7" i="43" s="1"/>
  <c r="F7" i="43"/>
  <c r="F6" i="97"/>
  <c r="F7" i="97" s="1"/>
  <c r="K6" i="41"/>
  <c r="K7" i="41" s="1"/>
  <c r="F7" i="41"/>
  <c r="K6" i="38"/>
  <c r="K7" i="38" s="1"/>
  <c r="D6" i="96"/>
  <c r="D7" i="96" s="1"/>
  <c r="D7" i="38"/>
  <c r="D7" i="36"/>
  <c r="K6" i="36"/>
  <c r="K7" i="36" s="1"/>
  <c r="K6" i="33"/>
  <c r="K7" i="33" s="1"/>
  <c r="F7" i="33"/>
  <c r="F6" i="95"/>
  <c r="F7" i="95" s="1"/>
  <c r="K6" i="31"/>
  <c r="K7" i="31" s="1"/>
  <c r="F7" i="31"/>
  <c r="K6" i="29"/>
  <c r="K7" i="29" s="1"/>
  <c r="F7" i="29"/>
  <c r="F6" i="94"/>
  <c r="F7" i="94" s="1"/>
  <c r="K6" i="26"/>
  <c r="K7" i="26" s="1"/>
  <c r="F7" i="26"/>
  <c r="F6" i="93"/>
  <c r="F7" i="93" s="1"/>
  <c r="F6" i="76"/>
  <c r="E7" i="70"/>
  <c r="K6" i="70"/>
  <c r="K7" i="70" s="1"/>
  <c r="I77" i="49"/>
  <c r="I11" i="98"/>
  <c r="K11" i="98" s="1"/>
  <c r="K11" i="49"/>
  <c r="G77" i="61"/>
  <c r="G11" i="101"/>
  <c r="G73" i="61"/>
  <c r="G11" i="76"/>
  <c r="G77" i="62"/>
  <c r="D63" i="87"/>
  <c r="D73" i="64"/>
  <c r="E77" i="70"/>
  <c r="E43" i="88"/>
  <c r="K43" i="70"/>
  <c r="E63" i="70"/>
  <c r="E67" i="70"/>
  <c r="G43" i="101"/>
  <c r="G63" i="59"/>
  <c r="G77" i="59"/>
  <c r="G67" i="59"/>
  <c r="K43" i="59"/>
  <c r="C67" i="49"/>
  <c r="C63" i="49"/>
  <c r="C43" i="98"/>
  <c r="K43" i="49"/>
  <c r="C77" i="49"/>
  <c r="C43" i="97"/>
  <c r="C67" i="43"/>
  <c r="C43" i="76"/>
  <c r="C77" i="43"/>
  <c r="K43" i="43"/>
  <c r="C63" i="43"/>
  <c r="E63" i="41"/>
  <c r="E43" i="76"/>
  <c r="E77" i="41"/>
  <c r="E67" i="41"/>
  <c r="K43" i="41"/>
  <c r="G77" i="72"/>
  <c r="G73" i="72"/>
  <c r="G11" i="90"/>
  <c r="E11" i="76"/>
  <c r="K76" i="90"/>
  <c r="U63" i="23" s="1"/>
  <c r="D29" i="88"/>
  <c r="D76" i="88"/>
  <c r="K27" i="88"/>
  <c r="D73" i="51"/>
  <c r="K63" i="51"/>
  <c r="E61" i="3"/>
  <c r="E60" i="93"/>
  <c r="E61" i="93" s="1"/>
  <c r="K60" i="3"/>
  <c r="E60" i="76"/>
  <c r="E6" i="76"/>
  <c r="E7" i="3"/>
  <c r="E6" i="93"/>
  <c r="E7" i="93" s="1"/>
  <c r="G7" i="75"/>
  <c r="K6" i="75"/>
  <c r="K7" i="75" s="1"/>
  <c r="K6" i="73"/>
  <c r="K7" i="73" s="1"/>
  <c r="G7" i="73"/>
  <c r="G6" i="90"/>
  <c r="G7" i="90" s="1"/>
  <c r="K6" i="71"/>
  <c r="K7" i="71" s="1"/>
  <c r="H7" i="71"/>
  <c r="H6" i="88"/>
  <c r="H7" i="88" s="1"/>
  <c r="I7" i="69"/>
  <c r="K6" i="67"/>
  <c r="K7" i="67" s="1"/>
  <c r="E7" i="67"/>
  <c r="K6" i="65"/>
  <c r="K7" i="65" s="1"/>
  <c r="E7" i="65"/>
  <c r="E6" i="87"/>
  <c r="E7" i="87" s="1"/>
  <c r="I7" i="65"/>
  <c r="I7" i="63"/>
  <c r="I6" i="87"/>
  <c r="I7" i="87" s="1"/>
  <c r="I7" i="61"/>
  <c r="I7" i="59"/>
  <c r="I6" i="101"/>
  <c r="I7" i="101" s="1"/>
  <c r="I7" i="57"/>
  <c r="I7" i="55"/>
  <c r="I6" i="100"/>
  <c r="I7" i="100" s="1"/>
  <c r="I7" i="53"/>
  <c r="I7" i="51"/>
  <c r="I6" i="99"/>
  <c r="I7" i="99" s="1"/>
  <c r="I7" i="49"/>
  <c r="I6" i="98"/>
  <c r="I7" i="98" s="1"/>
  <c r="K6" i="47"/>
  <c r="K7" i="47" s="1"/>
  <c r="F7" i="47"/>
  <c r="F6" i="98"/>
  <c r="F7" i="98" s="1"/>
  <c r="K6" i="45"/>
  <c r="K7" i="45" s="1"/>
  <c r="F7" i="45"/>
  <c r="H7" i="44"/>
  <c r="H7" i="42"/>
  <c r="H6" i="97"/>
  <c r="H7" i="97" s="1"/>
  <c r="D7" i="40"/>
  <c r="K6" i="40"/>
  <c r="K7" i="40" s="1"/>
  <c r="K6" i="39"/>
  <c r="K7" i="39" s="1"/>
  <c r="F7" i="39"/>
  <c r="K6" i="37"/>
  <c r="K7" i="37" s="1"/>
  <c r="F7" i="37"/>
  <c r="F6" i="96"/>
  <c r="F7" i="96" s="1"/>
  <c r="K6" i="35"/>
  <c r="K7" i="35" s="1"/>
  <c r="F7" i="35"/>
  <c r="K6" i="34"/>
  <c r="K7" i="34" s="1"/>
  <c r="D7" i="34"/>
  <c r="D6" i="95"/>
  <c r="D7" i="32"/>
  <c r="K6" i="32"/>
  <c r="K7" i="32" s="1"/>
  <c r="K6" i="30"/>
  <c r="K7" i="30" s="1"/>
  <c r="D7" i="30"/>
  <c r="D6" i="94"/>
  <c r="K6" i="28"/>
  <c r="K7" i="28" s="1"/>
  <c r="D7" i="28"/>
  <c r="H7" i="10"/>
  <c r="I77" i="3"/>
  <c r="I11" i="93"/>
  <c r="I77" i="93" s="1"/>
  <c r="C77" i="61"/>
  <c r="C11" i="101"/>
  <c r="K11" i="61"/>
  <c r="K77" i="61" s="1"/>
  <c r="I77" i="64"/>
  <c r="I11" i="87"/>
  <c r="I77" i="87" s="1"/>
  <c r="I73" i="64"/>
  <c r="K11" i="64"/>
  <c r="K77" i="64" s="1"/>
  <c r="G13" i="95"/>
  <c r="K13" i="34"/>
  <c r="D77" i="50"/>
  <c r="D63" i="50"/>
  <c r="D43" i="76"/>
  <c r="D43" i="98"/>
  <c r="K43" i="50"/>
  <c r="I43" i="98"/>
  <c r="I77" i="46"/>
  <c r="I67" i="46"/>
  <c r="I63" i="46"/>
  <c r="K43" i="46"/>
  <c r="F63" i="42"/>
  <c r="F67" i="42"/>
  <c r="F43" i="97"/>
  <c r="F77" i="42"/>
  <c r="F43" i="76"/>
  <c r="K43" i="42"/>
  <c r="K15" i="63"/>
  <c r="H15" i="76"/>
  <c r="H63" i="63"/>
  <c r="H15" i="87"/>
  <c r="H74" i="63"/>
  <c r="H67" i="63"/>
  <c r="D73" i="73"/>
  <c r="K11" i="90"/>
  <c r="C11" i="76"/>
  <c r="D11" i="76"/>
  <c r="K11" i="73"/>
  <c r="I74" i="101"/>
  <c r="K15" i="101"/>
  <c r="D73" i="52"/>
  <c r="E76" i="99"/>
  <c r="K27" i="99"/>
  <c r="D67" i="68"/>
  <c r="D77" i="99"/>
  <c r="K11" i="99"/>
  <c r="C7" i="96"/>
  <c r="C7" i="87"/>
  <c r="K12" i="87"/>
  <c r="H77" i="88"/>
  <c r="E77" i="87"/>
  <c r="D76" i="101"/>
  <c r="D29" i="101"/>
  <c r="H76" i="97"/>
  <c r="K12" i="97"/>
  <c r="K76" i="97" s="1"/>
  <c r="U28" i="23" s="1"/>
  <c r="K29" i="75"/>
  <c r="K76" i="75"/>
  <c r="C67" i="3"/>
  <c r="D63" i="93"/>
  <c r="C67" i="31"/>
  <c r="E61" i="31"/>
  <c r="E67" i="31" s="1"/>
  <c r="E60" i="94"/>
  <c r="E61" i="94" s="1"/>
  <c r="D67" i="67"/>
  <c r="E61" i="49"/>
  <c r="E60" i="98"/>
  <c r="G76" i="90"/>
  <c r="G29" i="90"/>
  <c r="D76" i="93"/>
  <c r="C76" i="94"/>
  <c r="K63" i="61"/>
  <c r="C63" i="101"/>
  <c r="C73" i="61"/>
  <c r="K77" i="3"/>
  <c r="C61" i="58"/>
  <c r="C60" i="100"/>
  <c r="K60" i="58"/>
  <c r="C61" i="54"/>
  <c r="H61" i="49"/>
  <c r="H67" i="49" s="1"/>
  <c r="H60" i="98"/>
  <c r="H61" i="98" s="1"/>
  <c r="C61" i="32"/>
  <c r="C60" i="94"/>
  <c r="K60" i="32"/>
  <c r="D61" i="28"/>
  <c r="K60" i="28"/>
  <c r="D29" i="99"/>
  <c r="D76" i="99"/>
  <c r="K63" i="45"/>
  <c r="C73" i="45"/>
  <c r="K8" i="93"/>
  <c r="K74" i="93" s="1"/>
  <c r="U6" i="23" s="1"/>
  <c r="F74" i="93"/>
  <c r="I63" i="90"/>
  <c r="I73" i="88"/>
  <c r="K63" i="31"/>
  <c r="D73" i="31"/>
  <c r="F63" i="94"/>
  <c r="C73" i="38"/>
  <c r="G73" i="64"/>
  <c r="G63" i="87"/>
  <c r="I73" i="63"/>
  <c r="I63" i="87"/>
  <c r="I73" i="9"/>
  <c r="K63" i="9"/>
  <c r="D61" i="43"/>
  <c r="K60" i="43"/>
  <c r="K60" i="45"/>
  <c r="D61" i="45"/>
  <c r="K60" i="72"/>
  <c r="C60" i="88"/>
  <c r="K60" i="71"/>
  <c r="C61" i="71"/>
  <c r="I61" i="66"/>
  <c r="I67" i="66" s="1"/>
  <c r="I60" i="87"/>
  <c r="I61" i="87" s="1"/>
  <c r="K60" i="66"/>
  <c r="I60" i="97"/>
  <c r="I61" i="97" s="1"/>
  <c r="I61" i="41"/>
  <c r="K60" i="41"/>
  <c r="D61" i="31"/>
  <c r="D67" i="31" s="1"/>
  <c r="K60" i="31"/>
  <c r="K77" i="55"/>
  <c r="G73" i="54"/>
  <c r="G63" i="99"/>
  <c r="C75" i="97"/>
  <c r="K19" i="97"/>
  <c r="F74" i="97"/>
  <c r="K15" i="97"/>
  <c r="K15" i="100"/>
  <c r="G74" i="100"/>
  <c r="E75" i="98"/>
  <c r="K19" i="98"/>
  <c r="K19" i="101"/>
  <c r="K19" i="87"/>
  <c r="K15" i="90"/>
  <c r="F75" i="98"/>
  <c r="K9" i="98"/>
  <c r="C75" i="99"/>
  <c r="D74" i="95"/>
  <c r="K8" i="99"/>
  <c r="G74" i="99"/>
  <c r="D74" i="101"/>
  <c r="E74" i="87"/>
  <c r="C61" i="37"/>
  <c r="C60" i="95"/>
  <c r="G61" i="74"/>
  <c r="G60" i="90"/>
  <c r="G61" i="90" s="1"/>
  <c r="K60" i="74"/>
  <c r="H61" i="44"/>
  <c r="H67" i="44" s="1"/>
  <c r="H60" i="97"/>
  <c r="H61" i="97" s="1"/>
  <c r="K60" i="44"/>
  <c r="H60" i="76"/>
  <c r="D76" i="94"/>
  <c r="C76" i="90"/>
  <c r="C29" i="90"/>
  <c r="K77" i="31"/>
  <c r="K13" i="100"/>
  <c r="I73" i="93"/>
  <c r="I73" i="39"/>
  <c r="K63" i="36"/>
  <c r="E75" i="94"/>
  <c r="K19" i="94"/>
  <c r="K19" i="96"/>
  <c r="D75" i="96"/>
  <c r="F63" i="95"/>
  <c r="I73" i="49"/>
  <c r="D73" i="59"/>
  <c r="E73" i="61"/>
  <c r="E63" i="101"/>
  <c r="G61" i="33"/>
  <c r="G60" i="95"/>
  <c r="G61" i="95" s="1"/>
  <c r="K60" i="33"/>
  <c r="E61" i="55"/>
  <c r="K60" i="55"/>
  <c r="E60" i="100"/>
  <c r="E61" i="100" s="1"/>
  <c r="D61" i="65"/>
  <c r="K60" i="65"/>
  <c r="E61" i="73"/>
  <c r="K60" i="73"/>
  <c r="F61" i="9"/>
  <c r="D61" i="9"/>
  <c r="D60" i="93"/>
  <c r="K60" i="9"/>
  <c r="H74" i="97"/>
  <c r="G74" i="98"/>
  <c r="C73" i="62"/>
  <c r="D73" i="58"/>
  <c r="G61" i="46"/>
  <c r="F61" i="52"/>
  <c r="F60" i="99"/>
  <c r="F61" i="99" s="1"/>
  <c r="K60" i="52"/>
  <c r="I61" i="74"/>
  <c r="I67" i="74" s="1"/>
  <c r="I60" i="90"/>
  <c r="I61" i="90" s="1"/>
  <c r="E61" i="66"/>
  <c r="E60" i="87"/>
  <c r="E61" i="87" s="1"/>
  <c r="E61" i="60"/>
  <c r="E67" i="60" s="1"/>
  <c r="E60" i="101"/>
  <c r="E61" i="101" s="1"/>
  <c r="H61" i="57"/>
  <c r="E60" i="99"/>
  <c r="E61" i="99" s="1"/>
  <c r="E61" i="50"/>
  <c r="H61" i="37"/>
  <c r="H67" i="37" s="1"/>
  <c r="H60" i="96"/>
  <c r="H61" i="96" s="1"/>
  <c r="I61" i="32"/>
  <c r="I67" i="32" s="1"/>
  <c r="I60" i="95"/>
  <c r="I61" i="95" s="1"/>
  <c r="K9" i="93"/>
  <c r="K12" i="101"/>
  <c r="D74" i="90"/>
  <c r="K10" i="99"/>
  <c r="K9" i="96"/>
  <c r="K9" i="97"/>
  <c r="K9" i="87"/>
  <c r="F74" i="95"/>
  <c r="C73" i="69"/>
  <c r="I61" i="39"/>
  <c r="I67" i="39" s="1"/>
  <c r="I60" i="96"/>
  <c r="I61" i="96" s="1"/>
  <c r="H61" i="65"/>
  <c r="H67" i="65" s="1"/>
  <c r="H60" i="87"/>
  <c r="H61" i="87" s="1"/>
  <c r="G61" i="67"/>
  <c r="G67" i="67" s="1"/>
  <c r="G60" i="87"/>
  <c r="G61" i="87" s="1"/>
  <c r="E61" i="69"/>
  <c r="K60" i="69"/>
  <c r="F61" i="56"/>
  <c r="F60" i="100"/>
  <c r="F61" i="100" s="1"/>
  <c r="F61" i="43"/>
  <c r="F67" i="43" s="1"/>
  <c r="F60" i="97"/>
  <c r="F61" i="97" s="1"/>
  <c r="K60" i="68"/>
  <c r="E60" i="88"/>
  <c r="E61" i="88" s="1"/>
  <c r="F61" i="30"/>
  <c r="F60" i="94"/>
  <c r="F61" i="94" s="1"/>
  <c r="G61" i="36"/>
  <c r="F74" i="100"/>
  <c r="K23" i="94"/>
  <c r="H75" i="94"/>
  <c r="K19" i="95"/>
  <c r="I74" i="94"/>
  <c r="E63" i="95"/>
  <c r="K63" i="34"/>
  <c r="H61" i="34"/>
  <c r="K60" i="34"/>
  <c r="H60" i="95"/>
  <c r="H61" i="95" s="1"/>
  <c r="G61" i="39"/>
  <c r="G60" i="96"/>
  <c r="G61" i="96" s="1"/>
  <c r="C61" i="42"/>
  <c r="C60" i="97"/>
  <c r="C61" i="53"/>
  <c r="C60" i="99"/>
  <c r="H61" i="75"/>
  <c r="H60" i="90"/>
  <c r="H61" i="90" s="1"/>
  <c r="I61" i="3"/>
  <c r="I60" i="93"/>
  <c r="I61" i="93" s="1"/>
  <c r="G60" i="93"/>
  <c r="G61" i="93" s="1"/>
  <c r="D60" i="87"/>
  <c r="D61" i="87" s="1"/>
  <c r="G61" i="60"/>
  <c r="G67" i="60" s="1"/>
  <c r="G60" i="101"/>
  <c r="G61" i="101" s="1"/>
  <c r="C61" i="60"/>
  <c r="C60" i="101"/>
  <c r="F61" i="59"/>
  <c r="F60" i="101"/>
  <c r="F61" i="101" s="1"/>
  <c r="G61" i="48"/>
  <c r="K60" i="48"/>
  <c r="E61" i="44"/>
  <c r="E60" i="97"/>
  <c r="E61" i="97" s="1"/>
  <c r="G61" i="32"/>
  <c r="G67" i="32" s="1"/>
  <c r="G60" i="94"/>
  <c r="G61" i="94" s="1"/>
  <c r="D61" i="35"/>
  <c r="D60" i="95"/>
  <c r="D61" i="95" s="1"/>
  <c r="K6" i="3"/>
  <c r="K7" i="3" s="1"/>
  <c r="K74" i="38"/>
  <c r="K6" i="54"/>
  <c r="K7" i="54" s="1"/>
  <c r="H75" i="51"/>
  <c r="H19" i="76"/>
  <c r="C19" i="76"/>
  <c r="G19" i="76"/>
  <c r="D19" i="76"/>
  <c r="K6" i="56"/>
  <c r="K7" i="56" s="1"/>
  <c r="C63" i="72"/>
  <c r="F63" i="66"/>
  <c r="F63" i="50"/>
  <c r="I63" i="28"/>
  <c r="H63" i="64"/>
  <c r="E76" i="54"/>
  <c r="E63" i="42"/>
  <c r="D51" i="76"/>
  <c r="H51" i="76"/>
  <c r="D13" i="94"/>
  <c r="K13" i="29"/>
  <c r="F13" i="94"/>
  <c r="K13" i="30"/>
  <c r="I13" i="76"/>
  <c r="F13" i="99"/>
  <c r="K13" i="99" s="1"/>
  <c r="G12" i="94"/>
  <c r="K12" i="94" s="1"/>
  <c r="K76" i="94" s="1"/>
  <c r="U13" i="23" s="1"/>
  <c r="G76" i="29"/>
  <c r="E27" i="93"/>
  <c r="E76" i="3"/>
  <c r="C77" i="72"/>
  <c r="C63" i="54"/>
  <c r="C63" i="76" s="1"/>
  <c r="I63" i="30"/>
  <c r="H63" i="26"/>
  <c r="C13" i="90"/>
  <c r="K13" i="90" s="1"/>
  <c r="I13" i="97"/>
  <c r="K13" i="97" s="1"/>
  <c r="D77" i="74"/>
  <c r="C63" i="56"/>
  <c r="H63" i="30"/>
  <c r="D63" i="48"/>
  <c r="D63" i="98" s="1"/>
  <c r="C55" i="76"/>
  <c r="G13" i="76"/>
  <c r="G76" i="35"/>
  <c r="G27" i="95"/>
  <c r="G12" i="95"/>
  <c r="K12" i="95" s="1"/>
  <c r="E77" i="75"/>
  <c r="I77" i="73"/>
  <c r="C77" i="74"/>
  <c r="D12" i="96"/>
  <c r="K12" i="96" s="1"/>
  <c r="C76" i="41"/>
  <c r="I76" i="41"/>
  <c r="I76" i="37"/>
  <c r="I76" i="33"/>
  <c r="H76" i="32"/>
  <c r="I12" i="93"/>
  <c r="I76" i="93" s="1"/>
  <c r="I77" i="74"/>
  <c r="C77" i="73"/>
  <c r="D77" i="73"/>
  <c r="D77" i="70"/>
  <c r="I13" i="93"/>
  <c r="E76" i="46"/>
  <c r="D76" i="35"/>
  <c r="I27" i="101"/>
  <c r="K27" i="101" s="1"/>
  <c r="I76" i="40"/>
  <c r="I77" i="75"/>
  <c r="F77" i="74"/>
  <c r="G77" i="74"/>
  <c r="C76" i="57"/>
  <c r="F76" i="40"/>
  <c r="D76" i="41"/>
  <c r="D76" i="28"/>
  <c r="F77" i="75"/>
  <c r="C77" i="75"/>
  <c r="D77" i="75"/>
  <c r="I77" i="71"/>
  <c r="D43" i="101"/>
  <c r="K43" i="101" s="1"/>
  <c r="E43" i="96"/>
  <c r="H16" i="23"/>
  <c r="K59" i="76" l="1"/>
  <c r="K59" i="90"/>
  <c r="K13" i="93"/>
  <c r="K74" i="99"/>
  <c r="U36" i="23" s="1"/>
  <c r="F73" i="72"/>
  <c r="F63" i="90"/>
  <c r="F73" i="90" s="1"/>
  <c r="F73" i="37"/>
  <c r="F63" i="96"/>
  <c r="F73" i="96" s="1"/>
  <c r="I61" i="49"/>
  <c r="I67" i="49" s="1"/>
  <c r="I60" i="98"/>
  <c r="I61" i="98" s="1"/>
  <c r="I61" i="57"/>
  <c r="I67" i="57" s="1"/>
  <c r="I67" i="100" s="1"/>
  <c r="I60" i="100"/>
  <c r="I61" i="100" s="1"/>
  <c r="F61" i="63"/>
  <c r="F60" i="87"/>
  <c r="F61" i="87" s="1"/>
  <c r="K60" i="63"/>
  <c r="K47" i="100"/>
  <c r="K39" i="95"/>
  <c r="K63" i="55"/>
  <c r="D73" i="55"/>
  <c r="D63" i="100"/>
  <c r="I63" i="99"/>
  <c r="I73" i="99" s="1"/>
  <c r="I73" i="50"/>
  <c r="I76" i="98"/>
  <c r="C5" i="9"/>
  <c r="D5" i="9" s="1"/>
  <c r="E5" i="9" s="1"/>
  <c r="F5" i="9" s="1"/>
  <c r="G5" i="9" s="1"/>
  <c r="H5" i="9" s="1"/>
  <c r="I5" i="9" s="1"/>
  <c r="A13" i="4"/>
  <c r="B14" i="4"/>
  <c r="K8" i="94"/>
  <c r="K74" i="94" s="1"/>
  <c r="U11" i="23" s="1"/>
  <c r="K29" i="68"/>
  <c r="K76" i="68"/>
  <c r="K19" i="93"/>
  <c r="H60" i="100"/>
  <c r="H61" i="100" s="1"/>
  <c r="G60" i="98"/>
  <c r="G61" i="98" s="1"/>
  <c r="K63" i="47"/>
  <c r="K8" i="98"/>
  <c r="K8" i="101"/>
  <c r="K74" i="101" s="1"/>
  <c r="U46" i="23" s="1"/>
  <c r="K60" i="70"/>
  <c r="E60" i="90"/>
  <c r="K63" i="38"/>
  <c r="F63" i="98"/>
  <c r="F73" i="98" s="1"/>
  <c r="K60" i="54"/>
  <c r="K6" i="87"/>
  <c r="K7" i="87" s="1"/>
  <c r="K63" i="52"/>
  <c r="H73" i="43"/>
  <c r="K77" i="90"/>
  <c r="U64" i="23" s="1"/>
  <c r="K43" i="95"/>
  <c r="E7" i="76"/>
  <c r="K77" i="72"/>
  <c r="G60" i="76"/>
  <c r="E63" i="93"/>
  <c r="E73" i="93" s="1"/>
  <c r="E73" i="3"/>
  <c r="D73" i="35"/>
  <c r="K63" i="35"/>
  <c r="K73" i="35" s="1"/>
  <c r="F67" i="98"/>
  <c r="K55" i="101"/>
  <c r="K55" i="100"/>
  <c r="F67" i="90"/>
  <c r="K27" i="76"/>
  <c r="K76" i="76" s="1"/>
  <c r="U3" i="23" s="1"/>
  <c r="K63" i="39"/>
  <c r="K73" i="39" s="1"/>
  <c r="D73" i="39"/>
  <c r="D63" i="96"/>
  <c r="D73" i="96" s="1"/>
  <c r="K59" i="98"/>
  <c r="F61" i="48"/>
  <c r="F67" i="48" s="1"/>
  <c r="F60" i="98"/>
  <c r="F61" i="98" s="1"/>
  <c r="H61" i="50"/>
  <c r="H67" i="50" s="1"/>
  <c r="H67" i="76" s="1"/>
  <c r="H60" i="99"/>
  <c r="H61" i="99" s="1"/>
  <c r="G61" i="51"/>
  <c r="G67" i="51" s="1"/>
  <c r="G60" i="99"/>
  <c r="G61" i="99" s="1"/>
  <c r="C61" i="10"/>
  <c r="K60" i="10"/>
  <c r="C60" i="93"/>
  <c r="C61" i="93" s="1"/>
  <c r="K55" i="99"/>
  <c r="K51" i="93"/>
  <c r="K39" i="96"/>
  <c r="K39" i="90"/>
  <c r="K35" i="97"/>
  <c r="K35" i="98"/>
  <c r="D63" i="90"/>
  <c r="D73" i="90" s="1"/>
  <c r="D73" i="72"/>
  <c r="H73" i="55"/>
  <c r="H63" i="100"/>
  <c r="H73" i="100" s="1"/>
  <c r="F73" i="3"/>
  <c r="F63" i="93"/>
  <c r="F73" i="93" s="1"/>
  <c r="E63" i="94"/>
  <c r="E73" i="94" s="1"/>
  <c r="E73" i="29"/>
  <c r="H73" i="37"/>
  <c r="H63" i="96"/>
  <c r="H73" i="96" s="1"/>
  <c r="K23" i="96"/>
  <c r="K74" i="42"/>
  <c r="C73" i="58"/>
  <c r="K63" i="58"/>
  <c r="K73" i="58" s="1"/>
  <c r="K63" i="62"/>
  <c r="K63" i="10"/>
  <c r="K73" i="10" s="1"/>
  <c r="I73" i="10"/>
  <c r="K23" i="93"/>
  <c r="K15" i="99"/>
  <c r="H63" i="99"/>
  <c r="H73" i="99" s="1"/>
  <c r="H73" i="52"/>
  <c r="C61" i="51"/>
  <c r="K60" i="51"/>
  <c r="F61" i="71"/>
  <c r="F67" i="71" s="1"/>
  <c r="F67" i="88" s="1"/>
  <c r="F60" i="88"/>
  <c r="F61" i="88" s="1"/>
  <c r="C61" i="74"/>
  <c r="C67" i="74" s="1"/>
  <c r="C67" i="90" s="1"/>
  <c r="C60" i="90"/>
  <c r="C61" i="90" s="1"/>
  <c r="I60" i="76"/>
  <c r="H61" i="31"/>
  <c r="H67" i="31" s="1"/>
  <c r="H67" i="94" s="1"/>
  <c r="H60" i="94"/>
  <c r="H61" i="94" s="1"/>
  <c r="E61" i="30"/>
  <c r="E67" i="30" s="1"/>
  <c r="K60" i="30"/>
  <c r="K55" i="95"/>
  <c r="K51" i="99"/>
  <c r="K47" i="99"/>
  <c r="C73" i="57"/>
  <c r="K63" i="57"/>
  <c r="K47" i="101"/>
  <c r="K39" i="100"/>
  <c r="K39" i="93"/>
  <c r="H73" i="59"/>
  <c r="H63" i="101"/>
  <c r="H73" i="101" s="1"/>
  <c r="H73" i="68"/>
  <c r="H63" i="88"/>
  <c r="K39" i="98"/>
  <c r="K8" i="90"/>
  <c r="K74" i="90" s="1"/>
  <c r="U61" i="23" s="1"/>
  <c r="C74" i="90"/>
  <c r="F63" i="88"/>
  <c r="K76" i="71"/>
  <c r="K29" i="71"/>
  <c r="E61" i="53"/>
  <c r="E67" i="53" s="1"/>
  <c r="K60" i="53"/>
  <c r="D61" i="62"/>
  <c r="D60" i="101"/>
  <c r="D61" i="101" s="1"/>
  <c r="K60" i="62"/>
  <c r="K55" i="93"/>
  <c r="K51" i="96"/>
  <c r="K51" i="94"/>
  <c r="K47" i="95"/>
  <c r="C73" i="37"/>
  <c r="K63" i="37"/>
  <c r="K73" i="37" s="1"/>
  <c r="K47" i="98"/>
  <c r="K31" i="95"/>
  <c r="G73" i="56"/>
  <c r="G63" i="100"/>
  <c r="G73" i="100" s="1"/>
  <c r="K31" i="93"/>
  <c r="E76" i="76"/>
  <c r="F61" i="67"/>
  <c r="F67" i="67" s="1"/>
  <c r="K60" i="67"/>
  <c r="D61" i="38"/>
  <c r="K60" i="38"/>
  <c r="D60" i="96"/>
  <c r="D61" i="96" s="1"/>
  <c r="K59" i="99"/>
  <c r="K59" i="93"/>
  <c r="K39" i="76"/>
  <c r="K23" i="97"/>
  <c r="K74" i="96"/>
  <c r="U21" i="23" s="1"/>
  <c r="F61" i="36"/>
  <c r="F67" i="36" s="1"/>
  <c r="F60" i="95"/>
  <c r="F61" i="95" s="1"/>
  <c r="G67" i="99"/>
  <c r="F63" i="100"/>
  <c r="F73" i="100" s="1"/>
  <c r="F73" i="55"/>
  <c r="F73" i="59"/>
  <c r="F63" i="101"/>
  <c r="F73" i="101" s="1"/>
  <c r="K63" i="3"/>
  <c r="K73" i="3" s="1"/>
  <c r="C63" i="93"/>
  <c r="C73" i="93" s="1"/>
  <c r="K63" i="30"/>
  <c r="K60" i="36"/>
  <c r="I63" i="96"/>
  <c r="I73" i="96" s="1"/>
  <c r="K8" i="95"/>
  <c r="K74" i="95" s="1"/>
  <c r="U16" i="23" s="1"/>
  <c r="K43" i="93"/>
  <c r="D60" i="94"/>
  <c r="D61" i="94" s="1"/>
  <c r="G60" i="88"/>
  <c r="G61" i="88" s="1"/>
  <c r="K60" i="49"/>
  <c r="I73" i="3"/>
  <c r="D63" i="99"/>
  <c r="H73" i="88"/>
  <c r="I77" i="88"/>
  <c r="K74" i="62"/>
  <c r="I73" i="59"/>
  <c r="I63" i="101"/>
  <c r="I73" i="101" s="1"/>
  <c r="D67" i="100"/>
  <c r="H73" i="47"/>
  <c r="H63" i="98"/>
  <c r="H73" i="98" s="1"/>
  <c r="G29" i="88"/>
  <c r="G76" i="88"/>
  <c r="K60" i="35"/>
  <c r="D60" i="98"/>
  <c r="D61" i="98" s="1"/>
  <c r="K60" i="46"/>
  <c r="D61" i="46"/>
  <c r="D67" i="46" s="1"/>
  <c r="D61" i="50"/>
  <c r="D67" i="50" s="1"/>
  <c r="K60" i="50"/>
  <c r="G67" i="100"/>
  <c r="H61" i="9"/>
  <c r="H67" i="9" s="1"/>
  <c r="H60" i="93"/>
  <c r="H61" i="93" s="1"/>
  <c r="K47" i="97"/>
  <c r="K47" i="93"/>
  <c r="C73" i="75"/>
  <c r="K63" i="75"/>
  <c r="K73" i="75" s="1"/>
  <c r="D73" i="29"/>
  <c r="D63" i="94"/>
  <c r="D73" i="94" s="1"/>
  <c r="K35" i="88"/>
  <c r="I63" i="100"/>
  <c r="I73" i="100" s="1"/>
  <c r="I73" i="54"/>
  <c r="K31" i="100"/>
  <c r="F74" i="76"/>
  <c r="K23" i="100"/>
  <c r="E73" i="46"/>
  <c r="E63" i="98"/>
  <c r="E73" i="98" s="1"/>
  <c r="K59" i="101"/>
  <c r="K29" i="55"/>
  <c r="K76" i="55"/>
  <c r="D61" i="54"/>
  <c r="D67" i="54" s="1"/>
  <c r="D67" i="99" s="1"/>
  <c r="D60" i="99"/>
  <c r="D61" i="99" s="1"/>
  <c r="E61" i="61"/>
  <c r="K60" i="61"/>
  <c r="D61" i="69"/>
  <c r="D67" i="69" s="1"/>
  <c r="D60" i="88"/>
  <c r="D61" i="88" s="1"/>
  <c r="K63" i="32"/>
  <c r="K73" i="32" s="1"/>
  <c r="C73" i="32"/>
  <c r="E74" i="88"/>
  <c r="K74" i="31"/>
  <c r="K15" i="96"/>
  <c r="C74" i="96"/>
  <c r="C73" i="65"/>
  <c r="K63" i="65"/>
  <c r="K73" i="65" s="1"/>
  <c r="C63" i="87"/>
  <c r="C73" i="87" s="1"/>
  <c r="K63" i="69"/>
  <c r="K73" i="69" s="1"/>
  <c r="K8" i="76"/>
  <c r="C74" i="88"/>
  <c r="K8" i="88"/>
  <c r="K74" i="88" s="1"/>
  <c r="U56" i="23" s="1"/>
  <c r="F76" i="96"/>
  <c r="K27" i="96"/>
  <c r="K59" i="96"/>
  <c r="K59" i="100"/>
  <c r="C61" i="66"/>
  <c r="C67" i="66" s="1"/>
  <c r="C67" i="87" s="1"/>
  <c r="C60" i="87"/>
  <c r="C61" i="87" s="1"/>
  <c r="F61" i="75"/>
  <c r="F67" i="75" s="1"/>
  <c r="K60" i="75"/>
  <c r="K55" i="97"/>
  <c r="K55" i="87"/>
  <c r="K55" i="90"/>
  <c r="K63" i="53"/>
  <c r="C73" i="53"/>
  <c r="E63" i="100"/>
  <c r="E73" i="100" s="1"/>
  <c r="E73" i="55"/>
  <c r="K39" i="94"/>
  <c r="K39" i="97"/>
  <c r="C73" i="73"/>
  <c r="K63" i="73"/>
  <c r="K35" i="93"/>
  <c r="F74" i="96"/>
  <c r="D74" i="97"/>
  <c r="K23" i="76"/>
  <c r="K12" i="99"/>
  <c r="G63" i="88"/>
  <c r="G73" i="88" s="1"/>
  <c r="C77" i="94"/>
  <c r="K43" i="94"/>
  <c r="K77" i="94" s="1"/>
  <c r="U14" i="23" s="1"/>
  <c r="H61" i="62"/>
  <c r="H67" i="62" s="1"/>
  <c r="H67" i="101" s="1"/>
  <c r="H60" i="101"/>
  <c r="H61" i="101" s="1"/>
  <c r="C73" i="40"/>
  <c r="K63" i="40"/>
  <c r="K73" i="40" s="1"/>
  <c r="H73" i="33"/>
  <c r="H63" i="95"/>
  <c r="H73" i="95" s="1"/>
  <c r="G73" i="3"/>
  <c r="G63" i="93"/>
  <c r="G73" i="93" s="1"/>
  <c r="K27" i="87"/>
  <c r="K76" i="87" s="1"/>
  <c r="U53" i="23" s="1"/>
  <c r="F76" i="87"/>
  <c r="D73" i="42"/>
  <c r="D63" i="97"/>
  <c r="D73" i="97" s="1"/>
  <c r="K60" i="42"/>
  <c r="D61" i="42"/>
  <c r="D67" i="42" s="1"/>
  <c r="C61" i="59"/>
  <c r="C67" i="59" s="1"/>
  <c r="K60" i="59"/>
  <c r="G63" i="94"/>
  <c r="G73" i="94" s="1"/>
  <c r="G73" i="30"/>
  <c r="E73" i="72"/>
  <c r="E63" i="90"/>
  <c r="E73" i="90" s="1"/>
  <c r="C73" i="29"/>
  <c r="C63" i="94"/>
  <c r="C73" i="94" s="1"/>
  <c r="E73" i="64"/>
  <c r="E63" i="87"/>
  <c r="E61" i="37"/>
  <c r="E67" i="37" s="1"/>
  <c r="E60" i="96"/>
  <c r="E61" i="96" s="1"/>
  <c r="K60" i="37"/>
  <c r="D61" i="73"/>
  <c r="D67" i="73" s="1"/>
  <c r="D60" i="90"/>
  <c r="D61" i="90" s="1"/>
  <c r="D73" i="33"/>
  <c r="D63" i="95"/>
  <c r="D73" i="95" s="1"/>
  <c r="K35" i="95"/>
  <c r="K31" i="96"/>
  <c r="K63" i="26"/>
  <c r="F60" i="76"/>
  <c r="C63" i="90"/>
  <c r="D63" i="101"/>
  <c r="D73" i="101" s="1"/>
  <c r="G73" i="38"/>
  <c r="K76" i="96"/>
  <c r="U23" i="23" s="1"/>
  <c r="K13" i="94"/>
  <c r="K63" i="44"/>
  <c r="K73" i="44" s="1"/>
  <c r="K15" i="94"/>
  <c r="G67" i="87"/>
  <c r="I67" i="96"/>
  <c r="D60" i="76"/>
  <c r="C73" i="74"/>
  <c r="K63" i="59"/>
  <c r="K8" i="87"/>
  <c r="K15" i="98"/>
  <c r="C60" i="76"/>
  <c r="K6" i="96"/>
  <c r="K7" i="96" s="1"/>
  <c r="F73" i="71"/>
  <c r="G63" i="97"/>
  <c r="G73" i="97" s="1"/>
  <c r="G73" i="41"/>
  <c r="C73" i="67"/>
  <c r="K63" i="67"/>
  <c r="K73" i="67" s="1"/>
  <c r="C73" i="33"/>
  <c r="C63" i="95"/>
  <c r="C73" i="95" s="1"/>
  <c r="K63" i="33"/>
  <c r="K73" i="33" s="1"/>
  <c r="F67" i="95"/>
  <c r="I67" i="99"/>
  <c r="D67" i="90"/>
  <c r="K60" i="40"/>
  <c r="F61" i="40"/>
  <c r="F60" i="96"/>
  <c r="F61" i="96" s="1"/>
  <c r="C61" i="47"/>
  <c r="C60" i="98"/>
  <c r="C61" i="98" s="1"/>
  <c r="K60" i="47"/>
  <c r="K60" i="64"/>
  <c r="E61" i="64"/>
  <c r="K59" i="88"/>
  <c r="K51" i="95"/>
  <c r="K31" i="88"/>
  <c r="C63" i="96"/>
  <c r="C73" i="96" s="1"/>
  <c r="G63" i="90"/>
  <c r="I73" i="32"/>
  <c r="I63" i="95"/>
  <c r="I73" i="95" s="1"/>
  <c r="K23" i="95"/>
  <c r="K43" i="87"/>
  <c r="C77" i="87"/>
  <c r="F76" i="100"/>
  <c r="F29" i="100"/>
  <c r="K76" i="67"/>
  <c r="K29" i="67"/>
  <c r="K59" i="95"/>
  <c r="C61" i="39"/>
  <c r="C67" i="39" s="1"/>
  <c r="C67" i="96" s="1"/>
  <c r="C60" i="96"/>
  <c r="C61" i="96" s="1"/>
  <c r="K60" i="39"/>
  <c r="K59" i="97"/>
  <c r="G61" i="43"/>
  <c r="G67" i="43" s="1"/>
  <c r="G67" i="97" s="1"/>
  <c r="G60" i="97"/>
  <c r="G61" i="97" s="1"/>
  <c r="F61" i="60"/>
  <c r="F67" i="60" s="1"/>
  <c r="K60" i="60"/>
  <c r="I61" i="68"/>
  <c r="I60" i="88"/>
  <c r="I61" i="88" s="1"/>
  <c r="F60" i="93"/>
  <c r="F61" i="93" s="1"/>
  <c r="F61" i="26"/>
  <c r="F67" i="26" s="1"/>
  <c r="E61" i="29"/>
  <c r="K60" i="29"/>
  <c r="K31" i="94"/>
  <c r="K31" i="97"/>
  <c r="C73" i="60"/>
  <c r="K63" i="60"/>
  <c r="K31" i="90"/>
  <c r="E73" i="50"/>
  <c r="E63" i="99"/>
  <c r="E73" i="99" s="1"/>
  <c r="K23" i="88"/>
  <c r="D63" i="88"/>
  <c r="D73" i="88" s="1"/>
  <c r="D73" i="68"/>
  <c r="K63" i="68"/>
  <c r="K51" i="101"/>
  <c r="E74" i="76"/>
  <c r="K8" i="100"/>
  <c r="K76" i="39"/>
  <c r="K76" i="41"/>
  <c r="F29" i="88"/>
  <c r="F76" i="88"/>
  <c r="E61" i="57"/>
  <c r="E67" i="57" s="1"/>
  <c r="K60" i="57"/>
  <c r="I61" i="61"/>
  <c r="I67" i="61" s="1"/>
  <c r="I67" i="101" s="1"/>
  <c r="I60" i="101"/>
  <c r="I61" i="101" s="1"/>
  <c r="K51" i="87"/>
  <c r="G63" i="95"/>
  <c r="G73" i="95" s="1"/>
  <c r="G73" i="33"/>
  <c r="K47" i="96"/>
  <c r="K39" i="88"/>
  <c r="K35" i="76"/>
  <c r="K35" i="96"/>
  <c r="K35" i="90"/>
  <c r="K31" i="99"/>
  <c r="K74" i="36"/>
  <c r="K74" i="43"/>
  <c r="K23" i="98"/>
  <c r="K23" i="90"/>
  <c r="K27" i="100"/>
  <c r="K76" i="100" s="1"/>
  <c r="U43" i="23" s="1"/>
  <c r="C73" i="76"/>
  <c r="K76" i="101"/>
  <c r="U48" i="23" s="1"/>
  <c r="K73" i="30"/>
  <c r="K73" i="26"/>
  <c r="D73" i="98"/>
  <c r="E76" i="93"/>
  <c r="K27" i="93"/>
  <c r="K51" i="76"/>
  <c r="I73" i="28"/>
  <c r="K63" i="28"/>
  <c r="I63" i="94"/>
  <c r="I63" i="76"/>
  <c r="H75" i="76"/>
  <c r="D67" i="35"/>
  <c r="K61" i="35"/>
  <c r="E67" i="44"/>
  <c r="K61" i="44"/>
  <c r="F67" i="59"/>
  <c r="K61" i="59"/>
  <c r="I67" i="3"/>
  <c r="I61" i="76"/>
  <c r="C67" i="53"/>
  <c r="K61" i="53"/>
  <c r="G67" i="39"/>
  <c r="K61" i="39"/>
  <c r="E67" i="69"/>
  <c r="K61" i="69"/>
  <c r="I67" i="95"/>
  <c r="I67" i="90"/>
  <c r="F67" i="52"/>
  <c r="K61" i="52"/>
  <c r="E67" i="55"/>
  <c r="K61" i="55"/>
  <c r="E73" i="101"/>
  <c r="K75" i="96"/>
  <c r="U22" i="23" s="1"/>
  <c r="H67" i="97"/>
  <c r="K75" i="101"/>
  <c r="U47" i="23" s="1"/>
  <c r="K74" i="100"/>
  <c r="U41" i="23" s="1"/>
  <c r="K75" i="97"/>
  <c r="U27" i="23" s="1"/>
  <c r="K60" i="96"/>
  <c r="K61" i="41"/>
  <c r="I67" i="41"/>
  <c r="K67" i="41" s="1"/>
  <c r="I67" i="87"/>
  <c r="E61" i="90"/>
  <c r="G73" i="96"/>
  <c r="K73" i="31"/>
  <c r="I73" i="90"/>
  <c r="K73" i="61"/>
  <c r="E61" i="98"/>
  <c r="K61" i="31"/>
  <c r="K73" i="52"/>
  <c r="L11" i="52"/>
  <c r="K15" i="87"/>
  <c r="H74" i="87"/>
  <c r="K77" i="42"/>
  <c r="F67" i="97"/>
  <c r="I73" i="46"/>
  <c r="K63" i="46"/>
  <c r="I63" i="98"/>
  <c r="D77" i="76"/>
  <c r="C77" i="101"/>
  <c r="K11" i="101"/>
  <c r="K77" i="101" s="1"/>
  <c r="U49" i="23" s="1"/>
  <c r="K43" i="96"/>
  <c r="E77" i="96"/>
  <c r="D75" i="76"/>
  <c r="C61" i="101"/>
  <c r="C61" i="97"/>
  <c r="K61" i="97" s="1"/>
  <c r="K60" i="97"/>
  <c r="K73" i="34"/>
  <c r="G67" i="36"/>
  <c r="K61" i="36"/>
  <c r="F67" i="9"/>
  <c r="K61" i="65"/>
  <c r="D67" i="65"/>
  <c r="K63" i="90"/>
  <c r="C73" i="90"/>
  <c r="K75" i="94"/>
  <c r="U12" i="23" s="1"/>
  <c r="K73" i="36"/>
  <c r="C61" i="95"/>
  <c r="K61" i="95" s="1"/>
  <c r="K60" i="95"/>
  <c r="K75" i="98"/>
  <c r="U32" i="23" s="1"/>
  <c r="K74" i="98"/>
  <c r="U31" i="23" s="1"/>
  <c r="K61" i="96"/>
  <c r="D76" i="96"/>
  <c r="C67" i="71"/>
  <c r="K61" i="71"/>
  <c r="E67" i="72"/>
  <c r="K61" i="72"/>
  <c r="K73" i="9"/>
  <c r="G73" i="87"/>
  <c r="F73" i="94"/>
  <c r="K73" i="45"/>
  <c r="H67" i="98"/>
  <c r="C61" i="100"/>
  <c r="K61" i="100" s="1"/>
  <c r="E67" i="49"/>
  <c r="K61" i="49"/>
  <c r="K67" i="31"/>
  <c r="D67" i="88"/>
  <c r="K76" i="99"/>
  <c r="U38" i="23" s="1"/>
  <c r="H73" i="97"/>
  <c r="K63" i="63"/>
  <c r="H73" i="63"/>
  <c r="H63" i="87"/>
  <c r="K77" i="95"/>
  <c r="U19" i="23" s="1"/>
  <c r="F77" i="76"/>
  <c r="F73" i="42"/>
  <c r="F63" i="97"/>
  <c r="F63" i="76"/>
  <c r="K6" i="94"/>
  <c r="K7" i="94" s="1"/>
  <c r="D7" i="94"/>
  <c r="D73" i="99"/>
  <c r="I73" i="30"/>
  <c r="K63" i="48"/>
  <c r="D73" i="48"/>
  <c r="D63" i="76"/>
  <c r="C63" i="99"/>
  <c r="C73" i="54"/>
  <c r="K63" i="54"/>
  <c r="K63" i="42"/>
  <c r="E73" i="42"/>
  <c r="E63" i="97"/>
  <c r="F63" i="87"/>
  <c r="F73" i="66"/>
  <c r="K63" i="66"/>
  <c r="G75" i="76"/>
  <c r="G67" i="94"/>
  <c r="G67" i="48"/>
  <c r="K61" i="48"/>
  <c r="C67" i="60"/>
  <c r="K61" i="60"/>
  <c r="H67" i="75"/>
  <c r="K61" i="75"/>
  <c r="C67" i="42"/>
  <c r="K61" i="42"/>
  <c r="E73" i="95"/>
  <c r="K75" i="95"/>
  <c r="U17" i="23" s="1"/>
  <c r="K61" i="56"/>
  <c r="F67" i="56"/>
  <c r="H67" i="96"/>
  <c r="H67" i="57"/>
  <c r="E67" i="66"/>
  <c r="D61" i="93"/>
  <c r="K61" i="93" s="1"/>
  <c r="K60" i="93"/>
  <c r="F73" i="95"/>
  <c r="C67" i="37"/>
  <c r="K74" i="97"/>
  <c r="U26" i="23" s="1"/>
  <c r="G73" i="99"/>
  <c r="G76" i="94"/>
  <c r="D67" i="94"/>
  <c r="G67" i="70"/>
  <c r="K61" i="70"/>
  <c r="K73" i="38"/>
  <c r="K73" i="29"/>
  <c r="C61" i="94"/>
  <c r="K61" i="94" s="1"/>
  <c r="C67" i="58"/>
  <c r="K61" i="58"/>
  <c r="K61" i="67"/>
  <c r="K60" i="87"/>
  <c r="D73" i="93"/>
  <c r="H67" i="87"/>
  <c r="K15" i="76"/>
  <c r="H74" i="76"/>
  <c r="K77" i="50"/>
  <c r="K55" i="76"/>
  <c r="D77" i="101"/>
  <c r="G76" i="95"/>
  <c r="K27" i="95"/>
  <c r="F73" i="50"/>
  <c r="F63" i="99"/>
  <c r="I29" i="101"/>
  <c r="I76" i="101"/>
  <c r="H63" i="94"/>
  <c r="H73" i="30"/>
  <c r="C73" i="56"/>
  <c r="C63" i="100"/>
  <c r="K63" i="56"/>
  <c r="H63" i="76"/>
  <c r="H63" i="93"/>
  <c r="H73" i="26"/>
  <c r="H73" i="64"/>
  <c r="K63" i="64"/>
  <c r="C63" i="88"/>
  <c r="K63" i="72"/>
  <c r="C73" i="72"/>
  <c r="C75" i="76"/>
  <c r="K19" i="76"/>
  <c r="K60" i="99"/>
  <c r="C61" i="99"/>
  <c r="K61" i="99" s="1"/>
  <c r="H67" i="34"/>
  <c r="K61" i="34"/>
  <c r="K75" i="93"/>
  <c r="U7" i="23" s="1"/>
  <c r="F67" i="30"/>
  <c r="K61" i="30"/>
  <c r="E67" i="50"/>
  <c r="K67" i="50" s="1"/>
  <c r="G67" i="46"/>
  <c r="K61" i="46"/>
  <c r="D67" i="9"/>
  <c r="K61" i="9"/>
  <c r="E67" i="73"/>
  <c r="K61" i="73"/>
  <c r="G67" i="33"/>
  <c r="K61" i="33"/>
  <c r="L11" i="59"/>
  <c r="K73" i="59"/>
  <c r="K73" i="47"/>
  <c r="G67" i="74"/>
  <c r="K75" i="87"/>
  <c r="U52" i="23" s="1"/>
  <c r="K63" i="94"/>
  <c r="C61" i="88"/>
  <c r="D67" i="45"/>
  <c r="K61" i="45"/>
  <c r="D67" i="43"/>
  <c r="K61" i="43"/>
  <c r="I73" i="87"/>
  <c r="K61" i="28"/>
  <c r="D67" i="28"/>
  <c r="C67" i="32"/>
  <c r="K61" i="32"/>
  <c r="C61" i="76"/>
  <c r="C67" i="54"/>
  <c r="K61" i="54"/>
  <c r="C73" i="101"/>
  <c r="K12" i="93"/>
  <c r="K67" i="67"/>
  <c r="C67" i="94"/>
  <c r="K61" i="87"/>
  <c r="K61" i="3"/>
  <c r="K63" i="93"/>
  <c r="K73" i="73"/>
  <c r="K77" i="73"/>
  <c r="K11" i="76"/>
  <c r="K74" i="63"/>
  <c r="F77" i="97"/>
  <c r="K77" i="46"/>
  <c r="I77" i="98"/>
  <c r="D77" i="98"/>
  <c r="K6" i="95"/>
  <c r="K7" i="95" s="1"/>
  <c r="D7" i="95"/>
  <c r="K73" i="51"/>
  <c r="L11" i="51"/>
  <c r="E67" i="96"/>
  <c r="K43" i="76"/>
  <c r="C77" i="76"/>
  <c r="K67" i="49"/>
  <c r="E7" i="90"/>
  <c r="K6" i="90"/>
  <c r="K7" i="90" s="1"/>
  <c r="K31" i="87"/>
  <c r="R16" i="23"/>
  <c r="S16" i="23"/>
  <c r="K13" i="95"/>
  <c r="K11" i="87"/>
  <c r="K77" i="87" s="1"/>
  <c r="U54" i="23" s="1"/>
  <c r="E73" i="87"/>
  <c r="K77" i="58"/>
  <c r="C77" i="93"/>
  <c r="K11" i="93"/>
  <c r="K77" i="93" s="1"/>
  <c r="U9" i="23" s="1"/>
  <c r="K6" i="76"/>
  <c r="K6" i="97"/>
  <c r="K7" i="97" s="1"/>
  <c r="D7" i="97"/>
  <c r="E7" i="101"/>
  <c r="K6" i="101"/>
  <c r="K7" i="101" s="1"/>
  <c r="H67" i="88"/>
  <c r="G67" i="26"/>
  <c r="G61" i="76"/>
  <c r="G73" i="90"/>
  <c r="G77" i="90"/>
  <c r="C73" i="43"/>
  <c r="K63" i="43"/>
  <c r="C63" i="97"/>
  <c r="K67" i="43"/>
  <c r="K77" i="49"/>
  <c r="G73" i="59"/>
  <c r="G63" i="101"/>
  <c r="E73" i="70"/>
  <c r="K63" i="70"/>
  <c r="E63" i="88"/>
  <c r="D73" i="87"/>
  <c r="F7" i="76"/>
  <c r="G77" i="88"/>
  <c r="F73" i="88"/>
  <c r="F77" i="88"/>
  <c r="K47" i="87"/>
  <c r="I77" i="76"/>
  <c r="G77" i="76"/>
  <c r="K77" i="62"/>
  <c r="K73" i="62"/>
  <c r="E7" i="100"/>
  <c r="K6" i="100"/>
  <c r="K7" i="100" s="1"/>
  <c r="E7" i="88"/>
  <c r="K6" i="88"/>
  <c r="K7" i="88" s="1"/>
  <c r="E67" i="3"/>
  <c r="E77" i="76"/>
  <c r="K77" i="43"/>
  <c r="C77" i="97"/>
  <c r="K43" i="97"/>
  <c r="C77" i="98"/>
  <c r="K43" i="98"/>
  <c r="K77" i="59"/>
  <c r="G77" i="101"/>
  <c r="K77" i="70"/>
  <c r="K77" i="99"/>
  <c r="U39" i="23" s="1"/>
  <c r="K77" i="67"/>
  <c r="K31" i="76"/>
  <c r="K47" i="76"/>
  <c r="D17" i="23"/>
  <c r="N17" i="23"/>
  <c r="H17" i="23"/>
  <c r="G17" i="23"/>
  <c r="G77" i="98"/>
  <c r="K13" i="76"/>
  <c r="K11" i="100"/>
  <c r="K77" i="100" s="1"/>
  <c r="U44" i="23" s="1"/>
  <c r="C77" i="100"/>
  <c r="H7" i="76"/>
  <c r="D7" i="76"/>
  <c r="D7" i="98"/>
  <c r="K6" i="98"/>
  <c r="K7" i="98" s="1"/>
  <c r="E7" i="99"/>
  <c r="K6" i="99"/>
  <c r="K7" i="99" s="1"/>
  <c r="I7" i="76"/>
  <c r="H67" i="93"/>
  <c r="I67" i="98"/>
  <c r="D67" i="98"/>
  <c r="D73" i="50"/>
  <c r="K63" i="50"/>
  <c r="K76" i="88"/>
  <c r="U58" i="23" s="1"/>
  <c r="K77" i="41"/>
  <c r="E73" i="41"/>
  <c r="E63" i="96"/>
  <c r="E63" i="76"/>
  <c r="K63" i="41"/>
  <c r="C63" i="98"/>
  <c r="K63" i="49"/>
  <c r="C73" i="49"/>
  <c r="G67" i="101"/>
  <c r="K43" i="88"/>
  <c r="E77" i="88"/>
  <c r="G7" i="76"/>
  <c r="K77" i="71"/>
  <c r="K73" i="71"/>
  <c r="K11" i="88"/>
  <c r="C77" i="88"/>
  <c r="K77" i="68"/>
  <c r="K73" i="68"/>
  <c r="E17" i="23"/>
  <c r="A18" i="23"/>
  <c r="B18" i="23"/>
  <c r="I77" i="97"/>
  <c r="I63" i="97"/>
  <c r="I73" i="41"/>
  <c r="G73" i="49"/>
  <c r="G63" i="98"/>
  <c r="G63" i="76"/>
  <c r="D77" i="100"/>
  <c r="D73" i="100"/>
  <c r="L11" i="55"/>
  <c r="K73" i="55"/>
  <c r="D7" i="93"/>
  <c r="K6" i="93"/>
  <c r="K7" i="93" s="1"/>
  <c r="K60" i="76" l="1"/>
  <c r="C67" i="51"/>
  <c r="K67" i="51" s="1"/>
  <c r="K61" i="51"/>
  <c r="F67" i="93"/>
  <c r="L11" i="58"/>
  <c r="K61" i="50"/>
  <c r="H61" i="76"/>
  <c r="K61" i="66"/>
  <c r="K63" i="95"/>
  <c r="K60" i="101"/>
  <c r="K60" i="90"/>
  <c r="H67" i="99"/>
  <c r="E67" i="64"/>
  <c r="K67" i="64" s="1"/>
  <c r="K61" i="64"/>
  <c r="C67" i="47"/>
  <c r="K61" i="47"/>
  <c r="K73" i="53"/>
  <c r="L11" i="53"/>
  <c r="E67" i="61"/>
  <c r="K61" i="61"/>
  <c r="D67" i="62"/>
  <c r="K61" i="62"/>
  <c r="L11" i="57"/>
  <c r="K73" i="57"/>
  <c r="B15" i="4"/>
  <c r="A14" i="4"/>
  <c r="C67" i="10"/>
  <c r="K61" i="10"/>
  <c r="K60" i="88"/>
  <c r="K61" i="74"/>
  <c r="K63" i="76"/>
  <c r="K73" i="76" s="1"/>
  <c r="F61" i="76"/>
  <c r="K61" i="101"/>
  <c r="K60" i="98"/>
  <c r="K61" i="90"/>
  <c r="L11" i="60"/>
  <c r="K73" i="60"/>
  <c r="F67" i="63"/>
  <c r="K61" i="63"/>
  <c r="D67" i="38"/>
  <c r="K61" i="38"/>
  <c r="E61" i="76"/>
  <c r="K61" i="26"/>
  <c r="K61" i="88"/>
  <c r="D61" i="76"/>
  <c r="K60" i="94"/>
  <c r="K61" i="37"/>
  <c r="K61" i="57"/>
  <c r="K60" i="100"/>
  <c r="K61" i="98"/>
  <c r="K61" i="29"/>
  <c r="E67" i="29"/>
  <c r="I67" i="68"/>
  <c r="K61" i="68"/>
  <c r="F67" i="40"/>
  <c r="K61" i="40"/>
  <c r="G73" i="76"/>
  <c r="K63" i="98"/>
  <c r="C73" i="98"/>
  <c r="I73" i="97"/>
  <c r="H18" i="23"/>
  <c r="D18" i="23"/>
  <c r="G18" i="23"/>
  <c r="N18" i="23"/>
  <c r="K73" i="49"/>
  <c r="K73" i="41"/>
  <c r="R17" i="23"/>
  <c r="S17" i="23"/>
  <c r="K77" i="98"/>
  <c r="U34" i="23" s="1"/>
  <c r="K77" i="97"/>
  <c r="U29" i="23" s="1"/>
  <c r="K73" i="70"/>
  <c r="G73" i="101"/>
  <c r="C73" i="97"/>
  <c r="K63" i="97"/>
  <c r="K67" i="54"/>
  <c r="K67" i="28"/>
  <c r="K67" i="45"/>
  <c r="K67" i="9"/>
  <c r="D67" i="93"/>
  <c r="D67" i="76"/>
  <c r="K73" i="72"/>
  <c r="H73" i="94"/>
  <c r="K76" i="95"/>
  <c r="U18" i="23" s="1"/>
  <c r="G67" i="88"/>
  <c r="K67" i="70"/>
  <c r="K67" i="37"/>
  <c r="C67" i="95"/>
  <c r="H67" i="100"/>
  <c r="K67" i="57"/>
  <c r="K67" i="75"/>
  <c r="H67" i="90"/>
  <c r="K67" i="48"/>
  <c r="E73" i="97"/>
  <c r="K73" i="48"/>
  <c r="F73" i="97"/>
  <c r="H73" i="87"/>
  <c r="K73" i="90"/>
  <c r="L11" i="90"/>
  <c r="K67" i="36"/>
  <c r="K77" i="96"/>
  <c r="U24" i="23" s="1"/>
  <c r="K73" i="46"/>
  <c r="K74" i="87"/>
  <c r="U51" i="23" s="1"/>
  <c r="K67" i="39"/>
  <c r="G67" i="96"/>
  <c r="I67" i="93"/>
  <c r="I67" i="76"/>
  <c r="I73" i="76"/>
  <c r="K73" i="43"/>
  <c r="K77" i="76"/>
  <c r="U4" i="23" s="1"/>
  <c r="K73" i="93"/>
  <c r="L11" i="93"/>
  <c r="M67" i="67"/>
  <c r="L6" i="67"/>
  <c r="L4" i="67" s="1"/>
  <c r="K67" i="74"/>
  <c r="G67" i="90"/>
  <c r="K67" i="73"/>
  <c r="C73" i="88"/>
  <c r="K63" i="88"/>
  <c r="F73" i="99"/>
  <c r="F67" i="100"/>
  <c r="K67" i="56"/>
  <c r="F73" i="87"/>
  <c r="K63" i="87"/>
  <c r="K73" i="54"/>
  <c r="L11" i="54"/>
  <c r="E67" i="98"/>
  <c r="K67" i="72"/>
  <c r="E67" i="90"/>
  <c r="K67" i="65"/>
  <c r="D67" i="87"/>
  <c r="I67" i="97"/>
  <c r="K67" i="55"/>
  <c r="E67" i="100"/>
  <c r="K67" i="44"/>
  <c r="E67" i="97"/>
  <c r="I73" i="94"/>
  <c r="E73" i="76"/>
  <c r="G73" i="98"/>
  <c r="A19" i="23"/>
  <c r="E18" i="23"/>
  <c r="B19" i="23"/>
  <c r="K77" i="88"/>
  <c r="U59" i="23" s="1"/>
  <c r="E73" i="96"/>
  <c r="K63" i="96"/>
  <c r="K73" i="50"/>
  <c r="K63" i="101"/>
  <c r="D67" i="97"/>
  <c r="G67" i="98"/>
  <c r="K67" i="46"/>
  <c r="F67" i="94"/>
  <c r="K67" i="30"/>
  <c r="K73" i="64"/>
  <c r="H73" i="93"/>
  <c r="K73" i="56"/>
  <c r="L11" i="56"/>
  <c r="K74" i="76"/>
  <c r="U1" i="23" s="1"/>
  <c r="K67" i="66"/>
  <c r="E67" i="87"/>
  <c r="C67" i="97"/>
  <c r="K67" i="42"/>
  <c r="K67" i="60"/>
  <c r="C67" i="101"/>
  <c r="K73" i="42"/>
  <c r="D73" i="76"/>
  <c r="K73" i="63"/>
  <c r="K67" i="53"/>
  <c r="C67" i="99"/>
  <c r="K73" i="28"/>
  <c r="E67" i="93"/>
  <c r="E67" i="76"/>
  <c r="E73" i="88"/>
  <c r="G67" i="76"/>
  <c r="G67" i="93"/>
  <c r="K67" i="26"/>
  <c r="K67" i="32"/>
  <c r="L11" i="94"/>
  <c r="K73" i="94"/>
  <c r="G67" i="95"/>
  <c r="K67" i="33"/>
  <c r="E67" i="99"/>
  <c r="H67" i="95"/>
  <c r="K67" i="34"/>
  <c r="K75" i="76"/>
  <c r="U2" i="23" s="1"/>
  <c r="H73" i="76"/>
  <c r="C73" i="100"/>
  <c r="K63" i="100"/>
  <c r="K67" i="58"/>
  <c r="C67" i="100"/>
  <c r="L11" i="95"/>
  <c r="K73" i="95"/>
  <c r="K73" i="66"/>
  <c r="K63" i="99"/>
  <c r="C73" i="99"/>
  <c r="F73" i="76"/>
  <c r="K67" i="71"/>
  <c r="C67" i="88"/>
  <c r="I73" i="98"/>
  <c r="K67" i="3"/>
  <c r="F67" i="99"/>
  <c r="K67" i="52"/>
  <c r="E67" i="88"/>
  <c r="K67" i="69"/>
  <c r="F67" i="101"/>
  <c r="K67" i="59"/>
  <c r="K67" i="35"/>
  <c r="D67" i="95"/>
  <c r="K76" i="93"/>
  <c r="U8" i="23" s="1"/>
  <c r="K61" i="76" l="1"/>
  <c r="K67" i="40"/>
  <c r="F67" i="96"/>
  <c r="L11" i="76"/>
  <c r="F67" i="87"/>
  <c r="K67" i="63"/>
  <c r="K67" i="10"/>
  <c r="C67" i="93"/>
  <c r="K67" i="61"/>
  <c r="E67" i="101"/>
  <c r="K67" i="47"/>
  <c r="C67" i="98"/>
  <c r="K67" i="98" s="1"/>
  <c r="I67" i="88"/>
  <c r="K67" i="88" s="1"/>
  <c r="K67" i="68"/>
  <c r="K67" i="29"/>
  <c r="E67" i="94"/>
  <c r="K67" i="94" s="1"/>
  <c r="D67" i="96"/>
  <c r="K67" i="96" s="1"/>
  <c r="L6" i="96" s="1"/>
  <c r="L4" i="96" s="1"/>
  <c r="K67" i="38"/>
  <c r="C67" i="76"/>
  <c r="B16" i="4"/>
  <c r="A15" i="4"/>
  <c r="K67" i="62"/>
  <c r="D67" i="101"/>
  <c r="M67" i="64"/>
  <c r="L6" i="64"/>
  <c r="L4" i="64" s="1"/>
  <c r="F67" i="76"/>
  <c r="K67" i="76" s="1"/>
  <c r="L6" i="71"/>
  <c r="L4" i="71" s="1"/>
  <c r="M67" i="71"/>
  <c r="L6" i="94"/>
  <c r="L4" i="94" s="1"/>
  <c r="M67" i="94"/>
  <c r="K67" i="97"/>
  <c r="L6" i="66"/>
  <c r="L4" i="66" s="1"/>
  <c r="M67" i="66"/>
  <c r="K73" i="101"/>
  <c r="L11" i="101"/>
  <c r="A20" i="23"/>
  <c r="E19" i="23"/>
  <c r="B20" i="23"/>
  <c r="L6" i="65"/>
  <c r="L4" i="65" s="1"/>
  <c r="M67" i="65"/>
  <c r="L6" i="56"/>
  <c r="L4" i="56" s="1"/>
  <c r="L11" i="88"/>
  <c r="K73" i="88"/>
  <c r="L6" i="75"/>
  <c r="L4" i="75" s="1"/>
  <c r="M67" i="75"/>
  <c r="M67" i="70"/>
  <c r="L6" i="70"/>
  <c r="L4" i="70" s="1"/>
  <c r="L11" i="99"/>
  <c r="K73" i="99"/>
  <c r="M67" i="60"/>
  <c r="L6" i="60"/>
  <c r="L4" i="60" s="1"/>
  <c r="M67" i="74"/>
  <c r="L6" i="74"/>
  <c r="L4" i="74" s="1"/>
  <c r="K67" i="95"/>
  <c r="L6" i="54"/>
  <c r="L4" i="54" s="1"/>
  <c r="S18" i="23"/>
  <c r="R18" i="23"/>
  <c r="M67" i="96"/>
  <c r="K67" i="100"/>
  <c r="L11" i="100"/>
  <c r="K73" i="100"/>
  <c r="K67" i="99"/>
  <c r="L11" i="96"/>
  <c r="K73" i="96"/>
  <c r="D19" i="23"/>
  <c r="H19" i="23"/>
  <c r="G19" i="23"/>
  <c r="N19" i="23"/>
  <c r="K67" i="90"/>
  <c r="M67" i="73"/>
  <c r="L6" i="73"/>
  <c r="L4" i="73" s="1"/>
  <c r="K67" i="93"/>
  <c r="M67" i="57"/>
  <c r="L6" i="57"/>
  <c r="L4" i="57" s="1"/>
  <c r="K73" i="97"/>
  <c r="L11" i="97"/>
  <c r="K73" i="98"/>
  <c r="L11" i="98"/>
  <c r="L6" i="59"/>
  <c r="L4" i="59" s="1"/>
  <c r="M67" i="59"/>
  <c r="M67" i="69"/>
  <c r="L6" i="69"/>
  <c r="L4" i="69" s="1"/>
  <c r="L6" i="58"/>
  <c r="L4" i="58" s="1"/>
  <c r="L6" i="26"/>
  <c r="K67" i="101"/>
  <c r="L6" i="55"/>
  <c r="L4" i="55" s="1"/>
  <c r="K67" i="87"/>
  <c r="L6" i="72"/>
  <c r="L4" i="72" s="1"/>
  <c r="M67" i="72"/>
  <c r="L11" i="87"/>
  <c r="K73" i="87"/>
  <c r="L6" i="61" l="1"/>
  <c r="L4" i="61" s="1"/>
  <c r="M67" i="61"/>
  <c r="A16" i="4"/>
  <c r="B17" i="4"/>
  <c r="M67" i="62"/>
  <c r="L6" i="62"/>
  <c r="L4" i="62" s="1"/>
  <c r="M67" i="68"/>
  <c r="L6" i="68"/>
  <c r="L4" i="68" s="1"/>
  <c r="M67" i="63"/>
  <c r="L6" i="63"/>
  <c r="L4" i="63" s="1"/>
  <c r="M67" i="87"/>
  <c r="N68" i="87" s="1"/>
  <c r="L6" i="87"/>
  <c r="L4" i="87" s="1"/>
  <c r="M67" i="101"/>
  <c r="N68" i="101" s="1"/>
  <c r="L6" i="101"/>
  <c r="L4" i="101" s="1"/>
  <c r="L6" i="98"/>
  <c r="L4" i="98" s="1"/>
  <c r="M67" i="98"/>
  <c r="M67" i="93"/>
  <c r="L6" i="93"/>
  <c r="L4" i="93" s="1"/>
  <c r="L6" i="88"/>
  <c r="L4" i="88" s="1"/>
  <c r="M67" i="88"/>
  <c r="N68" i="88" s="1"/>
  <c r="M67" i="90"/>
  <c r="N68" i="90" s="1"/>
  <c r="L6" i="90"/>
  <c r="L4" i="90" s="1"/>
  <c r="R19" i="23"/>
  <c r="S19" i="23"/>
  <c r="M67" i="95"/>
  <c r="L6" i="95"/>
  <c r="L4" i="95" s="1"/>
  <c r="B21" i="23"/>
  <c r="E20" i="23"/>
  <c r="A21" i="23"/>
  <c r="M67" i="97"/>
  <c r="L6" i="97"/>
  <c r="L4" i="97" s="1"/>
  <c r="L6" i="76"/>
  <c r="L4" i="76" s="1"/>
  <c r="M67" i="76"/>
  <c r="N68" i="76" s="1"/>
  <c r="M67" i="99"/>
  <c r="L6" i="99"/>
  <c r="L4" i="99" s="1"/>
  <c r="L6" i="100"/>
  <c r="L4" i="100" s="1"/>
  <c r="M67" i="100"/>
  <c r="D20" i="23"/>
  <c r="N20" i="23"/>
  <c r="H20" i="23"/>
  <c r="G20" i="23"/>
  <c r="B18" i="4" l="1"/>
  <c r="A17" i="4"/>
  <c r="B22" i="23"/>
  <c r="A22" i="23"/>
  <c r="E21" i="23"/>
  <c r="H21" i="23"/>
  <c r="G21" i="23"/>
  <c r="D21" i="23"/>
  <c r="N21" i="23"/>
  <c r="R20" i="23"/>
  <c r="S20" i="23"/>
  <c r="A18" i="4" l="1"/>
  <c r="B19" i="4"/>
  <c r="S21" i="23"/>
  <c r="R21" i="23"/>
  <c r="G22" i="23"/>
  <c r="N22" i="23"/>
  <c r="H22" i="23"/>
  <c r="D22" i="23"/>
  <c r="B23" i="23"/>
  <c r="A23" i="23"/>
  <c r="E22" i="23"/>
  <c r="A19" i="4" l="1"/>
  <c r="B20" i="4"/>
  <c r="G23" i="23"/>
  <c r="D23" i="23"/>
  <c r="H23" i="23"/>
  <c r="N23" i="23"/>
  <c r="B24" i="23"/>
  <c r="A24" i="23"/>
  <c r="E23" i="23"/>
  <c r="R22" i="23"/>
  <c r="S22" i="23"/>
  <c r="C5" i="10" l="1"/>
  <c r="D5" i="10" s="1"/>
  <c r="E5" i="10" s="1"/>
  <c r="F5" i="10" s="1"/>
  <c r="G5" i="10" s="1"/>
  <c r="H5" i="10" s="1"/>
  <c r="I5" i="10" s="1"/>
  <c r="B21" i="4"/>
  <c r="A20" i="4"/>
  <c r="G24" i="23"/>
  <c r="D24" i="23"/>
  <c r="N24" i="23"/>
  <c r="H24" i="23"/>
  <c r="E24" i="23"/>
  <c r="A25" i="23"/>
  <c r="B25" i="23"/>
  <c r="S23" i="23"/>
  <c r="R23" i="23"/>
  <c r="B22" i="4" l="1"/>
  <c r="A21" i="4"/>
  <c r="H25" i="23"/>
  <c r="G25" i="23"/>
  <c r="D25" i="23"/>
  <c r="N25" i="23"/>
  <c r="S24" i="23"/>
  <c r="R24" i="23"/>
  <c r="B26" i="23"/>
  <c r="A26" i="23"/>
  <c r="E25" i="23"/>
  <c r="B23" i="4" l="1"/>
  <c r="A22" i="4"/>
  <c r="G26" i="23"/>
  <c r="N26" i="23"/>
  <c r="H26" i="23"/>
  <c r="D26" i="23"/>
  <c r="A27" i="23"/>
  <c r="E26" i="23"/>
  <c r="B27" i="23"/>
  <c r="S25" i="23"/>
  <c r="R25" i="23"/>
  <c r="A23" i="4" l="1"/>
  <c r="B24" i="4"/>
  <c r="E27" i="23"/>
  <c r="B28" i="23"/>
  <c r="A28" i="23"/>
  <c r="N27" i="23"/>
  <c r="H27" i="23"/>
  <c r="D27" i="23"/>
  <c r="G27" i="23"/>
  <c r="R26" i="23"/>
  <c r="S26" i="23"/>
  <c r="B25" i="4" l="1"/>
  <c r="A24" i="4"/>
  <c r="N28" i="23"/>
  <c r="G28" i="23"/>
  <c r="D28" i="23"/>
  <c r="H28" i="23"/>
  <c r="B29" i="23"/>
  <c r="E28" i="23"/>
  <c r="A29" i="23"/>
  <c r="S27" i="23"/>
  <c r="R27" i="23"/>
  <c r="A25" i="4" l="1"/>
  <c r="B26" i="4"/>
  <c r="H29" i="23"/>
  <c r="D29" i="23"/>
  <c r="N29" i="23"/>
  <c r="G29" i="23"/>
  <c r="R28" i="23"/>
  <c r="S28" i="23"/>
  <c r="B30" i="23"/>
  <c r="E29" i="23"/>
  <c r="A30" i="23"/>
  <c r="B27" i="4" l="1"/>
  <c r="A26" i="4"/>
  <c r="N30" i="23"/>
  <c r="D30" i="23"/>
  <c r="H30" i="23"/>
  <c r="G30" i="23"/>
  <c r="R29" i="23"/>
  <c r="S29" i="23"/>
  <c r="E30" i="23"/>
  <c r="B31" i="23"/>
  <c r="A31" i="23"/>
  <c r="B28" i="4" l="1"/>
  <c r="A27" i="4"/>
  <c r="C5" i="26"/>
  <c r="D5" i="26" s="1"/>
  <c r="E5" i="26" s="1"/>
  <c r="F5" i="26" s="1"/>
  <c r="G5" i="26" s="1"/>
  <c r="H5" i="26" s="1"/>
  <c r="I5" i="26" s="1"/>
  <c r="S30" i="23"/>
  <c r="R30" i="23"/>
  <c r="D31" i="23"/>
  <c r="G31" i="23"/>
  <c r="N31" i="23"/>
  <c r="H31" i="23"/>
  <c r="B32" i="23"/>
  <c r="A32" i="23"/>
  <c r="E31" i="23"/>
  <c r="A28" i="4" l="1"/>
  <c r="B29" i="4"/>
  <c r="N32" i="23"/>
  <c r="H32" i="23"/>
  <c r="D32" i="23"/>
  <c r="G32" i="23"/>
  <c r="R31" i="23"/>
  <c r="S31" i="23"/>
  <c r="B33" i="23"/>
  <c r="A33" i="23"/>
  <c r="E32" i="23"/>
  <c r="A29" i="4" l="1"/>
  <c r="B30" i="4"/>
  <c r="N33" i="23"/>
  <c r="H33" i="23"/>
  <c r="G33" i="23"/>
  <c r="D33" i="23"/>
  <c r="R32" i="23"/>
  <c r="S32" i="23"/>
  <c r="B34" i="23"/>
  <c r="E33" i="23"/>
  <c r="A34" i="23"/>
  <c r="B31" i="4" l="1"/>
  <c r="A30" i="4"/>
  <c r="N34" i="23"/>
  <c r="G34" i="23"/>
  <c r="H34" i="23"/>
  <c r="D34" i="23"/>
  <c r="E34" i="23"/>
  <c r="B35" i="23"/>
  <c r="A35" i="23"/>
  <c r="S33" i="23"/>
  <c r="R33" i="23"/>
  <c r="B32" i="4" l="1"/>
  <c r="A31" i="4"/>
  <c r="G35" i="23"/>
  <c r="H35" i="23"/>
  <c r="D35" i="23"/>
  <c r="N35" i="23"/>
  <c r="R34" i="23"/>
  <c r="S34" i="23"/>
  <c r="A36" i="23"/>
  <c r="B36" i="23"/>
  <c r="E35" i="23"/>
  <c r="A32" i="4" l="1"/>
  <c r="B33" i="4"/>
  <c r="N36" i="23"/>
  <c r="G36" i="23"/>
  <c r="H36" i="23"/>
  <c r="D36" i="23"/>
  <c r="A37" i="23"/>
  <c r="B37" i="23"/>
  <c r="E36" i="23"/>
  <c r="S35" i="23"/>
  <c r="R35" i="23"/>
  <c r="B34" i="4" l="1"/>
  <c r="A33" i="4"/>
  <c r="A38" i="23"/>
  <c r="B38" i="23"/>
  <c r="E37" i="23"/>
  <c r="R36" i="23"/>
  <c r="S36" i="23"/>
  <c r="H37" i="23"/>
  <c r="N37" i="23"/>
  <c r="G37" i="23"/>
  <c r="D37" i="23"/>
  <c r="C5" i="28" l="1"/>
  <c r="D5" i="28" s="1"/>
  <c r="E5" i="28" s="1"/>
  <c r="F5" i="28" s="1"/>
  <c r="G5" i="28" s="1"/>
  <c r="H5" i="28" s="1"/>
  <c r="I5" i="28" s="1"/>
  <c r="B35" i="4"/>
  <c r="A34" i="4"/>
  <c r="S37" i="23"/>
  <c r="R37" i="23"/>
  <c r="E38" i="23"/>
  <c r="B39" i="23"/>
  <c r="A39" i="23"/>
  <c r="G38" i="23"/>
  <c r="N38" i="23"/>
  <c r="H38" i="23"/>
  <c r="D38" i="23"/>
  <c r="A35" i="4" l="1"/>
  <c r="B36" i="4"/>
  <c r="R38" i="23"/>
  <c r="S38" i="23"/>
  <c r="G39" i="23"/>
  <c r="N39" i="23"/>
  <c r="H39" i="23"/>
  <c r="D39" i="23"/>
  <c r="B40" i="23"/>
  <c r="A40" i="23"/>
  <c r="E39" i="23"/>
  <c r="B37" i="4" l="1"/>
  <c r="A36" i="4"/>
  <c r="R39" i="23"/>
  <c r="S39" i="23"/>
  <c r="D40" i="23"/>
  <c r="G40" i="23"/>
  <c r="H40" i="23"/>
  <c r="N40" i="23"/>
  <c r="A41" i="23"/>
  <c r="B41" i="23"/>
  <c r="E40" i="23"/>
  <c r="B38" i="4" l="1"/>
  <c r="A37" i="4"/>
  <c r="E41" i="23"/>
  <c r="B42" i="23"/>
  <c r="A42" i="23"/>
  <c r="R40" i="23"/>
  <c r="S40" i="23"/>
  <c r="G41" i="23"/>
  <c r="H41" i="23"/>
  <c r="N41" i="23"/>
  <c r="D41" i="23"/>
  <c r="B39" i="4" l="1"/>
  <c r="A38" i="4"/>
  <c r="S41" i="23"/>
  <c r="R41" i="23"/>
  <c r="B43" i="23"/>
  <c r="E42" i="23"/>
  <c r="A43" i="23"/>
  <c r="D42" i="23"/>
  <c r="H42" i="23"/>
  <c r="G42" i="23"/>
  <c r="N42" i="23"/>
  <c r="B40" i="4" l="1"/>
  <c r="A39" i="4"/>
  <c r="D43" i="23"/>
  <c r="G43" i="23"/>
  <c r="H43" i="23"/>
  <c r="R42" i="23"/>
  <c r="S42" i="23"/>
  <c r="A44" i="23"/>
  <c r="B44" i="23"/>
  <c r="E43" i="23"/>
  <c r="B41" i="4" l="1"/>
  <c r="A40" i="4"/>
  <c r="E44" i="23"/>
  <c r="A45" i="23"/>
  <c r="B45" i="23"/>
  <c r="G44" i="23"/>
  <c r="D44" i="23"/>
  <c r="H44" i="23"/>
  <c r="R43" i="23"/>
  <c r="S43" i="23"/>
  <c r="C5" i="29" l="1"/>
  <c r="D5" i="29" s="1"/>
  <c r="E5" i="29" s="1"/>
  <c r="F5" i="29" s="1"/>
  <c r="G5" i="29" s="1"/>
  <c r="H5" i="29" s="1"/>
  <c r="I5" i="29" s="1"/>
  <c r="A41" i="4"/>
  <c r="B42" i="4"/>
  <c r="A46" i="23"/>
  <c r="B46" i="23"/>
  <c r="E45" i="23"/>
  <c r="R44" i="23"/>
  <c r="S44" i="23"/>
  <c r="E32" i="75"/>
  <c r="E33" i="75" s="1"/>
  <c r="H40" i="75"/>
  <c r="H41" i="75" s="1"/>
  <c r="F48" i="75"/>
  <c r="F49" i="75" s="1"/>
  <c r="G52" i="75"/>
  <c r="G53" i="75" s="1"/>
  <c r="F32" i="75"/>
  <c r="F33" i="75" s="1"/>
  <c r="H32" i="75"/>
  <c r="H33" i="75" s="1"/>
  <c r="E36" i="75"/>
  <c r="E37" i="75" s="1"/>
  <c r="G48" i="75"/>
  <c r="H52" i="75"/>
  <c r="H53" i="75" s="1"/>
  <c r="F56" i="75"/>
  <c r="F57" i="75" s="1"/>
  <c r="I24" i="75"/>
  <c r="I25" i="75" s="1"/>
  <c r="E52" i="75"/>
  <c r="E53" i="75" s="1"/>
  <c r="E56" i="75"/>
  <c r="E57" i="75" s="1"/>
  <c r="I44" i="75"/>
  <c r="I45" i="75" s="1"/>
  <c r="H44" i="75"/>
  <c r="H45" i="75" s="1"/>
  <c r="G16" i="75"/>
  <c r="G28" i="75"/>
  <c r="F36" i="75"/>
  <c r="F37" i="75" s="1"/>
  <c r="E48" i="75"/>
  <c r="E49" i="75" s="1"/>
  <c r="F52" i="75"/>
  <c r="F53" i="75" s="1"/>
  <c r="E40" i="75"/>
  <c r="G56" i="75"/>
  <c r="G57" i="75" s="1"/>
  <c r="I20" i="75"/>
  <c r="H20" i="75"/>
  <c r="G24" i="75"/>
  <c r="G25" i="75" s="1"/>
  <c r="H48" i="75"/>
  <c r="I52" i="75"/>
  <c r="I53" i="75" s="1"/>
  <c r="F40" i="75"/>
  <c r="H56" i="75"/>
  <c r="H57" i="75" s="1"/>
  <c r="I28" i="75"/>
  <c r="H16" i="75"/>
  <c r="H28" i="75"/>
  <c r="G44" i="75"/>
  <c r="G45" i="75" s="1"/>
  <c r="E24" i="75"/>
  <c r="E25" i="75" s="1"/>
  <c r="H24" i="75"/>
  <c r="H25" i="75" s="1"/>
  <c r="F24" i="75"/>
  <c r="F25" i="75" s="1"/>
  <c r="E16" i="75"/>
  <c r="I56" i="75"/>
  <c r="I57" i="75" s="1"/>
  <c r="F16" i="75"/>
  <c r="G20" i="75"/>
  <c r="I28" i="70"/>
  <c r="I48" i="41"/>
  <c r="G28" i="68"/>
  <c r="E40" i="73"/>
  <c r="E41" i="73" s="1"/>
  <c r="E52" i="41"/>
  <c r="E53" i="41" s="1"/>
  <c r="E20" i="67"/>
  <c r="G20" i="35"/>
  <c r="G21" i="35" s="1"/>
  <c r="G28" i="47"/>
  <c r="E48" i="37"/>
  <c r="H20" i="50"/>
  <c r="F20" i="73"/>
  <c r="G28" i="35"/>
  <c r="F28" i="29"/>
  <c r="F28" i="51"/>
  <c r="D44" i="71"/>
  <c r="D45" i="71" s="1"/>
  <c r="C36" i="75"/>
  <c r="E16" i="58"/>
  <c r="D36" i="72"/>
  <c r="F52" i="45"/>
  <c r="F53" i="45" s="1"/>
  <c r="G20" i="55"/>
  <c r="C28" i="61"/>
  <c r="D20" i="71"/>
  <c r="E28" i="9"/>
  <c r="E29" i="9" s="1"/>
  <c r="H28" i="3"/>
  <c r="E20" i="29"/>
  <c r="C20" i="57"/>
  <c r="C32" i="43"/>
  <c r="D52" i="71"/>
  <c r="D53" i="71" s="1"/>
  <c r="D56" i="71"/>
  <c r="D57" i="71" s="1"/>
  <c r="F20" i="43"/>
  <c r="F21" i="43" s="1"/>
  <c r="E40" i="32"/>
  <c r="E41" i="32" s="1"/>
  <c r="I28" i="61"/>
  <c r="F20" i="44"/>
  <c r="F21" i="44" s="1"/>
  <c r="F20" i="74"/>
  <c r="I20" i="36"/>
  <c r="I21" i="36" s="1"/>
  <c r="I20" i="65"/>
  <c r="C24" i="71"/>
  <c r="H20" i="61"/>
  <c r="H21" i="61" s="1"/>
  <c r="H28" i="53"/>
  <c r="H29" i="53" s="1"/>
  <c r="C52" i="43"/>
  <c r="E52" i="71"/>
  <c r="E53" i="71" s="1"/>
  <c r="H20" i="41"/>
  <c r="E36" i="30"/>
  <c r="E37" i="30" s="1"/>
  <c r="F28" i="43"/>
  <c r="F29" i="43" s="1"/>
  <c r="D48" i="9"/>
  <c r="D49" i="9" s="1"/>
  <c r="D48" i="71"/>
  <c r="H44" i="50"/>
  <c r="E36" i="37"/>
  <c r="I28" i="32"/>
  <c r="H28" i="68"/>
  <c r="H20" i="29"/>
  <c r="C28" i="50"/>
  <c r="F32" i="71"/>
  <c r="F33" i="71" s="1"/>
  <c r="G20" i="66"/>
  <c r="H28" i="47"/>
  <c r="H29" i="47" s="1"/>
  <c r="E16" i="71"/>
  <c r="F48" i="45"/>
  <c r="F49" i="45" s="1"/>
  <c r="C52" i="9"/>
  <c r="H28" i="62"/>
  <c r="D20" i="48"/>
  <c r="D21" i="48" s="1"/>
  <c r="I20" i="62"/>
  <c r="I21" i="62" s="1"/>
  <c r="H20" i="70"/>
  <c r="H28" i="70"/>
  <c r="G20" i="51"/>
  <c r="G21" i="51" s="1"/>
  <c r="D28" i="9"/>
  <c r="D29" i="9" s="1"/>
  <c r="E16" i="9"/>
  <c r="I28" i="68"/>
  <c r="H28" i="39"/>
  <c r="H29" i="39" s="1"/>
  <c r="E20" i="51"/>
  <c r="E21" i="51" s="1"/>
  <c r="C24" i="61"/>
  <c r="F20" i="47"/>
  <c r="F21" i="47" s="1"/>
  <c r="C40" i="60"/>
  <c r="E48" i="29"/>
  <c r="E20" i="73"/>
  <c r="E36" i="60"/>
  <c r="E37" i="60" s="1"/>
  <c r="F44" i="45"/>
  <c r="F45" i="45" s="1"/>
  <c r="C24" i="37"/>
  <c r="F28" i="53"/>
  <c r="D40" i="29"/>
  <c r="C32" i="73"/>
  <c r="E28" i="70"/>
  <c r="E29" i="70" s="1"/>
  <c r="G20" i="50"/>
  <c r="D16" i="71"/>
  <c r="E40" i="41"/>
  <c r="E41" i="41" s="1"/>
  <c r="E36" i="29"/>
  <c r="C44" i="73"/>
  <c r="E56" i="69"/>
  <c r="E57" i="69" s="1"/>
  <c r="H20" i="39"/>
  <c r="H21" i="39" s="1"/>
  <c r="C40" i="43"/>
  <c r="I20" i="31"/>
  <c r="I21" i="31" s="1"/>
  <c r="D36" i="9"/>
  <c r="D37" i="9" s="1"/>
  <c r="E20" i="32"/>
  <c r="E21" i="32" s="1"/>
  <c r="G56" i="71"/>
  <c r="G57" i="71" s="1"/>
  <c r="F28" i="58"/>
  <c r="E24" i="29"/>
  <c r="E44" i="71"/>
  <c r="E45" i="71" s="1"/>
  <c r="E20" i="28"/>
  <c r="E21" i="28" s="1"/>
  <c r="E44" i="42"/>
  <c r="E48" i="62"/>
  <c r="E49" i="62" s="1"/>
  <c r="E48" i="41"/>
  <c r="E49" i="41" s="1"/>
  <c r="E56" i="32"/>
  <c r="E57" i="32" s="1"/>
  <c r="I28" i="28"/>
  <c r="C28" i="65"/>
  <c r="G52" i="71"/>
  <c r="G53" i="71" s="1"/>
  <c r="E40" i="31"/>
  <c r="E41" i="31" s="1"/>
  <c r="E36" i="43"/>
  <c r="E37" i="43" s="1"/>
  <c r="I44" i="36"/>
  <c r="I45" i="36" s="1"/>
  <c r="E48" i="69"/>
  <c r="E49" i="69" s="1"/>
  <c r="E24" i="42"/>
  <c r="G20" i="53"/>
  <c r="G21" i="53" s="1"/>
  <c r="C40" i="75"/>
  <c r="D36" i="75"/>
  <c r="D37" i="75" s="1"/>
  <c r="C48" i="9"/>
  <c r="E56" i="30"/>
  <c r="E57" i="30" s="1"/>
  <c r="D28" i="63"/>
  <c r="C20" i="67"/>
  <c r="H28" i="45"/>
  <c r="G20" i="73"/>
  <c r="H28" i="71"/>
  <c r="F28" i="26"/>
  <c r="F29" i="26" s="1"/>
  <c r="D16" i="60"/>
  <c r="G20" i="33"/>
  <c r="E16" i="39"/>
  <c r="E52" i="63"/>
  <c r="E53" i="63" s="1"/>
  <c r="I24" i="38"/>
  <c r="I25" i="38" s="1"/>
  <c r="E20" i="52"/>
  <c r="E21" i="52" s="1"/>
  <c r="H28" i="54"/>
  <c r="H20" i="34"/>
  <c r="H21" i="34" s="1"/>
  <c r="C20" i="29"/>
  <c r="G28" i="32"/>
  <c r="G29" i="32" s="1"/>
  <c r="C28" i="36"/>
  <c r="E32" i="73"/>
  <c r="E33" i="73" s="1"/>
  <c r="F28" i="41"/>
  <c r="F29" i="41" s="1"/>
  <c r="I28" i="52"/>
  <c r="C20" i="73"/>
  <c r="D56" i="9"/>
  <c r="D57" i="9" s="1"/>
  <c r="D24" i="72"/>
  <c r="H56" i="59"/>
  <c r="C28" i="75"/>
  <c r="C36" i="9"/>
  <c r="C20" i="68"/>
  <c r="E52" i="32"/>
  <c r="E53" i="32" s="1"/>
  <c r="C20" i="34"/>
  <c r="E32" i="41"/>
  <c r="E33" i="41" s="1"/>
  <c r="H36" i="75"/>
  <c r="H37" i="75" s="1"/>
  <c r="I48" i="75"/>
  <c r="I49" i="75" s="1"/>
  <c r="I16" i="75"/>
  <c r="E40" i="39"/>
  <c r="E41" i="39" s="1"/>
  <c r="F20" i="3"/>
  <c r="E40" i="64"/>
  <c r="I20" i="39"/>
  <c r="I21" i="39" s="1"/>
  <c r="C20" i="40"/>
  <c r="C36" i="72"/>
  <c r="E20" i="71"/>
  <c r="I28" i="29"/>
  <c r="I29" i="29" s="1"/>
  <c r="E28" i="68"/>
  <c r="E20" i="42"/>
  <c r="H40" i="50"/>
  <c r="G20" i="54"/>
  <c r="G21" i="54" s="1"/>
  <c r="H56" i="71"/>
  <c r="H57" i="71" s="1"/>
  <c r="E52" i="60"/>
  <c r="E53" i="60" s="1"/>
  <c r="I20" i="45"/>
  <c r="I21" i="45" s="1"/>
  <c r="G28" i="9"/>
  <c r="H28" i="30"/>
  <c r="H29" i="30" s="1"/>
  <c r="E20" i="40"/>
  <c r="E21" i="40" s="1"/>
  <c r="I36" i="38"/>
  <c r="I37" i="38" s="1"/>
  <c r="F28" i="73"/>
  <c r="E28" i="73"/>
  <c r="F28" i="9"/>
  <c r="E32" i="29"/>
  <c r="I20" i="54"/>
  <c r="D44" i="37"/>
  <c r="D45" i="37" s="1"/>
  <c r="G20" i="49"/>
  <c r="G21" i="49" s="1"/>
  <c r="H36" i="50"/>
  <c r="E28" i="33"/>
  <c r="F20" i="29"/>
  <c r="F28" i="67"/>
  <c r="D32" i="75"/>
  <c r="D33" i="75" s="1"/>
  <c r="E20" i="39"/>
  <c r="E21" i="39" s="1"/>
  <c r="E56" i="37"/>
  <c r="C24" i="72"/>
  <c r="G44" i="71"/>
  <c r="G45" i="71" s="1"/>
  <c r="F28" i="68"/>
  <c r="H28" i="32"/>
  <c r="H29" i="32" s="1"/>
  <c r="D28" i="73"/>
  <c r="I28" i="26"/>
  <c r="I29" i="26" s="1"/>
  <c r="F20" i="58"/>
  <c r="F21" i="58" s="1"/>
  <c r="C36" i="74"/>
  <c r="G20" i="36"/>
  <c r="G21" i="36" s="1"/>
  <c r="C44" i="42"/>
  <c r="G28" i="36"/>
  <c r="E20" i="72"/>
  <c r="C28" i="56"/>
  <c r="D28" i="43"/>
  <c r="D29" i="43" s="1"/>
  <c r="G20" i="34"/>
  <c r="G21" i="34" s="1"/>
  <c r="C16" i="71"/>
  <c r="H56" i="50"/>
  <c r="F28" i="66"/>
  <c r="D20" i="56"/>
  <c r="D21" i="56" s="1"/>
  <c r="F28" i="57"/>
  <c r="C28" i="26"/>
  <c r="C24" i="9"/>
  <c r="E52" i="51"/>
  <c r="E53" i="51" s="1"/>
  <c r="E20" i="60"/>
  <c r="E21" i="60" s="1"/>
  <c r="G28" i="38"/>
  <c r="G29" i="38" s="1"/>
  <c r="I20" i="69"/>
  <c r="C28" i="30"/>
  <c r="I56" i="41"/>
  <c r="F20" i="70"/>
  <c r="F40" i="59"/>
  <c r="E44" i="75"/>
  <c r="E45" i="75" s="1"/>
  <c r="C40" i="72"/>
  <c r="I52" i="71"/>
  <c r="I53" i="71" s="1"/>
  <c r="H28" i="37"/>
  <c r="I28" i="64"/>
  <c r="I16" i="74"/>
  <c r="F28" i="71"/>
  <c r="G36" i="59"/>
  <c r="D20" i="65"/>
  <c r="F20" i="46"/>
  <c r="E20" i="46"/>
  <c r="D16" i="9"/>
  <c r="F20" i="35"/>
  <c r="F21" i="35" s="1"/>
  <c r="H28" i="41"/>
  <c r="E44" i="62"/>
  <c r="E45" i="62" s="1"/>
  <c r="H28" i="29"/>
  <c r="E28" i="65"/>
  <c r="E29" i="65" s="1"/>
  <c r="D28" i="34"/>
  <c r="D29" i="34" s="1"/>
  <c r="E28" i="40"/>
  <c r="E29" i="40" s="1"/>
  <c r="D16" i="61"/>
  <c r="D20" i="75"/>
  <c r="I24" i="67"/>
  <c r="C56" i="71"/>
  <c r="I28" i="34"/>
  <c r="I29" i="34" s="1"/>
  <c r="G28" i="33"/>
  <c r="D20" i="30"/>
  <c r="D21" i="30" s="1"/>
  <c r="D28" i="28"/>
  <c r="D29" i="28" s="1"/>
  <c r="F28" i="70"/>
  <c r="C40" i="42"/>
  <c r="H28" i="35"/>
  <c r="H29" i="35" s="1"/>
  <c r="E20" i="45"/>
  <c r="E21" i="45" s="1"/>
  <c r="D20" i="10"/>
  <c r="D21" i="10" s="1"/>
  <c r="E28" i="55"/>
  <c r="I20" i="37"/>
  <c r="H28" i="52"/>
  <c r="D28" i="53"/>
  <c r="G40" i="71"/>
  <c r="G41" i="71" s="1"/>
  <c r="I28" i="46"/>
  <c r="G20" i="38"/>
  <c r="G21" i="38" s="1"/>
  <c r="F28" i="33"/>
  <c r="H20" i="44"/>
  <c r="H21" i="44" s="1"/>
  <c r="D28" i="57"/>
  <c r="D29" i="57" s="1"/>
  <c r="I28" i="55"/>
  <c r="D36" i="37"/>
  <c r="D37" i="37" s="1"/>
  <c r="D20" i="53"/>
  <c r="D21" i="53" s="1"/>
  <c r="F56" i="45"/>
  <c r="F57" i="45" s="1"/>
  <c r="E40" i="34"/>
  <c r="E41" i="34" s="1"/>
  <c r="F28" i="38"/>
  <c r="F29" i="38" s="1"/>
  <c r="E56" i="62"/>
  <c r="E57" i="62" s="1"/>
  <c r="E36" i="64"/>
  <c r="F36" i="71"/>
  <c r="F37" i="71" s="1"/>
  <c r="C28" i="47"/>
  <c r="F20" i="68"/>
  <c r="G28" i="45"/>
  <c r="G29" i="45" s="1"/>
  <c r="E52" i="42"/>
  <c r="D20" i="70"/>
  <c r="D21" i="70" s="1"/>
  <c r="G20" i="45"/>
  <c r="G21" i="45" s="1"/>
  <c r="I28" i="41"/>
  <c r="D28" i="59"/>
  <c r="E56" i="41"/>
  <c r="E57" i="41" s="1"/>
  <c r="H20" i="58"/>
  <c r="H21" i="58" s="1"/>
  <c r="F20" i="59"/>
  <c r="G20" i="58"/>
  <c r="G21" i="58" s="1"/>
  <c r="G20" i="47"/>
  <c r="G21" i="47" s="1"/>
  <c r="C20" i="31"/>
  <c r="F56" i="59"/>
  <c r="D28" i="47"/>
  <c r="G28" i="46"/>
  <c r="H28" i="9"/>
  <c r="E44" i="37"/>
  <c r="G28" i="66"/>
  <c r="I16" i="73"/>
  <c r="F28" i="48"/>
  <c r="E44" i="26"/>
  <c r="E45" i="26" s="1"/>
  <c r="H48" i="71"/>
  <c r="G28" i="69"/>
  <c r="E28" i="69"/>
  <c r="E29" i="69" s="1"/>
  <c r="E48" i="32"/>
  <c r="E49" i="32" s="1"/>
  <c r="I24" i="74"/>
  <c r="I25" i="74" s="1"/>
  <c r="I32" i="71"/>
  <c r="I33" i="71" s="1"/>
  <c r="D56" i="72"/>
  <c r="D16" i="42"/>
  <c r="I56" i="36"/>
  <c r="I57" i="36" s="1"/>
  <c r="E20" i="10"/>
  <c r="E21" i="10" s="1"/>
  <c r="C36" i="43"/>
  <c r="G28" i="72"/>
  <c r="I28" i="60"/>
  <c r="E28" i="53"/>
  <c r="F52" i="59"/>
  <c r="C20" i="75"/>
  <c r="I52" i="38"/>
  <c r="I53" i="38" s="1"/>
  <c r="H28" i="42"/>
  <c r="H29" i="42" s="1"/>
  <c r="C20" i="3"/>
  <c r="C28" i="63"/>
  <c r="E48" i="60"/>
  <c r="E49" i="60" s="1"/>
  <c r="E16" i="45"/>
  <c r="I24" i="58"/>
  <c r="I25" i="58" s="1"/>
  <c r="D48" i="29"/>
  <c r="I20" i="30"/>
  <c r="I21" i="30" s="1"/>
  <c r="D24" i="61"/>
  <c r="D25" i="61" s="1"/>
  <c r="I56" i="71"/>
  <c r="I57" i="71" s="1"/>
  <c r="H20" i="69"/>
  <c r="D20" i="52"/>
  <c r="D21" i="52" s="1"/>
  <c r="F28" i="10"/>
  <c r="F29" i="10" s="1"/>
  <c r="E40" i="30"/>
  <c r="E41" i="30" s="1"/>
  <c r="G28" i="50"/>
  <c r="D24" i="29"/>
  <c r="C32" i="71"/>
  <c r="F28" i="47"/>
  <c r="F24" i="45"/>
  <c r="F25" i="45" s="1"/>
  <c r="E32" i="36"/>
  <c r="H28" i="73"/>
  <c r="D32" i="37"/>
  <c r="D33" i="37" s="1"/>
  <c r="E32" i="26"/>
  <c r="E33" i="26" s="1"/>
  <c r="H28" i="72"/>
  <c r="E48" i="64"/>
  <c r="H20" i="51"/>
  <c r="H21" i="51" s="1"/>
  <c r="E52" i="26"/>
  <c r="E53" i="26" s="1"/>
  <c r="C28" i="74"/>
  <c r="D56" i="37"/>
  <c r="D57" i="37" s="1"/>
  <c r="H20" i="49"/>
  <c r="H21" i="49" s="1"/>
  <c r="D20" i="43"/>
  <c r="D21" i="43" s="1"/>
  <c r="I28" i="67"/>
  <c r="E16" i="63"/>
  <c r="H20" i="71"/>
  <c r="C28" i="42"/>
  <c r="E48" i="30"/>
  <c r="E49" i="30" s="1"/>
  <c r="I24" i="71"/>
  <c r="I25" i="71" s="1"/>
  <c r="E16" i="69"/>
  <c r="I44" i="41"/>
  <c r="G28" i="48"/>
  <c r="G29" i="48" s="1"/>
  <c r="C28" i="49"/>
  <c r="D20" i="35"/>
  <c r="D21" i="35" s="1"/>
  <c r="C36" i="37"/>
  <c r="E52" i="30"/>
  <c r="E53" i="30" s="1"/>
  <c r="C20" i="32"/>
  <c r="I20" i="38"/>
  <c r="I21" i="38" s="1"/>
  <c r="C28" i="45"/>
  <c r="E24" i="37"/>
  <c r="G20" i="52"/>
  <c r="G21" i="52" s="1"/>
  <c r="D40" i="75"/>
  <c r="E20" i="36"/>
  <c r="E21" i="36" s="1"/>
  <c r="G28" i="64"/>
  <c r="H20" i="54"/>
  <c r="H28" i="34"/>
  <c r="E32" i="71"/>
  <c r="E33" i="71" s="1"/>
  <c r="G20" i="39"/>
  <c r="G21" i="39" s="1"/>
  <c r="E40" i="45"/>
  <c r="E41" i="45" s="1"/>
  <c r="C24" i="31"/>
  <c r="H20" i="46"/>
  <c r="C16" i="74"/>
  <c r="E20" i="47"/>
  <c r="E21" i="47" s="1"/>
  <c r="H28" i="38"/>
  <c r="H29" i="38" s="1"/>
  <c r="C16" i="33"/>
  <c r="H28" i="46"/>
  <c r="G20" i="62"/>
  <c r="G21" i="62" s="1"/>
  <c r="E36" i="56"/>
  <c r="E37" i="56" s="1"/>
  <c r="D24" i="43"/>
  <c r="D25" i="43" s="1"/>
  <c r="F28" i="65"/>
  <c r="F29" i="65" s="1"/>
  <c r="I20" i="50"/>
  <c r="H20" i="68"/>
  <c r="C28" i="29"/>
  <c r="C48" i="73"/>
  <c r="I20" i="63"/>
  <c r="E28" i="26"/>
  <c r="E29" i="26" s="1"/>
  <c r="E56" i="38"/>
  <c r="E57" i="38" s="1"/>
  <c r="C20" i="52"/>
  <c r="C32" i="72"/>
  <c r="F20" i="52"/>
  <c r="F21" i="52" s="1"/>
  <c r="D16" i="29"/>
  <c r="H20" i="9"/>
  <c r="H21" i="9" s="1"/>
  <c r="E24" i="69"/>
  <c r="E25" i="69" s="1"/>
  <c r="I28" i="3"/>
  <c r="E44" i="72"/>
  <c r="H20" i="38"/>
  <c r="H21" i="38" s="1"/>
  <c r="G16" i="59"/>
  <c r="G32" i="71"/>
  <c r="G33" i="71" s="1"/>
  <c r="E44" i="51"/>
  <c r="E45" i="51" s="1"/>
  <c r="C16" i="72"/>
  <c r="H20" i="60"/>
  <c r="H21" i="60" s="1"/>
  <c r="C40" i="9"/>
  <c r="E56" i="73"/>
  <c r="E57" i="73" s="1"/>
  <c r="C28" i="39"/>
  <c r="C28" i="54"/>
  <c r="C20" i="62"/>
  <c r="G28" i="56"/>
  <c r="E56" i="42"/>
  <c r="G28" i="60"/>
  <c r="C28" i="32"/>
  <c r="C20" i="49"/>
  <c r="C28" i="57"/>
  <c r="E20" i="75"/>
  <c r="E20" i="53"/>
  <c r="E21" i="53" s="1"/>
  <c r="I40" i="71"/>
  <c r="I41" i="71" s="1"/>
  <c r="C20" i="63"/>
  <c r="I28" i="9"/>
  <c r="I29" i="9" s="1"/>
  <c r="H24" i="59"/>
  <c r="D20" i="62"/>
  <c r="D21" i="62" s="1"/>
  <c r="I28" i="57"/>
  <c r="F40" i="71"/>
  <c r="F41" i="71" s="1"/>
  <c r="D16" i="72"/>
  <c r="E20" i="54"/>
  <c r="E21" i="54" s="1"/>
  <c r="I20" i="71"/>
  <c r="C20" i="46"/>
  <c r="I16" i="38"/>
  <c r="D28" i="42"/>
  <c r="C20" i="42"/>
  <c r="I16" i="67"/>
  <c r="G20" i="43"/>
  <c r="G21" i="43" s="1"/>
  <c r="G45" i="23"/>
  <c r="G20" i="37"/>
  <c r="D20" i="40"/>
  <c r="D21" i="40" s="1"/>
  <c r="D28" i="55"/>
  <c r="E52" i="69"/>
  <c r="E53" i="69" s="1"/>
  <c r="C28" i="43"/>
  <c r="I20" i="70"/>
  <c r="I20" i="46"/>
  <c r="F28" i="42"/>
  <c r="C16" i="42"/>
  <c r="I16" i="41"/>
  <c r="G28" i="74"/>
  <c r="C20" i="58"/>
  <c r="C20" i="44"/>
  <c r="E20" i="49"/>
  <c r="E21" i="49" s="1"/>
  <c r="F20" i="32"/>
  <c r="F21" i="32" s="1"/>
  <c r="E24" i="51"/>
  <c r="E25" i="51" s="1"/>
  <c r="D20" i="3"/>
  <c r="I20" i="42"/>
  <c r="I21" i="42" s="1"/>
  <c r="C52" i="37"/>
  <c r="F20" i="36"/>
  <c r="F21" i="36" s="1"/>
  <c r="C20" i="36"/>
  <c r="E24" i="65"/>
  <c r="E25" i="65" s="1"/>
  <c r="D20" i="64"/>
  <c r="C28" i="41"/>
  <c r="D20" i="55"/>
  <c r="C20" i="61"/>
  <c r="E56" i="29"/>
  <c r="F28" i="59"/>
  <c r="E24" i="40"/>
  <c r="E25" i="40" s="1"/>
  <c r="F28" i="3"/>
  <c r="H28" i="10"/>
  <c r="H29" i="10" s="1"/>
  <c r="H28" i="48"/>
  <c r="H29" i="48" s="1"/>
  <c r="I20" i="73"/>
  <c r="C28" i="31"/>
  <c r="C20" i="66"/>
  <c r="C20" i="39"/>
  <c r="H16" i="71"/>
  <c r="C52" i="71"/>
  <c r="E20" i="48"/>
  <c r="E21" i="48" s="1"/>
  <c r="I28" i="10"/>
  <c r="I29" i="10" s="1"/>
  <c r="G16" i="71"/>
  <c r="E16" i="60"/>
  <c r="E32" i="34"/>
  <c r="C20" i="60"/>
  <c r="C56" i="73"/>
  <c r="D28" i="33"/>
  <c r="G20" i="29"/>
  <c r="H16" i="3"/>
  <c r="H28" i="66"/>
  <c r="E40" i="29"/>
  <c r="E44" i="60"/>
  <c r="E45" i="60" s="1"/>
  <c r="I28" i="38"/>
  <c r="I29" i="38" s="1"/>
  <c r="E44" i="63"/>
  <c r="E45" i="63" s="1"/>
  <c r="D20" i="44"/>
  <c r="D21" i="44" s="1"/>
  <c r="E28" i="58"/>
  <c r="E29" i="58" s="1"/>
  <c r="H20" i="63"/>
  <c r="D28" i="54"/>
  <c r="H20" i="62"/>
  <c r="H21" i="62" s="1"/>
  <c r="E24" i="62"/>
  <c r="E25" i="62" s="1"/>
  <c r="H20" i="26"/>
  <c r="H21" i="26" s="1"/>
  <c r="F44" i="59"/>
  <c r="C20" i="65"/>
  <c r="H20" i="73"/>
  <c r="I20" i="41"/>
  <c r="H52" i="71"/>
  <c r="H53" i="71" s="1"/>
  <c r="C28" i="44"/>
  <c r="C20" i="43"/>
  <c r="D40" i="43"/>
  <c r="D41" i="43" s="1"/>
  <c r="C20" i="69"/>
  <c r="E36" i="31"/>
  <c r="E37" i="31" s="1"/>
  <c r="C52" i="60"/>
  <c r="I28" i="31"/>
  <c r="I29" i="31" s="1"/>
  <c r="H32" i="3"/>
  <c r="E52" i="45"/>
  <c r="E53" i="45" s="1"/>
  <c r="F20" i="62"/>
  <c r="F21" i="62" s="1"/>
  <c r="E48" i="26"/>
  <c r="E49" i="26" s="1"/>
  <c r="C20" i="55"/>
  <c r="D28" i="31"/>
  <c r="D29" i="31" s="1"/>
  <c r="G28" i="54"/>
  <c r="E24" i="72"/>
  <c r="H52" i="3"/>
  <c r="G20" i="28"/>
  <c r="G21" i="28" s="1"/>
  <c r="D28" i="30"/>
  <c r="D29" i="30" s="1"/>
  <c r="F20" i="49"/>
  <c r="F21" i="49" s="1"/>
  <c r="E28" i="45"/>
  <c r="E29" i="45" s="1"/>
  <c r="G28" i="34"/>
  <c r="G29" i="34" s="1"/>
  <c r="C48" i="37"/>
  <c r="E20" i="61"/>
  <c r="E21" i="61" s="1"/>
  <c r="C28" i="37"/>
  <c r="D20" i="9"/>
  <c r="D21" i="9" s="1"/>
  <c r="C20" i="64"/>
  <c r="H28" i="51"/>
  <c r="E44" i="38"/>
  <c r="E45" i="38" s="1"/>
  <c r="F28" i="55"/>
  <c r="F24" i="71"/>
  <c r="F25" i="71" s="1"/>
  <c r="H28" i="44"/>
  <c r="H29" i="44" s="1"/>
  <c r="H56" i="3"/>
  <c r="E20" i="26"/>
  <c r="E21" i="26" s="1"/>
  <c r="E52" i="73"/>
  <c r="E53" i="73" s="1"/>
  <c r="I20" i="55"/>
  <c r="I21" i="55" s="1"/>
  <c r="H28" i="50"/>
  <c r="G28" i="53"/>
  <c r="H52" i="59"/>
  <c r="D28" i="35"/>
  <c r="D29" i="35" s="1"/>
  <c r="E56" i="45"/>
  <c r="E57" i="45" s="1"/>
  <c r="G20" i="56"/>
  <c r="G21" i="56" s="1"/>
  <c r="I28" i="73"/>
  <c r="C40" i="37"/>
  <c r="F20" i="67"/>
  <c r="F21" i="67" s="1"/>
  <c r="H28" i="36"/>
  <c r="E24" i="67"/>
  <c r="E25" i="67" s="1"/>
  <c r="I20" i="26"/>
  <c r="I21" i="26" s="1"/>
  <c r="F48" i="59"/>
  <c r="H20" i="66"/>
  <c r="G20" i="41"/>
  <c r="F20" i="48"/>
  <c r="F21" i="48" s="1"/>
  <c r="C48" i="33"/>
  <c r="C40" i="73"/>
  <c r="C20" i="54"/>
  <c r="C28" i="3"/>
  <c r="I20" i="58"/>
  <c r="I21" i="58" s="1"/>
  <c r="I56" i="59"/>
  <c r="C24" i="73"/>
  <c r="G24" i="71"/>
  <c r="G25" i="71" s="1"/>
  <c r="E36" i="38"/>
  <c r="E37" i="38" s="1"/>
  <c r="E24" i="71"/>
  <c r="E25" i="71" s="1"/>
  <c r="C20" i="47"/>
  <c r="E28" i="67"/>
  <c r="E48" i="72"/>
  <c r="E28" i="3"/>
  <c r="F28" i="35"/>
  <c r="C20" i="33"/>
  <c r="E52" i="37"/>
  <c r="C16" i="73"/>
  <c r="E20" i="70"/>
  <c r="E21" i="70" s="1"/>
  <c r="G28" i="51"/>
  <c r="I48" i="71"/>
  <c r="I28" i="39"/>
  <c r="I29" i="39" s="1"/>
  <c r="I20" i="56"/>
  <c r="I21" i="56" s="1"/>
  <c r="F20" i="28"/>
  <c r="F21" i="28" s="1"/>
  <c r="E16" i="67"/>
  <c r="D40" i="37"/>
  <c r="D41" i="37" s="1"/>
  <c r="I28" i="53"/>
  <c r="I29" i="53" s="1"/>
  <c r="I28" i="44"/>
  <c r="I29" i="44" s="1"/>
  <c r="E28" i="41"/>
  <c r="E29" i="41" s="1"/>
  <c r="C20" i="48"/>
  <c r="I20" i="28"/>
  <c r="I20" i="40"/>
  <c r="I21" i="40" s="1"/>
  <c r="F20" i="54"/>
  <c r="F21" i="54" s="1"/>
  <c r="D28" i="26"/>
  <c r="D29" i="26" s="1"/>
  <c r="G28" i="3"/>
  <c r="E48" i="71"/>
  <c r="E49" i="71" s="1"/>
  <c r="E16" i="42"/>
  <c r="C20" i="50"/>
  <c r="F28" i="50"/>
  <c r="E44" i="41"/>
  <c r="E45" i="41" s="1"/>
  <c r="G28" i="42"/>
  <c r="G29" i="42" s="1"/>
  <c r="D28" i="64"/>
  <c r="H28" i="60"/>
  <c r="E40" i="36"/>
  <c r="E41" i="36" s="1"/>
  <c r="C28" i="59"/>
  <c r="E24" i="30"/>
  <c r="E25" i="30" s="1"/>
  <c r="E28" i="51"/>
  <c r="E29" i="51" s="1"/>
  <c r="D28" i="56"/>
  <c r="C28" i="48"/>
  <c r="D24" i="75"/>
  <c r="D25" i="75" s="1"/>
  <c r="E28" i="62"/>
  <c r="E24" i="43"/>
  <c r="E25" i="43" s="1"/>
  <c r="H40" i="3"/>
  <c r="E48" i="73"/>
  <c r="E49" i="73" s="1"/>
  <c r="H20" i="47"/>
  <c r="H21" i="47" s="1"/>
  <c r="C44" i="9"/>
  <c r="D20" i="63"/>
  <c r="D21" i="63" s="1"/>
  <c r="C44" i="33"/>
  <c r="E28" i="32"/>
  <c r="D28" i="29"/>
  <c r="D20" i="47"/>
  <c r="D21" i="47" s="1"/>
  <c r="I28" i="54"/>
  <c r="H28" i="74"/>
  <c r="E52" i="29"/>
  <c r="D24" i="37"/>
  <c r="D25" i="37" s="1"/>
  <c r="I20" i="9"/>
  <c r="I21" i="9" s="1"/>
  <c r="C24" i="74"/>
  <c r="E36" i="62"/>
  <c r="E37" i="62" s="1"/>
  <c r="H28" i="56"/>
  <c r="C20" i="53"/>
  <c r="D44" i="9"/>
  <c r="D45" i="9" s="1"/>
  <c r="I20" i="43"/>
  <c r="I21" i="43" s="1"/>
  <c r="D36" i="71"/>
  <c r="D37" i="71" s="1"/>
  <c r="D52" i="37"/>
  <c r="D53" i="37" s="1"/>
  <c r="E56" i="26"/>
  <c r="E57" i="26" s="1"/>
  <c r="G48" i="71"/>
  <c r="C28" i="34"/>
  <c r="E32" i="39"/>
  <c r="E33" i="39" s="1"/>
  <c r="H20" i="53"/>
  <c r="H21" i="53" s="1"/>
  <c r="D16" i="43"/>
  <c r="G20" i="61"/>
  <c r="G21" i="61" s="1"/>
  <c r="F28" i="46"/>
  <c r="D20" i="36"/>
  <c r="D21" i="36" s="1"/>
  <c r="C44" i="29"/>
  <c r="D20" i="49"/>
  <c r="D21" i="49" s="1"/>
  <c r="I52" i="36"/>
  <c r="I53" i="36" s="1"/>
  <c r="C28" i="52"/>
  <c r="E52" i="72"/>
  <c r="G28" i="10"/>
  <c r="G29" i="10" s="1"/>
  <c r="E28" i="34"/>
  <c r="E28" i="42"/>
  <c r="H20" i="31"/>
  <c r="H21" i="31" s="1"/>
  <c r="C28" i="64"/>
  <c r="H28" i="26"/>
  <c r="H29" i="26" s="1"/>
  <c r="G28" i="59"/>
  <c r="E20" i="65"/>
  <c r="C28" i="33"/>
  <c r="D20" i="54"/>
  <c r="D21" i="54" s="1"/>
  <c r="E40" i="43"/>
  <c r="E41" i="43" s="1"/>
  <c r="D28" i="38"/>
  <c r="E28" i="30"/>
  <c r="E29" i="30" s="1"/>
  <c r="C28" i="67"/>
  <c r="I20" i="49"/>
  <c r="I21" i="49" s="1"/>
  <c r="D45" i="23"/>
  <c r="I28" i="42"/>
  <c r="I29" i="42" s="1"/>
  <c r="G20" i="31"/>
  <c r="G21" i="31" s="1"/>
  <c r="E16" i="72"/>
  <c r="E20" i="50"/>
  <c r="F20" i="42"/>
  <c r="F28" i="49"/>
  <c r="C16" i="43"/>
  <c r="E40" i="26"/>
  <c r="E41" i="26" s="1"/>
  <c r="E28" i="56"/>
  <c r="E29" i="56" s="1"/>
  <c r="E56" i="72"/>
  <c r="G28" i="30"/>
  <c r="G29" i="30" s="1"/>
  <c r="D20" i="51"/>
  <c r="C24" i="33"/>
  <c r="E56" i="63"/>
  <c r="E57" i="63" s="1"/>
  <c r="H28" i="43"/>
  <c r="H29" i="43" s="1"/>
  <c r="E20" i="69"/>
  <c r="F28" i="52"/>
  <c r="D28" i="61"/>
  <c r="E28" i="57"/>
  <c r="C16" i="60"/>
  <c r="C28" i="51"/>
  <c r="E24" i="73"/>
  <c r="E25" i="73" s="1"/>
  <c r="H20" i="37"/>
  <c r="I20" i="3"/>
  <c r="E20" i="58"/>
  <c r="E21" i="58" s="1"/>
  <c r="E28" i="44"/>
  <c r="G28" i="62"/>
  <c r="G29" i="62" s="1"/>
  <c r="E56" i="60"/>
  <c r="E57" i="60" s="1"/>
  <c r="E36" i="73"/>
  <c r="E37" i="73" s="1"/>
  <c r="C28" i="53"/>
  <c r="I28" i="71"/>
  <c r="C32" i="74"/>
  <c r="E28" i="38"/>
  <c r="E29" i="38" s="1"/>
  <c r="C56" i="33"/>
  <c r="D32" i="43"/>
  <c r="D33" i="43" s="1"/>
  <c r="D28" i="10"/>
  <c r="C20" i="51"/>
  <c r="I24" i="41"/>
  <c r="E16" i="31"/>
  <c r="F20" i="56"/>
  <c r="F21" i="56" s="1"/>
  <c r="D24" i="60"/>
  <c r="D25" i="60" s="1"/>
  <c r="D28" i="69"/>
  <c r="E52" i="43"/>
  <c r="E53" i="43" s="1"/>
  <c r="E48" i="63"/>
  <c r="E49" i="63" s="1"/>
  <c r="E20" i="9"/>
  <c r="E21" i="9" s="1"/>
  <c r="H20" i="3"/>
  <c r="C28" i="40"/>
  <c r="C52" i="42"/>
  <c r="E20" i="43"/>
  <c r="E21" i="43" s="1"/>
  <c r="C28" i="68"/>
  <c r="G28" i="52"/>
  <c r="G20" i="44"/>
  <c r="G21" i="44" s="1"/>
  <c r="E28" i="52"/>
  <c r="E20" i="44"/>
  <c r="E21" i="44" s="1"/>
  <c r="D28" i="49"/>
  <c r="D29" i="49" s="1"/>
  <c r="E28" i="61"/>
  <c r="H44" i="3"/>
  <c r="D28" i="52"/>
  <c r="I20" i="60"/>
  <c r="I21" i="60" s="1"/>
  <c r="I20" i="10"/>
  <c r="I21" i="10" s="1"/>
  <c r="I44" i="59"/>
  <c r="I36" i="71"/>
  <c r="I37" i="71" s="1"/>
  <c r="D24" i="9"/>
  <c r="D25" i="9" s="1"/>
  <c r="F20" i="72"/>
  <c r="I20" i="32"/>
  <c r="E16" i="30"/>
  <c r="I28" i="37"/>
  <c r="E28" i="64"/>
  <c r="G28" i="37"/>
  <c r="F28" i="72"/>
  <c r="E20" i="35"/>
  <c r="E21" i="35" s="1"/>
  <c r="I16" i="59"/>
  <c r="F28" i="75"/>
  <c r="C20" i="71"/>
  <c r="F44" i="75"/>
  <c r="F45" i="75" s="1"/>
  <c r="D52" i="9"/>
  <c r="D53" i="9" s="1"/>
  <c r="F28" i="34"/>
  <c r="C20" i="41"/>
  <c r="E28" i="43"/>
  <c r="E29" i="43" s="1"/>
  <c r="E24" i="39"/>
  <c r="E25" i="39" s="1"/>
  <c r="G28" i="29"/>
  <c r="H20" i="28"/>
  <c r="H21" i="28" s="1"/>
  <c r="E32" i="60"/>
  <c r="E33" i="60" s="1"/>
  <c r="C20" i="37"/>
  <c r="D24" i="42"/>
  <c r="E36" i="26"/>
  <c r="E37" i="26" s="1"/>
  <c r="E40" i="56"/>
  <c r="E41" i="56" s="1"/>
  <c r="I28" i="40"/>
  <c r="I29" i="40" s="1"/>
  <c r="I16" i="36"/>
  <c r="G20" i="10"/>
  <c r="G21" i="10" s="1"/>
  <c r="F24" i="59"/>
  <c r="H28" i="67"/>
  <c r="D20" i="60"/>
  <c r="D21" i="60" s="1"/>
  <c r="E20" i="74"/>
  <c r="H20" i="40"/>
  <c r="H21" i="40" s="1"/>
  <c r="D32" i="29"/>
  <c r="F20" i="71"/>
  <c r="D36" i="29"/>
  <c r="E40" i="38"/>
  <c r="E41" i="38" s="1"/>
  <c r="C48" i="29"/>
  <c r="D28" i="46"/>
  <c r="C20" i="70"/>
  <c r="E28" i="72"/>
  <c r="E16" i="36"/>
  <c r="D32" i="72"/>
  <c r="F28" i="56"/>
  <c r="F28" i="31"/>
  <c r="F29" i="31" s="1"/>
  <c r="I20" i="67"/>
  <c r="F28" i="39"/>
  <c r="F29" i="39" s="1"/>
  <c r="F20" i="57"/>
  <c r="F21" i="57" s="1"/>
  <c r="F20" i="9"/>
  <c r="F21" i="9" s="1"/>
  <c r="H28" i="40"/>
  <c r="G32" i="59"/>
  <c r="G20" i="72"/>
  <c r="F36" i="59"/>
  <c r="H28" i="55"/>
  <c r="D28" i="36"/>
  <c r="D29" i="36" s="1"/>
  <c r="H24" i="71"/>
  <c r="H25" i="71" s="1"/>
  <c r="C32" i="37"/>
  <c r="C56" i="60"/>
  <c r="E28" i="50"/>
  <c r="C48" i="71"/>
  <c r="C16" i="61"/>
  <c r="C36" i="73"/>
  <c r="E28" i="66"/>
  <c r="C20" i="30"/>
  <c r="H20" i="35"/>
  <c r="H21" i="35" s="1"/>
  <c r="I16" i="71"/>
  <c r="H44" i="59"/>
  <c r="I52" i="41"/>
  <c r="C20" i="56"/>
  <c r="H44" i="71"/>
  <c r="H45" i="71" s="1"/>
  <c r="G20" i="64"/>
  <c r="I24" i="73"/>
  <c r="I25" i="73" s="1"/>
  <c r="I20" i="29"/>
  <c r="I21" i="29" s="1"/>
  <c r="E20" i="37"/>
  <c r="C28" i="62"/>
  <c r="H20" i="30"/>
  <c r="H21" i="30" s="1"/>
  <c r="D20" i="29"/>
  <c r="I20" i="64"/>
  <c r="I21" i="64" s="1"/>
  <c r="C24" i="75"/>
  <c r="I20" i="51"/>
  <c r="I21" i="51" s="1"/>
  <c r="F28" i="40"/>
  <c r="F29" i="40" s="1"/>
  <c r="D28" i="50"/>
  <c r="I20" i="34"/>
  <c r="I21" i="34" s="1"/>
  <c r="I40" i="38"/>
  <c r="I41" i="38" s="1"/>
  <c r="I28" i="36"/>
  <c r="I29" i="36" s="1"/>
  <c r="F20" i="31"/>
  <c r="F21" i="31" s="1"/>
  <c r="E32" i="56"/>
  <c r="E33" i="56" s="1"/>
  <c r="C56" i="37"/>
  <c r="G28" i="41"/>
  <c r="D44" i="29"/>
  <c r="E28" i="60"/>
  <c r="E29" i="60" s="1"/>
  <c r="G28" i="65"/>
  <c r="G29" i="65" s="1"/>
  <c r="D20" i="32"/>
  <c r="D21" i="32" s="1"/>
  <c r="I20" i="33"/>
  <c r="I21" i="33" s="1"/>
  <c r="D28" i="75"/>
  <c r="E28" i="54"/>
  <c r="E29" i="54" s="1"/>
  <c r="D28" i="32"/>
  <c r="D29" i="32" s="1"/>
  <c r="D20" i="66"/>
  <c r="E44" i="45"/>
  <c r="E45" i="45" s="1"/>
  <c r="D28" i="41"/>
  <c r="D29" i="41" s="1"/>
  <c r="H28" i="49"/>
  <c r="H29" i="49" s="1"/>
  <c r="C20" i="28"/>
  <c r="C32" i="60"/>
  <c r="C36" i="60"/>
  <c r="E40" i="71"/>
  <c r="E41" i="71" s="1"/>
  <c r="F20" i="37"/>
  <c r="E36" i="71"/>
  <c r="E37" i="71" s="1"/>
  <c r="E28" i="29"/>
  <c r="C28" i="9"/>
  <c r="K28" i="9" s="1"/>
  <c r="F20" i="61"/>
  <c r="F21" i="61" s="1"/>
  <c r="E20" i="55"/>
  <c r="D20" i="61"/>
  <c r="D21" i="61" s="1"/>
  <c r="F16" i="59"/>
  <c r="D28" i="40"/>
  <c r="D29" i="40" s="1"/>
  <c r="H32" i="50"/>
  <c r="E28" i="63"/>
  <c r="G20" i="3"/>
  <c r="H36" i="3"/>
  <c r="F28" i="30"/>
  <c r="I28" i="45"/>
  <c r="I29" i="45" s="1"/>
  <c r="G24" i="59"/>
  <c r="E28" i="36"/>
  <c r="E29" i="36" s="1"/>
  <c r="D20" i="73"/>
  <c r="E24" i="41"/>
  <c r="E25" i="41" s="1"/>
  <c r="I28" i="65"/>
  <c r="E16" i="32"/>
  <c r="E16" i="62"/>
  <c r="F20" i="75"/>
  <c r="I28" i="48"/>
  <c r="I44" i="71"/>
  <c r="I45" i="71" s="1"/>
  <c r="D20" i="26"/>
  <c r="D21" i="26" s="1"/>
  <c r="G20" i="68"/>
  <c r="D28" i="74"/>
  <c r="H20" i="42"/>
  <c r="H21" i="42" s="1"/>
  <c r="H20" i="32"/>
  <c r="H21" i="32" s="1"/>
  <c r="E16" i="74"/>
  <c r="E20" i="38"/>
  <c r="E21" i="38" s="1"/>
  <c r="E28" i="37"/>
  <c r="C20" i="72"/>
  <c r="I20" i="59"/>
  <c r="H28" i="59"/>
  <c r="F28" i="54"/>
  <c r="E20" i="3"/>
  <c r="G20" i="60"/>
  <c r="G21" i="60" s="1"/>
  <c r="D20" i="28"/>
  <c r="D21" i="28" s="1"/>
  <c r="F20" i="50"/>
  <c r="F28" i="37"/>
  <c r="F20" i="34"/>
  <c r="F21" i="34" s="1"/>
  <c r="C28" i="55"/>
  <c r="G24" i="3"/>
  <c r="G28" i="39"/>
  <c r="G29" i="39" s="1"/>
  <c r="H20" i="36"/>
  <c r="H21" i="36" s="1"/>
  <c r="I20" i="57"/>
  <c r="I21" i="57" s="1"/>
  <c r="E24" i="26"/>
  <c r="E25" i="26" s="1"/>
  <c r="D28" i="48"/>
  <c r="D40" i="72"/>
  <c r="G28" i="57"/>
  <c r="F20" i="51"/>
  <c r="F21" i="51" s="1"/>
  <c r="D28" i="67"/>
  <c r="I28" i="62"/>
  <c r="I24" i="36"/>
  <c r="I25" i="36" s="1"/>
  <c r="H20" i="65"/>
  <c r="F28" i="60"/>
  <c r="E24" i="58"/>
  <c r="E25" i="58" s="1"/>
  <c r="F20" i="65"/>
  <c r="I28" i="47"/>
  <c r="I29" i="47" s="1"/>
  <c r="E32" i="62"/>
  <c r="E33" i="62" s="1"/>
  <c r="E44" i="73"/>
  <c r="E45" i="73" s="1"/>
  <c r="E44" i="30"/>
  <c r="E45" i="30" s="1"/>
  <c r="H45" i="23"/>
  <c r="E44" i="43"/>
  <c r="E45" i="43" s="1"/>
  <c r="D16" i="75"/>
  <c r="E20" i="64"/>
  <c r="F20" i="64"/>
  <c r="D16" i="32"/>
  <c r="C20" i="35"/>
  <c r="E24" i="38"/>
  <c r="E25" i="38" s="1"/>
  <c r="D28" i="44"/>
  <c r="D29" i="44" s="1"/>
  <c r="D20" i="37"/>
  <c r="D21" i="37" s="1"/>
  <c r="I48" i="59"/>
  <c r="G20" i="69"/>
  <c r="G28" i="58"/>
  <c r="I28" i="56"/>
  <c r="E20" i="68"/>
  <c r="H20" i="74"/>
  <c r="E28" i="46"/>
  <c r="E48" i="43"/>
  <c r="E49" i="43" s="1"/>
  <c r="I28" i="49"/>
  <c r="I29" i="49" s="1"/>
  <c r="E20" i="56"/>
  <c r="E21" i="56" s="1"/>
  <c r="E24" i="64"/>
  <c r="F20" i="10"/>
  <c r="F21" i="10" s="1"/>
  <c r="H28" i="57"/>
  <c r="H29" i="57" s="1"/>
  <c r="E32" i="38"/>
  <c r="E33" i="38" s="1"/>
  <c r="F20" i="63"/>
  <c r="G28" i="55"/>
  <c r="E56" i="43"/>
  <c r="E57" i="43" s="1"/>
  <c r="G28" i="49"/>
  <c r="D28" i="60"/>
  <c r="E28" i="31"/>
  <c r="E29" i="31" s="1"/>
  <c r="E20" i="57"/>
  <c r="E21" i="57" s="1"/>
  <c r="C44" i="37"/>
  <c r="C20" i="59"/>
  <c r="E36" i="45"/>
  <c r="E37" i="45" s="1"/>
  <c r="E24" i="63"/>
  <c r="E25" i="63" s="1"/>
  <c r="G40" i="59"/>
  <c r="H16" i="50"/>
  <c r="E16" i="73"/>
  <c r="I20" i="68"/>
  <c r="I21" i="68" s="1"/>
  <c r="F20" i="69"/>
  <c r="F21" i="69" s="1"/>
  <c r="H28" i="61"/>
  <c r="E20" i="63"/>
  <c r="E21" i="63" s="1"/>
  <c r="E56" i="64"/>
  <c r="F32" i="59"/>
  <c r="E28" i="49"/>
  <c r="E29" i="49" s="1"/>
  <c r="C28" i="73"/>
  <c r="E32" i="64"/>
  <c r="G28" i="67"/>
  <c r="D20" i="74"/>
  <c r="G20" i="32"/>
  <c r="G21" i="32" s="1"/>
  <c r="H52" i="50"/>
  <c r="E44" i="32"/>
  <c r="E45" i="32" s="1"/>
  <c r="C48" i="60"/>
  <c r="C16" i="31"/>
  <c r="I28" i="58"/>
  <c r="C16" i="29"/>
  <c r="E52" i="64"/>
  <c r="E24" i="36"/>
  <c r="E25" i="36" s="1"/>
  <c r="D20" i="67"/>
  <c r="D21" i="67" s="1"/>
  <c r="D20" i="50"/>
  <c r="D21" i="50" s="1"/>
  <c r="C28" i="66"/>
  <c r="F28" i="44"/>
  <c r="F29" i="44" s="1"/>
  <c r="D20" i="31"/>
  <c r="D21" i="31" s="1"/>
  <c r="C48" i="43"/>
  <c r="C20" i="38"/>
  <c r="H20" i="52"/>
  <c r="H21" i="52" s="1"/>
  <c r="E48" i="51"/>
  <c r="E49" i="51" s="1"/>
  <c r="I48" i="38"/>
  <c r="I49" i="38" s="1"/>
  <c r="C32" i="9"/>
  <c r="D20" i="34"/>
  <c r="D21" i="34" s="1"/>
  <c r="E36" i="32"/>
  <c r="E37" i="32" s="1"/>
  <c r="H24" i="50"/>
  <c r="D48" i="37"/>
  <c r="D49" i="37" s="1"/>
  <c r="D20" i="42"/>
  <c r="D28" i="3"/>
  <c r="D52" i="72"/>
  <c r="I28" i="63"/>
  <c r="I28" i="87" s="1"/>
  <c r="E28" i="71"/>
  <c r="D20" i="45"/>
  <c r="D21" i="45" s="1"/>
  <c r="E40" i="37"/>
  <c r="E56" i="71"/>
  <c r="E57" i="71" s="1"/>
  <c r="F20" i="55"/>
  <c r="I28" i="74"/>
  <c r="I20" i="47"/>
  <c r="I21" i="47" s="1"/>
  <c r="G20" i="65"/>
  <c r="G21" i="65" s="1"/>
  <c r="I24" i="3"/>
  <c r="D28" i="71"/>
  <c r="F28" i="63"/>
  <c r="C28" i="58"/>
  <c r="E16" i="38"/>
  <c r="F28" i="69"/>
  <c r="F20" i="26"/>
  <c r="F21" i="26" s="1"/>
  <c r="I20" i="52"/>
  <c r="I21" i="52" s="1"/>
  <c r="I20" i="74"/>
  <c r="I20" i="44"/>
  <c r="I21" i="44" s="1"/>
  <c r="I28" i="59"/>
  <c r="H16" i="59"/>
  <c r="I20" i="61"/>
  <c r="I21" i="61" s="1"/>
  <c r="E52" i="38"/>
  <c r="E53" i="38" s="1"/>
  <c r="E56" i="51"/>
  <c r="E57" i="51" s="1"/>
  <c r="E20" i="62"/>
  <c r="E21" i="62" s="1"/>
  <c r="F20" i="41"/>
  <c r="F21" i="41" s="1"/>
  <c r="H20" i="64"/>
  <c r="G16" i="3"/>
  <c r="C28" i="10"/>
  <c r="E28" i="59"/>
  <c r="F20" i="60"/>
  <c r="F21" i="60" s="1"/>
  <c r="H48" i="50"/>
  <c r="G28" i="40"/>
  <c r="D20" i="68"/>
  <c r="I20" i="48"/>
  <c r="I21" i="48" s="1"/>
  <c r="F28" i="36"/>
  <c r="C44" i="71"/>
  <c r="G28" i="73"/>
  <c r="C28" i="60"/>
  <c r="G28" i="43"/>
  <c r="G29" i="43" s="1"/>
  <c r="D32" i="9"/>
  <c r="C40" i="74"/>
  <c r="C36" i="42"/>
  <c r="D20" i="33"/>
  <c r="H28" i="31"/>
  <c r="H29" i="31" s="1"/>
  <c r="E20" i="59"/>
  <c r="C28" i="71"/>
  <c r="D48" i="72"/>
  <c r="D20" i="57"/>
  <c r="D21" i="57" s="1"/>
  <c r="C28" i="70"/>
  <c r="H28" i="28"/>
  <c r="H29" i="28" s="1"/>
  <c r="E20" i="30"/>
  <c r="E21" i="30" s="1"/>
  <c r="C20" i="45"/>
  <c r="D40" i="9"/>
  <c r="D41" i="9" s="1"/>
  <c r="I28" i="69"/>
  <c r="I20" i="66"/>
  <c r="I21" i="66" s="1"/>
  <c r="G20" i="30"/>
  <c r="G21" i="30" s="1"/>
  <c r="C44" i="43"/>
  <c r="D28" i="68"/>
  <c r="D56" i="43"/>
  <c r="D57" i="43" s="1"/>
  <c r="D32" i="71"/>
  <c r="D33" i="71" s="1"/>
  <c r="E44" i="64"/>
  <c r="E28" i="28"/>
  <c r="F20" i="66"/>
  <c r="I28" i="50"/>
  <c r="D28" i="58"/>
  <c r="D29" i="58" s="1"/>
  <c r="C20" i="26"/>
  <c r="I52" i="59"/>
  <c r="D52" i="43"/>
  <c r="D53" i="43" s="1"/>
  <c r="G28" i="63"/>
  <c r="G28" i="87" s="1"/>
  <c r="G29" i="87" s="1"/>
  <c r="E28" i="74"/>
  <c r="D28" i="45"/>
  <c r="D29" i="45" s="1"/>
  <c r="I28" i="30"/>
  <c r="I29" i="30" s="1"/>
  <c r="D36" i="43"/>
  <c r="E36" i="34"/>
  <c r="E37" i="34" s="1"/>
  <c r="E48" i="38"/>
  <c r="E49" i="38" s="1"/>
  <c r="C32" i="75"/>
  <c r="I20" i="72"/>
  <c r="I20" i="90" s="1"/>
  <c r="H20" i="72"/>
  <c r="H24" i="3"/>
  <c r="F28" i="28"/>
  <c r="H28" i="64"/>
  <c r="D28" i="72"/>
  <c r="D28" i="90" s="1"/>
  <c r="C56" i="43"/>
  <c r="C24" i="60"/>
  <c r="C20" i="10"/>
  <c r="G20" i="71"/>
  <c r="I20" i="53"/>
  <c r="I21" i="53" s="1"/>
  <c r="E20" i="31"/>
  <c r="E21" i="31" s="1"/>
  <c r="I56" i="38"/>
  <c r="I57" i="38" s="1"/>
  <c r="D48" i="43"/>
  <c r="D49" i="43" s="1"/>
  <c r="E40" i="62"/>
  <c r="E41" i="62" s="1"/>
  <c r="G20" i="63"/>
  <c r="H28" i="63"/>
  <c r="H28" i="65"/>
  <c r="D20" i="58"/>
  <c r="D21" i="58" s="1"/>
  <c r="H28" i="33"/>
  <c r="G20" i="67"/>
  <c r="C24" i="42"/>
  <c r="G28" i="28"/>
  <c r="G29" i="28" s="1"/>
  <c r="E24" i="32"/>
  <c r="E25" i="32" s="1"/>
  <c r="G20" i="40"/>
  <c r="G21" i="40" s="1"/>
  <c r="I20" i="35"/>
  <c r="I21" i="35" s="1"/>
  <c r="C16" i="75"/>
  <c r="G28" i="71"/>
  <c r="E16" i="41"/>
  <c r="E28" i="10"/>
  <c r="E29" i="10" s="1"/>
  <c r="E32" i="31"/>
  <c r="C20" i="9"/>
  <c r="F16" i="71"/>
  <c r="E24" i="9"/>
  <c r="E25" i="9" s="1"/>
  <c r="G20" i="9"/>
  <c r="G21" i="9" s="1"/>
  <c r="C52" i="73"/>
  <c r="F16" i="45"/>
  <c r="C48" i="42"/>
  <c r="F20" i="30"/>
  <c r="F21" i="30" s="1"/>
  <c r="E24" i="45"/>
  <c r="E25" i="45" s="1"/>
  <c r="C16" i="37"/>
  <c r="E48" i="45"/>
  <c r="E49" i="45" s="1"/>
  <c r="H28" i="69"/>
  <c r="E20" i="33"/>
  <c r="G36" i="71"/>
  <c r="G37" i="71" s="1"/>
  <c r="I28" i="66"/>
  <c r="E36" i="41"/>
  <c r="E37" i="41" s="1"/>
  <c r="F28" i="32"/>
  <c r="F29" i="32" s="1"/>
  <c r="G28" i="31"/>
  <c r="H20" i="33"/>
  <c r="D44" i="43"/>
  <c r="D45" i="43" s="1"/>
  <c r="H20" i="48"/>
  <c r="H21" i="48" s="1"/>
  <c r="I16" i="3"/>
  <c r="I24" i="59"/>
  <c r="D52" i="29"/>
  <c r="E52" i="62"/>
  <c r="E53" i="62" s="1"/>
  <c r="E32" i="30"/>
  <c r="E33" i="30" s="1"/>
  <c r="C28" i="28"/>
  <c r="F20" i="45"/>
  <c r="F21" i="45" s="1"/>
  <c r="E36" i="36"/>
  <c r="E37" i="36" s="1"/>
  <c r="D20" i="72"/>
  <c r="I28" i="33"/>
  <c r="I29" i="33" s="1"/>
  <c r="F28" i="45"/>
  <c r="D20" i="41"/>
  <c r="D21" i="41" s="1"/>
  <c r="E32" i="43"/>
  <c r="E33" i="43" s="1"/>
  <c r="E16" i="51"/>
  <c r="E44" i="29"/>
  <c r="D28" i="70"/>
  <c r="H20" i="43"/>
  <c r="H21" i="43" s="1"/>
  <c r="G20" i="59"/>
  <c r="H20" i="55"/>
  <c r="H21" i="55" s="1"/>
  <c r="D28" i="62"/>
  <c r="E28" i="39"/>
  <c r="E29" i="39" s="1"/>
  <c r="G20" i="70"/>
  <c r="C32" i="42"/>
  <c r="G28" i="26"/>
  <c r="G29" i="26" s="1"/>
  <c r="D24" i="32"/>
  <c r="D25" i="32" s="1"/>
  <c r="H20" i="59"/>
  <c r="C28" i="38"/>
  <c r="C56" i="29"/>
  <c r="D20" i="39"/>
  <c r="D21" i="39" s="1"/>
  <c r="D20" i="46"/>
  <c r="F28" i="61"/>
  <c r="F28" i="74"/>
  <c r="I28" i="43"/>
  <c r="I29" i="43" s="1"/>
  <c r="C56" i="42"/>
  <c r="D44" i="72"/>
  <c r="C40" i="71"/>
  <c r="C36" i="71"/>
  <c r="E44" i="69"/>
  <c r="E45" i="69" s="1"/>
  <c r="E32" i="45"/>
  <c r="E33" i="45" s="1"/>
  <c r="D16" i="37"/>
  <c r="G20" i="26"/>
  <c r="G21" i="26" s="1"/>
  <c r="I48" i="36"/>
  <c r="I49" i="36" s="1"/>
  <c r="E20" i="34"/>
  <c r="E21" i="34" s="1"/>
  <c r="C44" i="60"/>
  <c r="E36" i="39"/>
  <c r="E37" i="39" s="1"/>
  <c r="I44" i="38"/>
  <c r="I45" i="38" s="1"/>
  <c r="G20" i="74"/>
  <c r="C28" i="69"/>
  <c r="C24" i="29"/>
  <c r="E16" i="26"/>
  <c r="D28" i="37"/>
  <c r="D29" i="37" s="1"/>
  <c r="D28" i="39"/>
  <c r="D29" i="39" s="1"/>
  <c r="D28" i="65"/>
  <c r="D24" i="71"/>
  <c r="D25" i="71" s="1"/>
  <c r="E20" i="41"/>
  <c r="E21" i="41" s="1"/>
  <c r="E16" i="65"/>
  <c r="D20" i="69"/>
  <c r="E24" i="60"/>
  <c r="E25" i="60" s="1"/>
  <c r="I28" i="72"/>
  <c r="G28" i="70"/>
  <c r="E24" i="74"/>
  <c r="E25" i="74" s="1"/>
  <c r="G28" i="44"/>
  <c r="E28" i="47"/>
  <c r="F20" i="38"/>
  <c r="F21" i="38" s="1"/>
  <c r="E32" i="32"/>
  <c r="E28" i="48"/>
  <c r="D28" i="51"/>
  <c r="D28" i="99" s="1"/>
  <c r="G20" i="46"/>
  <c r="H28" i="58"/>
  <c r="H29" i="58" s="1"/>
  <c r="H20" i="45"/>
  <c r="H21" i="45" s="1"/>
  <c r="F20" i="39"/>
  <c r="F21" i="39" s="1"/>
  <c r="C24" i="43"/>
  <c r="I28" i="35"/>
  <c r="I29" i="35" s="1"/>
  <c r="H20" i="67"/>
  <c r="G20" i="42"/>
  <c r="G21" i="42" s="1"/>
  <c r="E40" i="60"/>
  <c r="E41" i="60" s="1"/>
  <c r="H20" i="56"/>
  <c r="H21" i="56" s="1"/>
  <c r="E32" i="37"/>
  <c r="H20" i="57"/>
  <c r="H21" i="57" s="1"/>
  <c r="G20" i="48"/>
  <c r="G21" i="48" s="1"/>
  <c r="D20" i="59"/>
  <c r="H48" i="3"/>
  <c r="D56" i="29"/>
  <c r="F20" i="33"/>
  <c r="E16" i="40"/>
  <c r="G28" i="61"/>
  <c r="F20" i="40"/>
  <c r="F21" i="40" s="1"/>
  <c r="E16" i="43"/>
  <c r="E16" i="64"/>
  <c r="D28" i="66"/>
  <c r="D40" i="71"/>
  <c r="D41" i="71" s="1"/>
  <c r="I28" i="51"/>
  <c r="I29" i="51" s="1"/>
  <c r="E28" i="35"/>
  <c r="E29" i="35" s="1"/>
  <c r="E48" i="42"/>
  <c r="D20" i="38"/>
  <c r="F28" i="62"/>
  <c r="E24" i="31"/>
  <c r="E25" i="31" s="1"/>
  <c r="E16" i="37"/>
  <c r="H20" i="10"/>
  <c r="H21" i="10" s="1"/>
  <c r="C16" i="9"/>
  <c r="I32" i="38"/>
  <c r="I33" i="38" s="1"/>
  <c r="C28" i="72"/>
  <c r="C52" i="33"/>
  <c r="G20" i="57"/>
  <c r="G21" i="57" s="1"/>
  <c r="F28" i="64"/>
  <c r="H48" i="59"/>
  <c r="C28" i="35"/>
  <c r="C52" i="29"/>
  <c r="E16" i="29"/>
  <c r="E20" i="66"/>
  <c r="F20" i="53"/>
  <c r="F21" i="53" s="1"/>
  <c r="C28" i="46"/>
  <c r="C56" i="9"/>
  <c r="E44" i="74"/>
  <c r="E56" i="74"/>
  <c r="E57" i="74" s="1"/>
  <c r="C44" i="74"/>
  <c r="I56" i="73"/>
  <c r="I57" i="73" s="1"/>
  <c r="D48" i="75"/>
  <c r="D49" i="75" s="1"/>
  <c r="D52" i="75"/>
  <c r="D53" i="75" s="1"/>
  <c r="C44" i="75"/>
  <c r="C48" i="75"/>
  <c r="I56" i="74"/>
  <c r="I57" i="74" s="1"/>
  <c r="I52" i="74"/>
  <c r="I53" i="74" s="1"/>
  <c r="D44" i="75"/>
  <c r="D45" i="75" s="1"/>
  <c r="I48" i="74"/>
  <c r="I49" i="74" s="1"/>
  <c r="E52" i="74"/>
  <c r="E53" i="74" s="1"/>
  <c r="C56" i="74"/>
  <c r="I52" i="73"/>
  <c r="I53" i="73" s="1"/>
  <c r="I44" i="73"/>
  <c r="I45" i="73" s="1"/>
  <c r="D56" i="75"/>
  <c r="D57" i="75" s="1"/>
  <c r="C52" i="75"/>
  <c r="I44" i="74"/>
  <c r="I45" i="74" s="1"/>
  <c r="C52" i="74"/>
  <c r="I48" i="73"/>
  <c r="I49" i="73" s="1"/>
  <c r="C48" i="74"/>
  <c r="C20" i="74"/>
  <c r="K20" i="74" s="1"/>
  <c r="B75" i="74" s="1"/>
  <c r="E48" i="74"/>
  <c r="C56" i="75"/>
  <c r="I32" i="3"/>
  <c r="I40" i="74"/>
  <c r="I41" i="74" s="1"/>
  <c r="E40" i="69"/>
  <c r="E41" i="69" s="1"/>
  <c r="I40" i="67"/>
  <c r="E32" i="51"/>
  <c r="E33" i="51" s="1"/>
  <c r="E52" i="65"/>
  <c r="E53" i="65" s="1"/>
  <c r="E56" i="67"/>
  <c r="E57" i="67" s="1"/>
  <c r="I56" i="67"/>
  <c r="F44" i="71"/>
  <c r="C48" i="72"/>
  <c r="E36" i="74"/>
  <c r="E37" i="74" s="1"/>
  <c r="E40" i="72"/>
  <c r="G32" i="75"/>
  <c r="G33" i="75" s="1"/>
  <c r="H40" i="71"/>
  <c r="H41" i="71" s="1"/>
  <c r="E36" i="67"/>
  <c r="E37" i="67" s="1"/>
  <c r="E32" i="65"/>
  <c r="E33" i="65" s="1"/>
  <c r="I32" i="59"/>
  <c r="I56" i="3"/>
  <c r="I40" i="3"/>
  <c r="I32" i="74"/>
  <c r="I33" i="74" s="1"/>
  <c r="E32" i="69"/>
  <c r="E33" i="69" s="1"/>
  <c r="I32" i="67"/>
  <c r="E32" i="63"/>
  <c r="E33" i="63" s="1"/>
  <c r="E48" i="65"/>
  <c r="E49" i="65" s="1"/>
  <c r="E44" i="65"/>
  <c r="E45" i="65" s="1"/>
  <c r="I52" i="67"/>
  <c r="F56" i="71"/>
  <c r="F57" i="71" s="1"/>
  <c r="C56" i="72"/>
  <c r="E32" i="72"/>
  <c r="G36" i="75"/>
  <c r="G37" i="75" s="1"/>
  <c r="H36" i="71"/>
  <c r="H37" i="71" s="1"/>
  <c r="I36" i="3"/>
  <c r="I36" i="74"/>
  <c r="I37" i="74" s="1"/>
  <c r="I36" i="67"/>
  <c r="E36" i="63"/>
  <c r="E37" i="63" s="1"/>
  <c r="E40" i="51"/>
  <c r="E41" i="51" s="1"/>
  <c r="E56" i="65"/>
  <c r="E57" i="65" s="1"/>
  <c r="E48" i="67"/>
  <c r="E49" i="67" s="1"/>
  <c r="I48" i="67"/>
  <c r="F52" i="71"/>
  <c r="F53" i="71" s="1"/>
  <c r="C44" i="72"/>
  <c r="E32" i="74"/>
  <c r="E33" i="74" s="1"/>
  <c r="E36" i="72"/>
  <c r="E36" i="69"/>
  <c r="E37" i="69" s="1"/>
  <c r="E40" i="63"/>
  <c r="E41" i="63" s="1"/>
  <c r="E36" i="51"/>
  <c r="E37" i="51" s="1"/>
  <c r="E44" i="67"/>
  <c r="E45" i="67" s="1"/>
  <c r="E52" i="67"/>
  <c r="E53" i="67" s="1"/>
  <c r="I44" i="67"/>
  <c r="F48" i="71"/>
  <c r="F49" i="71" s="1"/>
  <c r="C52" i="72"/>
  <c r="E40" i="74"/>
  <c r="E41" i="74" s="1"/>
  <c r="H32" i="71"/>
  <c r="H33" i="71" s="1"/>
  <c r="E40" i="65"/>
  <c r="E41" i="65" s="1"/>
  <c r="F40" i="45"/>
  <c r="F41" i="45" s="1"/>
  <c r="G40" i="75"/>
  <c r="G41" i="75" s="1"/>
  <c r="E32" i="67"/>
  <c r="E33" i="67" s="1"/>
  <c r="E36" i="65"/>
  <c r="E37" i="65" s="1"/>
  <c r="F36" i="45"/>
  <c r="F37" i="45" s="1"/>
  <c r="I52" i="3"/>
  <c r="E28" i="75"/>
  <c r="F32" i="45"/>
  <c r="F33" i="45" s="1"/>
  <c r="I44" i="3"/>
  <c r="I36" i="59"/>
  <c r="I48" i="3"/>
  <c r="E40" i="67"/>
  <c r="E41" i="67" s="1"/>
  <c r="I40" i="59"/>
  <c r="K28" i="72" l="1"/>
  <c r="E20" i="88"/>
  <c r="E21" i="88" s="1"/>
  <c r="E28" i="94"/>
  <c r="E29" i="94" s="1"/>
  <c r="K20" i="71"/>
  <c r="B75" i="71" s="1"/>
  <c r="F28" i="98"/>
  <c r="H28" i="87"/>
  <c r="E28" i="101"/>
  <c r="E29" i="101" s="1"/>
  <c r="G28" i="100"/>
  <c r="B43" i="4"/>
  <c r="A42" i="4"/>
  <c r="I28" i="90"/>
  <c r="I28" i="101"/>
  <c r="I37" i="67"/>
  <c r="E40" i="90"/>
  <c r="E41" i="90" s="1"/>
  <c r="E41" i="72"/>
  <c r="I33" i="3"/>
  <c r="C53" i="74"/>
  <c r="C45" i="75"/>
  <c r="K44" i="75"/>
  <c r="C45" i="74"/>
  <c r="I53" i="3"/>
  <c r="C45" i="72"/>
  <c r="E33" i="72"/>
  <c r="E32" i="90"/>
  <c r="E33" i="90" s="1"/>
  <c r="I33" i="67"/>
  <c r="I41" i="3"/>
  <c r="I57" i="67"/>
  <c r="I41" i="67"/>
  <c r="I45" i="3"/>
  <c r="I33" i="59"/>
  <c r="C49" i="72"/>
  <c r="C57" i="75"/>
  <c r="K56" i="75"/>
  <c r="K57" i="75" s="1"/>
  <c r="K28" i="46"/>
  <c r="C28" i="98"/>
  <c r="C53" i="72"/>
  <c r="I49" i="3"/>
  <c r="I53" i="67"/>
  <c r="I57" i="3"/>
  <c r="I41" i="59"/>
  <c r="I37" i="59"/>
  <c r="I45" i="67"/>
  <c r="E37" i="72"/>
  <c r="E36" i="90"/>
  <c r="E37" i="90" s="1"/>
  <c r="I49" i="67"/>
  <c r="C57" i="72"/>
  <c r="C53" i="75"/>
  <c r="K52" i="75"/>
  <c r="K53" i="75" s="1"/>
  <c r="C57" i="74"/>
  <c r="C49" i="75"/>
  <c r="K48" i="75"/>
  <c r="K49" i="75" s="1"/>
  <c r="E68" i="29"/>
  <c r="E64" i="29"/>
  <c r="E16" i="94"/>
  <c r="E17" i="94" s="1"/>
  <c r="E17" i="29"/>
  <c r="H49" i="59"/>
  <c r="K29" i="72"/>
  <c r="B76" i="72"/>
  <c r="E68" i="37"/>
  <c r="E16" i="96"/>
  <c r="E17" i="96" s="1"/>
  <c r="E64" i="37"/>
  <c r="E17" i="37"/>
  <c r="E49" i="42"/>
  <c r="E68" i="26"/>
  <c r="E69" i="26" s="1"/>
  <c r="E17" i="26"/>
  <c r="E64" i="26"/>
  <c r="D45" i="72"/>
  <c r="K28" i="38"/>
  <c r="C28" i="96"/>
  <c r="C29" i="38"/>
  <c r="C33" i="42"/>
  <c r="C53" i="29"/>
  <c r="K28" i="35"/>
  <c r="C29" i="35"/>
  <c r="C64" i="9"/>
  <c r="C17" i="9"/>
  <c r="C68" i="9"/>
  <c r="E68" i="64"/>
  <c r="E64" i="64"/>
  <c r="E17" i="64"/>
  <c r="E17" i="40"/>
  <c r="D57" i="29"/>
  <c r="C25" i="43"/>
  <c r="G20" i="98"/>
  <c r="G21" i="98" s="1"/>
  <c r="G21" i="46"/>
  <c r="C57" i="9"/>
  <c r="C53" i="33"/>
  <c r="D21" i="38"/>
  <c r="D20" i="96"/>
  <c r="D21" i="96" s="1"/>
  <c r="E64" i="43"/>
  <c r="E68" i="43"/>
  <c r="E69" i="43" s="1"/>
  <c r="E17" i="43"/>
  <c r="F21" i="33"/>
  <c r="F20" i="95"/>
  <c r="F21" i="95" s="1"/>
  <c r="E33" i="37"/>
  <c r="E64" i="65"/>
  <c r="E17" i="65"/>
  <c r="E68" i="65"/>
  <c r="E69" i="65" s="1"/>
  <c r="D64" i="37"/>
  <c r="D17" i="37"/>
  <c r="D68" i="37"/>
  <c r="D69" i="37" s="1"/>
  <c r="K40" i="71"/>
  <c r="K41" i="71" s="1"/>
  <c r="C41" i="71"/>
  <c r="C57" i="29"/>
  <c r="D20" i="90"/>
  <c r="I64" i="3"/>
  <c r="I68" i="3"/>
  <c r="I17" i="3"/>
  <c r="C64" i="37"/>
  <c r="C68" i="37"/>
  <c r="C17" i="37"/>
  <c r="F68" i="45"/>
  <c r="F69" i="45" s="1"/>
  <c r="F17" i="45"/>
  <c r="F64" i="45"/>
  <c r="F64" i="71"/>
  <c r="F17" i="71"/>
  <c r="F68" i="71"/>
  <c r="F69" i="71" s="1"/>
  <c r="E64" i="41"/>
  <c r="E17" i="41"/>
  <c r="E68" i="41"/>
  <c r="E69" i="41" s="1"/>
  <c r="C21" i="10"/>
  <c r="K20" i="10"/>
  <c r="E45" i="64"/>
  <c r="C45" i="43"/>
  <c r="K28" i="70"/>
  <c r="K28" i="71"/>
  <c r="B76" i="71" s="1"/>
  <c r="C37" i="42"/>
  <c r="C28" i="101"/>
  <c r="K28" i="60"/>
  <c r="H49" i="50"/>
  <c r="C29" i="10"/>
  <c r="K28" i="10"/>
  <c r="H17" i="59"/>
  <c r="K28" i="58"/>
  <c r="C29" i="58"/>
  <c r="C33" i="9"/>
  <c r="C20" i="96"/>
  <c r="K20" i="38"/>
  <c r="C21" i="38"/>
  <c r="K28" i="66"/>
  <c r="B76" i="66" s="1"/>
  <c r="C17" i="31"/>
  <c r="C28" i="90"/>
  <c r="K28" i="73"/>
  <c r="B76" i="73" s="1"/>
  <c r="E17" i="73"/>
  <c r="E68" i="73"/>
  <c r="E69" i="73" s="1"/>
  <c r="E64" i="73"/>
  <c r="E20" i="87"/>
  <c r="K28" i="55"/>
  <c r="B76" i="55" s="1"/>
  <c r="C28" i="100"/>
  <c r="H29" i="59"/>
  <c r="H28" i="101"/>
  <c r="H29" i="101" s="1"/>
  <c r="G25" i="59"/>
  <c r="G21" i="3"/>
  <c r="G20" i="93"/>
  <c r="G21" i="93" s="1"/>
  <c r="G20" i="76"/>
  <c r="G21" i="76" s="1"/>
  <c r="F68" i="59"/>
  <c r="F17" i="59"/>
  <c r="F64" i="59"/>
  <c r="B76" i="9"/>
  <c r="K29" i="9"/>
  <c r="D45" i="29"/>
  <c r="K28" i="62"/>
  <c r="I53" i="41"/>
  <c r="C21" i="30"/>
  <c r="K20" i="30"/>
  <c r="K48" i="71"/>
  <c r="K49" i="71" s="1"/>
  <c r="G21" i="72"/>
  <c r="G20" i="90"/>
  <c r="G21" i="90" s="1"/>
  <c r="F25" i="59"/>
  <c r="I29" i="37"/>
  <c r="I28" i="96"/>
  <c r="I29" i="96" s="1"/>
  <c r="F20" i="90"/>
  <c r="C53" i="42"/>
  <c r="C33" i="74"/>
  <c r="E57" i="72"/>
  <c r="E56" i="90"/>
  <c r="E57" i="90" s="1"/>
  <c r="K28" i="67"/>
  <c r="B76" i="67" s="1"/>
  <c r="G28" i="101"/>
  <c r="G29" i="101" s="1"/>
  <c r="E28" i="97"/>
  <c r="E29" i="97" s="1"/>
  <c r="E29" i="42"/>
  <c r="K28" i="52"/>
  <c r="C29" i="52"/>
  <c r="C25" i="74"/>
  <c r="E17" i="42"/>
  <c r="E68" i="67"/>
  <c r="E69" i="67" s="1"/>
  <c r="E64" i="67"/>
  <c r="E17" i="67"/>
  <c r="C64" i="73"/>
  <c r="C17" i="73"/>
  <c r="C16" i="90"/>
  <c r="C68" i="73"/>
  <c r="E28" i="93"/>
  <c r="E29" i="93" s="1"/>
  <c r="E29" i="3"/>
  <c r="E28" i="76"/>
  <c r="E29" i="76" s="1"/>
  <c r="I57" i="59"/>
  <c r="C40" i="90"/>
  <c r="C41" i="73"/>
  <c r="F28" i="100"/>
  <c r="C29" i="44"/>
  <c r="K28" i="44"/>
  <c r="K20" i="65"/>
  <c r="C21" i="65"/>
  <c r="G21" i="29"/>
  <c r="G20" i="94"/>
  <c r="G21" i="94" s="1"/>
  <c r="K20" i="66"/>
  <c r="C21" i="66"/>
  <c r="E57" i="29"/>
  <c r="D20" i="87"/>
  <c r="D21" i="87" s="1"/>
  <c r="C53" i="37"/>
  <c r="F29" i="42"/>
  <c r="F28" i="97"/>
  <c r="F29" i="97" s="1"/>
  <c r="R45" i="23"/>
  <c r="S45" i="23"/>
  <c r="D28" i="97"/>
  <c r="D29" i="97" s="1"/>
  <c r="D29" i="42"/>
  <c r="C21" i="49"/>
  <c r="K20" i="49"/>
  <c r="G17" i="59"/>
  <c r="C33" i="72"/>
  <c r="I20" i="87"/>
  <c r="I21" i="87" s="1"/>
  <c r="I20" i="99"/>
  <c r="I21" i="99" s="1"/>
  <c r="I21" i="50"/>
  <c r="H21" i="46"/>
  <c r="H20" i="98"/>
  <c r="H21" i="98" s="1"/>
  <c r="C29" i="45"/>
  <c r="K28" i="45"/>
  <c r="K28" i="49"/>
  <c r="C29" i="49"/>
  <c r="E64" i="63"/>
  <c r="E17" i="63"/>
  <c r="E68" i="63"/>
  <c r="E69" i="63" s="1"/>
  <c r="E49" i="64"/>
  <c r="C33" i="71"/>
  <c r="K32" i="71"/>
  <c r="K33" i="71" s="1"/>
  <c r="C20" i="93"/>
  <c r="C20" i="76"/>
  <c r="K20" i="3"/>
  <c r="C21" i="3"/>
  <c r="F53" i="59"/>
  <c r="C37" i="43"/>
  <c r="D57" i="72"/>
  <c r="C21" i="31"/>
  <c r="K20" i="31"/>
  <c r="E37" i="64"/>
  <c r="I28" i="98"/>
  <c r="I29" i="98" s="1"/>
  <c r="I29" i="46"/>
  <c r="I21" i="37"/>
  <c r="I20" i="96"/>
  <c r="I21" i="96" s="1"/>
  <c r="I25" i="67"/>
  <c r="H29" i="41"/>
  <c r="H28" i="97"/>
  <c r="H29" i="97" s="1"/>
  <c r="F20" i="98"/>
  <c r="F21" i="98" s="1"/>
  <c r="F21" i="46"/>
  <c r="I68" i="74"/>
  <c r="I69" i="74" s="1"/>
  <c r="I64" i="74"/>
  <c r="I17" i="74"/>
  <c r="C41" i="72"/>
  <c r="I57" i="41"/>
  <c r="C68" i="71"/>
  <c r="K16" i="71"/>
  <c r="C17" i="71"/>
  <c r="C64" i="71"/>
  <c r="E20" i="90"/>
  <c r="C37" i="74"/>
  <c r="E57" i="37"/>
  <c r="F20" i="94"/>
  <c r="F21" i="94" s="1"/>
  <c r="F21" i="29"/>
  <c r="E28" i="88"/>
  <c r="E29" i="88" s="1"/>
  <c r="C21" i="40"/>
  <c r="K20" i="40"/>
  <c r="C37" i="9"/>
  <c r="K20" i="67"/>
  <c r="C41" i="43"/>
  <c r="E37" i="29"/>
  <c r="E36" i="94"/>
  <c r="E37" i="94" s="1"/>
  <c r="C25" i="37"/>
  <c r="E49" i="29"/>
  <c r="I28" i="95"/>
  <c r="I29" i="95" s="1"/>
  <c r="I29" i="32"/>
  <c r="C25" i="71"/>
  <c r="K24" i="71"/>
  <c r="K25" i="71" s="1"/>
  <c r="K20" i="57"/>
  <c r="C21" i="57"/>
  <c r="D37" i="72"/>
  <c r="H20" i="99"/>
  <c r="H21" i="99" s="1"/>
  <c r="H21" i="50"/>
  <c r="I49" i="41"/>
  <c r="E46" i="23"/>
  <c r="A47" i="23"/>
  <c r="B47" i="23"/>
  <c r="E21" i="33"/>
  <c r="E20" i="95"/>
  <c r="E21" i="95" s="1"/>
  <c r="C53" i="73"/>
  <c r="C52" i="90"/>
  <c r="C21" i="9"/>
  <c r="K20" i="9"/>
  <c r="H29" i="33"/>
  <c r="H28" i="95"/>
  <c r="H29" i="95" s="1"/>
  <c r="G21" i="63"/>
  <c r="G20" i="87"/>
  <c r="G21" i="87" s="1"/>
  <c r="C25" i="60"/>
  <c r="C33" i="75"/>
  <c r="I29" i="50"/>
  <c r="I28" i="99"/>
  <c r="I29" i="99" s="1"/>
  <c r="C21" i="45"/>
  <c r="K20" i="45"/>
  <c r="E20" i="101"/>
  <c r="E21" i="101" s="1"/>
  <c r="E21" i="59"/>
  <c r="C41" i="74"/>
  <c r="G17" i="3"/>
  <c r="F28" i="87"/>
  <c r="F29" i="87" s="1"/>
  <c r="E41" i="37"/>
  <c r="D53" i="72"/>
  <c r="H25" i="50"/>
  <c r="C49" i="43"/>
  <c r="E53" i="64"/>
  <c r="H68" i="50"/>
  <c r="H17" i="50"/>
  <c r="H64" i="50"/>
  <c r="C21" i="59"/>
  <c r="K20" i="59"/>
  <c r="I49" i="59"/>
  <c r="K20" i="35"/>
  <c r="C21" i="35"/>
  <c r="D17" i="75"/>
  <c r="D64" i="75"/>
  <c r="D68" i="75"/>
  <c r="D69" i="75" s="1"/>
  <c r="D41" i="72"/>
  <c r="I21" i="59"/>
  <c r="I20" i="101"/>
  <c r="I21" i="101" s="1"/>
  <c r="E17" i="74"/>
  <c r="E68" i="74"/>
  <c r="E69" i="74" s="1"/>
  <c r="E64" i="74"/>
  <c r="G20" i="88"/>
  <c r="C37" i="60"/>
  <c r="G29" i="41"/>
  <c r="G28" i="97"/>
  <c r="G29" i="97" s="1"/>
  <c r="D21" i="29"/>
  <c r="D20" i="94"/>
  <c r="D21" i="94" s="1"/>
  <c r="E21" i="37"/>
  <c r="E20" i="96"/>
  <c r="E21" i="96" s="1"/>
  <c r="H45" i="59"/>
  <c r="E29" i="50"/>
  <c r="E28" i="99"/>
  <c r="E29" i="99" s="1"/>
  <c r="G33" i="59"/>
  <c r="D33" i="72"/>
  <c r="K20" i="70"/>
  <c r="D37" i="29"/>
  <c r="C21" i="41"/>
  <c r="K20" i="41"/>
  <c r="F29" i="72"/>
  <c r="F28" i="90"/>
  <c r="F29" i="90" s="1"/>
  <c r="K28" i="40"/>
  <c r="C29" i="40"/>
  <c r="E17" i="31"/>
  <c r="I21" i="3"/>
  <c r="I20" i="93"/>
  <c r="I21" i="93" s="1"/>
  <c r="I20" i="76"/>
  <c r="I21" i="76" s="1"/>
  <c r="K28" i="51"/>
  <c r="C28" i="99"/>
  <c r="C29" i="51"/>
  <c r="C25" i="33"/>
  <c r="F20" i="97"/>
  <c r="F21" i="97" s="1"/>
  <c r="F21" i="42"/>
  <c r="K20" i="53"/>
  <c r="C21" i="53"/>
  <c r="I28" i="100"/>
  <c r="I29" i="100" s="1"/>
  <c r="I29" i="54"/>
  <c r="C45" i="33"/>
  <c r="E53" i="37"/>
  <c r="E48" i="90"/>
  <c r="E49" i="90" s="1"/>
  <c r="C49" i="33"/>
  <c r="F49" i="59"/>
  <c r="H29" i="50"/>
  <c r="H28" i="99"/>
  <c r="H29" i="99" s="1"/>
  <c r="H57" i="3"/>
  <c r="C29" i="37"/>
  <c r="K28" i="37"/>
  <c r="H53" i="3"/>
  <c r="C21" i="55"/>
  <c r="K20" i="55"/>
  <c r="C20" i="100"/>
  <c r="H33" i="3"/>
  <c r="K20" i="69"/>
  <c r="C21" i="69"/>
  <c r="E41" i="29"/>
  <c r="E40" i="94"/>
  <c r="E41" i="94" s="1"/>
  <c r="D29" i="33"/>
  <c r="D28" i="95"/>
  <c r="D29" i="95" s="1"/>
  <c r="E17" i="60"/>
  <c r="E68" i="60"/>
  <c r="E69" i="60" s="1"/>
  <c r="E64" i="60"/>
  <c r="C53" i="71"/>
  <c r="K52" i="71"/>
  <c r="K53" i="71" s="1"/>
  <c r="K28" i="31"/>
  <c r="C29" i="31"/>
  <c r="F28" i="76"/>
  <c r="F29" i="76" s="1"/>
  <c r="F28" i="93"/>
  <c r="F29" i="93" s="1"/>
  <c r="F29" i="3"/>
  <c r="K20" i="61"/>
  <c r="C21" i="61"/>
  <c r="I20" i="98"/>
  <c r="I21" i="98" s="1"/>
  <c r="I21" i="46"/>
  <c r="D28" i="100"/>
  <c r="D29" i="100" s="1"/>
  <c r="I68" i="38"/>
  <c r="I69" i="38" s="1"/>
  <c r="I64" i="38"/>
  <c r="I17" i="38"/>
  <c r="D64" i="72"/>
  <c r="D17" i="72"/>
  <c r="D68" i="72"/>
  <c r="H25" i="59"/>
  <c r="C29" i="32"/>
  <c r="K28" i="32"/>
  <c r="C21" i="62"/>
  <c r="K20" i="62"/>
  <c r="C17" i="72"/>
  <c r="C68" i="72"/>
  <c r="C64" i="72"/>
  <c r="C21" i="52"/>
  <c r="K20" i="52"/>
  <c r="C48" i="90"/>
  <c r="C25" i="31"/>
  <c r="C37" i="37"/>
  <c r="I28" i="88"/>
  <c r="K28" i="74"/>
  <c r="B76" i="74" s="1"/>
  <c r="H28" i="90"/>
  <c r="D25" i="29"/>
  <c r="E64" i="45"/>
  <c r="E68" i="45"/>
  <c r="E69" i="45" s="1"/>
  <c r="E17" i="45"/>
  <c r="I17" i="73"/>
  <c r="G28" i="98"/>
  <c r="G29" i="98" s="1"/>
  <c r="F20" i="88"/>
  <c r="F21" i="88" s="1"/>
  <c r="E28" i="100"/>
  <c r="E29" i="100" s="1"/>
  <c r="C41" i="42"/>
  <c r="G29" i="33"/>
  <c r="G28" i="95"/>
  <c r="G29" i="95" s="1"/>
  <c r="K28" i="30"/>
  <c r="F28" i="88"/>
  <c r="E28" i="95"/>
  <c r="E29" i="95" s="1"/>
  <c r="I21" i="54"/>
  <c r="I20" i="100"/>
  <c r="I21" i="100" s="1"/>
  <c r="I17" i="75"/>
  <c r="C21" i="34"/>
  <c r="K20" i="34"/>
  <c r="K28" i="75"/>
  <c r="B76" i="75" s="1"/>
  <c r="K20" i="73"/>
  <c r="B75" i="73" s="1"/>
  <c r="C20" i="90"/>
  <c r="K28" i="36"/>
  <c r="C29" i="36"/>
  <c r="H29" i="54"/>
  <c r="H28" i="100"/>
  <c r="H29" i="100" s="1"/>
  <c r="E17" i="39"/>
  <c r="C41" i="75"/>
  <c r="K28" i="65"/>
  <c r="C33" i="73"/>
  <c r="C32" i="90"/>
  <c r="C41" i="60"/>
  <c r="E64" i="71"/>
  <c r="E68" i="71"/>
  <c r="E69" i="71" s="1"/>
  <c r="E17" i="71"/>
  <c r="K28" i="50"/>
  <c r="E37" i="37"/>
  <c r="C53" i="43"/>
  <c r="E20" i="94"/>
  <c r="E21" i="94" s="1"/>
  <c r="E21" i="29"/>
  <c r="K28" i="61"/>
  <c r="B76" i="61" s="1"/>
  <c r="E17" i="58"/>
  <c r="F29" i="29"/>
  <c r="F28" i="94"/>
  <c r="F29" i="94" s="1"/>
  <c r="E49" i="37"/>
  <c r="E17" i="75"/>
  <c r="E64" i="75"/>
  <c r="E68" i="75"/>
  <c r="E69" i="75" s="1"/>
  <c r="H46" i="23"/>
  <c r="D46" i="23"/>
  <c r="G46" i="23"/>
  <c r="C25" i="29"/>
  <c r="C57" i="42"/>
  <c r="D21" i="46"/>
  <c r="D20" i="98"/>
  <c r="D21" i="98" s="1"/>
  <c r="H21" i="59"/>
  <c r="H20" i="101"/>
  <c r="H21" i="101" s="1"/>
  <c r="E45" i="29"/>
  <c r="D53" i="29"/>
  <c r="C17" i="75"/>
  <c r="K16" i="75"/>
  <c r="C68" i="75"/>
  <c r="C64" i="75"/>
  <c r="C57" i="43"/>
  <c r="H25" i="3"/>
  <c r="I53" i="59"/>
  <c r="K44" i="71"/>
  <c r="C45" i="71"/>
  <c r="D20" i="88"/>
  <c r="D21" i="88" s="1"/>
  <c r="D28" i="93"/>
  <c r="D29" i="93" s="1"/>
  <c r="D28" i="76"/>
  <c r="D29" i="76" s="1"/>
  <c r="D29" i="3"/>
  <c r="C17" i="29"/>
  <c r="F33" i="59"/>
  <c r="G41" i="59"/>
  <c r="C45" i="37"/>
  <c r="F21" i="63"/>
  <c r="F20" i="87"/>
  <c r="F21" i="87" s="1"/>
  <c r="D17" i="32"/>
  <c r="F28" i="96"/>
  <c r="F29" i="96" s="1"/>
  <c r="E20" i="93"/>
  <c r="E21" i="93" s="1"/>
  <c r="E21" i="3"/>
  <c r="E20" i="76"/>
  <c r="E21" i="76" s="1"/>
  <c r="K20" i="72"/>
  <c r="C21" i="72"/>
  <c r="E64" i="62"/>
  <c r="E68" i="62"/>
  <c r="E69" i="62" s="1"/>
  <c r="E17" i="62"/>
  <c r="H33" i="50"/>
  <c r="E21" i="55"/>
  <c r="E20" i="100"/>
  <c r="E21" i="100" s="1"/>
  <c r="C33" i="60"/>
  <c r="C57" i="37"/>
  <c r="I68" i="71"/>
  <c r="I69" i="71" s="1"/>
  <c r="I17" i="71"/>
  <c r="I64" i="71"/>
  <c r="C37" i="73"/>
  <c r="C36" i="90"/>
  <c r="C57" i="60"/>
  <c r="I20" i="88"/>
  <c r="I21" i="88" s="1"/>
  <c r="E17" i="36"/>
  <c r="D29" i="46"/>
  <c r="D28" i="98"/>
  <c r="D29" i="98" s="1"/>
  <c r="I17" i="36"/>
  <c r="D25" i="42"/>
  <c r="G29" i="29"/>
  <c r="G28" i="94"/>
  <c r="G29" i="94" s="1"/>
  <c r="G29" i="37"/>
  <c r="G28" i="96"/>
  <c r="G29" i="96" s="1"/>
  <c r="E64" i="30"/>
  <c r="E17" i="30"/>
  <c r="E68" i="30"/>
  <c r="E69" i="30" s="1"/>
  <c r="K28" i="68"/>
  <c r="B76" i="68" s="1"/>
  <c r="C28" i="88"/>
  <c r="H20" i="76"/>
  <c r="H21" i="76" s="1"/>
  <c r="H21" i="3"/>
  <c r="H20" i="93"/>
  <c r="H21" i="93" s="1"/>
  <c r="I25" i="41"/>
  <c r="C57" i="33"/>
  <c r="C68" i="60"/>
  <c r="C64" i="60"/>
  <c r="C17" i="60"/>
  <c r="D21" i="51"/>
  <c r="D20" i="99"/>
  <c r="D21" i="99" s="1"/>
  <c r="E21" i="50"/>
  <c r="E20" i="99"/>
  <c r="E21" i="99" s="1"/>
  <c r="K28" i="33"/>
  <c r="C29" i="33"/>
  <c r="C28" i="95"/>
  <c r="K28" i="64"/>
  <c r="C28" i="87"/>
  <c r="K28" i="34"/>
  <c r="C29" i="34"/>
  <c r="H41" i="3"/>
  <c r="K28" i="48"/>
  <c r="D28" i="87"/>
  <c r="F28" i="99"/>
  <c r="G28" i="76"/>
  <c r="G29" i="76" s="1"/>
  <c r="G28" i="93"/>
  <c r="G29" i="93" s="1"/>
  <c r="I20" i="94"/>
  <c r="I21" i="94" s="1"/>
  <c r="I21" i="28"/>
  <c r="C21" i="33"/>
  <c r="K20" i="33"/>
  <c r="C20" i="95"/>
  <c r="K28" i="3"/>
  <c r="C28" i="76"/>
  <c r="C28" i="93"/>
  <c r="C41" i="37"/>
  <c r="E25" i="72"/>
  <c r="E24" i="90"/>
  <c r="E25" i="90" s="1"/>
  <c r="I20" i="97"/>
  <c r="I21" i="97" s="1"/>
  <c r="I21" i="41"/>
  <c r="F45" i="59"/>
  <c r="C57" i="73"/>
  <c r="C56" i="90"/>
  <c r="G17" i="71"/>
  <c r="G64" i="71"/>
  <c r="G68" i="71"/>
  <c r="G69" i="71" s="1"/>
  <c r="H68" i="71"/>
  <c r="H69" i="71" s="1"/>
  <c r="H17" i="71"/>
  <c r="H64" i="71"/>
  <c r="D20" i="100"/>
  <c r="D21" i="100" s="1"/>
  <c r="D21" i="55"/>
  <c r="K20" i="36"/>
  <c r="C21" i="36"/>
  <c r="D20" i="76"/>
  <c r="D21" i="76" s="1"/>
  <c r="D21" i="3"/>
  <c r="D20" i="93"/>
  <c r="D21" i="93" s="1"/>
  <c r="C21" i="44"/>
  <c r="K20" i="44"/>
  <c r="I17" i="41"/>
  <c r="I64" i="67"/>
  <c r="I17" i="67"/>
  <c r="I68" i="67"/>
  <c r="C20" i="98"/>
  <c r="C21" i="46"/>
  <c r="K20" i="46"/>
  <c r="K28" i="54"/>
  <c r="E45" i="72"/>
  <c r="E44" i="90"/>
  <c r="E45" i="90" s="1"/>
  <c r="D64" i="29"/>
  <c r="D68" i="29"/>
  <c r="D17" i="29"/>
  <c r="C29" i="29"/>
  <c r="C28" i="94"/>
  <c r="K28" i="29"/>
  <c r="H28" i="98"/>
  <c r="H29" i="98" s="1"/>
  <c r="C17" i="74"/>
  <c r="C68" i="74"/>
  <c r="C64" i="74"/>
  <c r="H21" i="54"/>
  <c r="H20" i="100"/>
  <c r="H21" i="100" s="1"/>
  <c r="I16" i="58"/>
  <c r="I45" i="41"/>
  <c r="K28" i="42"/>
  <c r="C29" i="42"/>
  <c r="C28" i="97"/>
  <c r="G28" i="99"/>
  <c r="D28" i="101"/>
  <c r="E53" i="42"/>
  <c r="K28" i="47"/>
  <c r="F28" i="95"/>
  <c r="D17" i="61"/>
  <c r="H29" i="29"/>
  <c r="H28" i="94"/>
  <c r="H29" i="94" s="1"/>
  <c r="D64" i="9"/>
  <c r="D17" i="9"/>
  <c r="D68" i="9"/>
  <c r="D69" i="9" s="1"/>
  <c r="G37" i="59"/>
  <c r="H29" i="37"/>
  <c r="H28" i="96"/>
  <c r="H29" i="96" s="1"/>
  <c r="F41" i="59"/>
  <c r="C25" i="9"/>
  <c r="C45" i="42"/>
  <c r="H37" i="50"/>
  <c r="E32" i="94"/>
  <c r="E33" i="94" s="1"/>
  <c r="E33" i="29"/>
  <c r="H41" i="50"/>
  <c r="E41" i="64"/>
  <c r="H57" i="59"/>
  <c r="G20" i="95"/>
  <c r="G21" i="95" s="1"/>
  <c r="G21" i="33"/>
  <c r="I29" i="28"/>
  <c r="I28" i="94"/>
  <c r="I29" i="94" s="1"/>
  <c r="E45" i="42"/>
  <c r="E25" i="29"/>
  <c r="E24" i="94"/>
  <c r="E25" i="94" s="1"/>
  <c r="D64" i="71"/>
  <c r="D68" i="71"/>
  <c r="D69" i="71" s="1"/>
  <c r="D17" i="71"/>
  <c r="D41" i="29"/>
  <c r="H20" i="94"/>
  <c r="H21" i="94" s="1"/>
  <c r="H21" i="29"/>
  <c r="H45" i="50"/>
  <c r="H28" i="76"/>
  <c r="H29" i="76" s="1"/>
  <c r="H29" i="3"/>
  <c r="H28" i="93"/>
  <c r="H29" i="93" s="1"/>
  <c r="G20" i="100"/>
  <c r="G21" i="100" s="1"/>
  <c r="G21" i="55"/>
  <c r="C37" i="75"/>
  <c r="D21" i="59"/>
  <c r="D20" i="101"/>
  <c r="D21" i="101" s="1"/>
  <c r="K28" i="69"/>
  <c r="C45" i="60"/>
  <c r="C37" i="71"/>
  <c r="K36" i="71"/>
  <c r="K37" i="71" s="1"/>
  <c r="G20" i="101"/>
  <c r="G21" i="101" s="1"/>
  <c r="G21" i="59"/>
  <c r="E68" i="51"/>
  <c r="E69" i="51" s="1"/>
  <c r="E17" i="51"/>
  <c r="E64" i="51"/>
  <c r="K28" i="28"/>
  <c r="C29" i="28"/>
  <c r="I25" i="59"/>
  <c r="H21" i="33"/>
  <c r="H20" i="95"/>
  <c r="H21" i="95" s="1"/>
  <c r="C49" i="42"/>
  <c r="C25" i="42"/>
  <c r="H20" i="90"/>
  <c r="H21" i="90" s="1"/>
  <c r="H21" i="72"/>
  <c r="C21" i="26"/>
  <c r="K20" i="26"/>
  <c r="D28" i="88"/>
  <c r="D49" i="72"/>
  <c r="D21" i="33"/>
  <c r="D20" i="95"/>
  <c r="D21" i="95" s="1"/>
  <c r="E17" i="38"/>
  <c r="E68" i="38"/>
  <c r="E69" i="38" s="1"/>
  <c r="E64" i="38"/>
  <c r="I25" i="3"/>
  <c r="F21" i="55"/>
  <c r="F20" i="100"/>
  <c r="F21" i="100" s="1"/>
  <c r="D21" i="42"/>
  <c r="D20" i="97"/>
  <c r="D21" i="97" s="1"/>
  <c r="H53" i="50"/>
  <c r="E33" i="64"/>
  <c r="E57" i="64"/>
  <c r="E25" i="64"/>
  <c r="E29" i="46"/>
  <c r="E28" i="98"/>
  <c r="E29" i="98" s="1"/>
  <c r="G25" i="3"/>
  <c r="F21" i="50"/>
  <c r="F20" i="99"/>
  <c r="F21" i="99" s="1"/>
  <c r="E29" i="37"/>
  <c r="E28" i="96"/>
  <c r="E29" i="96" s="1"/>
  <c r="E68" i="32"/>
  <c r="E69" i="32" s="1"/>
  <c r="E17" i="32"/>
  <c r="E64" i="32"/>
  <c r="H37" i="3"/>
  <c r="F21" i="37"/>
  <c r="F20" i="96"/>
  <c r="F21" i="96" s="1"/>
  <c r="C21" i="28"/>
  <c r="K20" i="28"/>
  <c r="C25" i="75"/>
  <c r="K24" i="75"/>
  <c r="K25" i="75" s="1"/>
  <c r="K20" i="56"/>
  <c r="C21" i="56"/>
  <c r="C17" i="61"/>
  <c r="C33" i="37"/>
  <c r="F37" i="59"/>
  <c r="E28" i="90"/>
  <c r="C49" i="29"/>
  <c r="D33" i="29"/>
  <c r="C21" i="37"/>
  <c r="K20" i="37"/>
  <c r="I17" i="59"/>
  <c r="I68" i="59"/>
  <c r="I64" i="59"/>
  <c r="E29" i="64"/>
  <c r="E28" i="87"/>
  <c r="E29" i="87" s="1"/>
  <c r="I20" i="95"/>
  <c r="I21" i="95" s="1"/>
  <c r="I21" i="32"/>
  <c r="I45" i="59"/>
  <c r="H45" i="3"/>
  <c r="K20" i="51"/>
  <c r="C21" i="51"/>
  <c r="C20" i="99"/>
  <c r="K28" i="53"/>
  <c r="H20" i="96"/>
  <c r="H21" i="96" s="1"/>
  <c r="H21" i="37"/>
  <c r="C17" i="43"/>
  <c r="C64" i="43"/>
  <c r="C68" i="43"/>
  <c r="E17" i="72"/>
  <c r="E64" i="72"/>
  <c r="E68" i="72"/>
  <c r="E16" i="90"/>
  <c r="E17" i="90" s="1"/>
  <c r="D29" i="38"/>
  <c r="D28" i="96"/>
  <c r="D29" i="96" s="1"/>
  <c r="E52" i="90"/>
  <c r="E53" i="90" s="1"/>
  <c r="E53" i="72"/>
  <c r="C45" i="29"/>
  <c r="D17" i="43"/>
  <c r="D68" i="43"/>
  <c r="D69" i="43" s="1"/>
  <c r="D64" i="43"/>
  <c r="E53" i="29"/>
  <c r="D28" i="94"/>
  <c r="D29" i="94" s="1"/>
  <c r="D29" i="29"/>
  <c r="C45" i="9"/>
  <c r="K28" i="59"/>
  <c r="K20" i="50"/>
  <c r="C21" i="50"/>
  <c r="K20" i="48"/>
  <c r="C21" i="48"/>
  <c r="K20" i="47"/>
  <c r="C21" i="47"/>
  <c r="C25" i="73"/>
  <c r="C24" i="90"/>
  <c r="C21" i="54"/>
  <c r="K20" i="54"/>
  <c r="G20" i="97"/>
  <c r="G21" i="97" s="1"/>
  <c r="G21" i="41"/>
  <c r="H53" i="59"/>
  <c r="C20" i="87"/>
  <c r="K20" i="64"/>
  <c r="C49" i="37"/>
  <c r="C53" i="60"/>
  <c r="C21" i="43"/>
  <c r="K20" i="43"/>
  <c r="H20" i="87"/>
  <c r="H17" i="3"/>
  <c r="H64" i="3"/>
  <c r="H68" i="3"/>
  <c r="C21" i="60"/>
  <c r="K20" i="60"/>
  <c r="C20" i="101"/>
  <c r="K20" i="39"/>
  <c r="C21" i="39"/>
  <c r="F28" i="101"/>
  <c r="K28" i="41"/>
  <c r="C29" i="41"/>
  <c r="K20" i="58"/>
  <c r="C21" i="58"/>
  <c r="C68" i="42"/>
  <c r="C17" i="42"/>
  <c r="C64" i="42"/>
  <c r="K28" i="43"/>
  <c r="C29" i="43"/>
  <c r="G20" i="96"/>
  <c r="G21" i="96" s="1"/>
  <c r="G21" i="37"/>
  <c r="C20" i="97"/>
  <c r="K20" i="42"/>
  <c r="C21" i="42"/>
  <c r="K20" i="63"/>
  <c r="C21" i="63"/>
  <c r="C29" i="57"/>
  <c r="K28" i="57"/>
  <c r="E57" i="42"/>
  <c r="K28" i="39"/>
  <c r="C29" i="39"/>
  <c r="C41" i="9"/>
  <c r="I28" i="76"/>
  <c r="I29" i="76" s="1"/>
  <c r="I29" i="3"/>
  <c r="I28" i="93"/>
  <c r="I29" i="93" s="1"/>
  <c r="H20" i="88"/>
  <c r="C17" i="33"/>
  <c r="E24" i="96"/>
  <c r="E25" i="96" s="1"/>
  <c r="E25" i="37"/>
  <c r="K20" i="32"/>
  <c r="C21" i="32"/>
  <c r="E68" i="69"/>
  <c r="E69" i="69" s="1"/>
  <c r="E17" i="69"/>
  <c r="E64" i="69"/>
  <c r="D49" i="29"/>
  <c r="K28" i="63"/>
  <c r="B76" i="63" s="1"/>
  <c r="K20" i="75"/>
  <c r="B75" i="75" s="1"/>
  <c r="G28" i="90"/>
  <c r="D17" i="42"/>
  <c r="E45" i="37"/>
  <c r="F57" i="59"/>
  <c r="F21" i="59"/>
  <c r="F20" i="101"/>
  <c r="F21" i="101" s="1"/>
  <c r="I29" i="41"/>
  <c r="I28" i="97"/>
  <c r="I29" i="97" s="1"/>
  <c r="K56" i="71"/>
  <c r="K57" i="71" s="1"/>
  <c r="C57" i="71"/>
  <c r="E21" i="46"/>
  <c r="E20" i="98"/>
  <c r="E21" i="98" s="1"/>
  <c r="K28" i="26"/>
  <c r="C29" i="26"/>
  <c r="H57" i="50"/>
  <c r="K28" i="56"/>
  <c r="C25" i="72"/>
  <c r="E20" i="97"/>
  <c r="E21" i="97" s="1"/>
  <c r="E21" i="42"/>
  <c r="C37" i="72"/>
  <c r="F20" i="93"/>
  <c r="F21" i="93" s="1"/>
  <c r="F20" i="76"/>
  <c r="F21" i="76" s="1"/>
  <c r="F21" i="3"/>
  <c r="K20" i="68"/>
  <c r="C20" i="88"/>
  <c r="D25" i="72"/>
  <c r="C20" i="94"/>
  <c r="K20" i="29"/>
  <c r="C21" i="29"/>
  <c r="D17" i="60"/>
  <c r="C49" i="9"/>
  <c r="E25" i="42"/>
  <c r="C45" i="73"/>
  <c r="C44" i="90"/>
  <c r="G21" i="50"/>
  <c r="G20" i="99"/>
  <c r="G21" i="99" s="1"/>
  <c r="C25" i="61"/>
  <c r="E17" i="9"/>
  <c r="C53" i="9"/>
  <c r="H28" i="88"/>
  <c r="H21" i="41"/>
  <c r="H20" i="97"/>
  <c r="H21" i="97" s="1"/>
  <c r="C33" i="43"/>
  <c r="G28" i="88"/>
  <c r="F17" i="75"/>
  <c r="F68" i="75"/>
  <c r="F69" i="75" s="1"/>
  <c r="F64" i="75"/>
  <c r="H17" i="75"/>
  <c r="H64" i="75"/>
  <c r="H68" i="75"/>
  <c r="H69" i="75" s="1"/>
  <c r="G17" i="75"/>
  <c r="G68" i="75"/>
  <c r="G69" i="75" s="1"/>
  <c r="G64" i="75"/>
  <c r="A43" i="4" l="1"/>
  <c r="B44" i="4"/>
  <c r="B75" i="63"/>
  <c r="K21" i="63"/>
  <c r="C69" i="42"/>
  <c r="B76" i="41"/>
  <c r="K29" i="41"/>
  <c r="K20" i="101"/>
  <c r="C21" i="101"/>
  <c r="K21" i="64"/>
  <c r="B75" i="64"/>
  <c r="K21" i="47"/>
  <c r="B75" i="47"/>
  <c r="B75" i="50"/>
  <c r="K21" i="50"/>
  <c r="D72" i="43"/>
  <c r="D71" i="43"/>
  <c r="D65" i="43"/>
  <c r="E72" i="72"/>
  <c r="E65" i="72"/>
  <c r="E71" i="72"/>
  <c r="E64" i="90"/>
  <c r="C72" i="43"/>
  <c r="C71" i="43"/>
  <c r="C65" i="43"/>
  <c r="B76" i="53"/>
  <c r="K29" i="53"/>
  <c r="E65" i="32"/>
  <c r="E71" i="32"/>
  <c r="E72" i="32"/>
  <c r="I17" i="58"/>
  <c r="C69" i="74"/>
  <c r="K29" i="29"/>
  <c r="B76" i="29"/>
  <c r="C21" i="98"/>
  <c r="K20" i="98"/>
  <c r="I72" i="67"/>
  <c r="I71" i="67"/>
  <c r="I65" i="67"/>
  <c r="C57" i="90"/>
  <c r="C29" i="76"/>
  <c r="K28" i="76"/>
  <c r="K29" i="34"/>
  <c r="B76" i="34"/>
  <c r="C69" i="75"/>
  <c r="E71" i="71"/>
  <c r="E72" i="71"/>
  <c r="E65" i="71"/>
  <c r="K29" i="36"/>
  <c r="B76" i="36"/>
  <c r="K21" i="34"/>
  <c r="B75" i="34"/>
  <c r="D69" i="72"/>
  <c r="I65" i="38"/>
  <c r="I72" i="38"/>
  <c r="I71" i="38"/>
  <c r="K29" i="37"/>
  <c r="B76" i="37"/>
  <c r="C29" i="99"/>
  <c r="K28" i="99"/>
  <c r="B75" i="41"/>
  <c r="K21" i="41"/>
  <c r="K21" i="70"/>
  <c r="B75" i="70"/>
  <c r="H71" i="50"/>
  <c r="H72" i="50"/>
  <c r="H65" i="50"/>
  <c r="B75" i="67"/>
  <c r="K21" i="67"/>
  <c r="K68" i="71"/>
  <c r="K69" i="71" s="1"/>
  <c r="C69" i="71"/>
  <c r="K21" i="31"/>
  <c r="B75" i="31"/>
  <c r="B76" i="49"/>
  <c r="K29" i="49"/>
  <c r="K21" i="66"/>
  <c r="B75" i="66"/>
  <c r="K21" i="65"/>
  <c r="B75" i="65"/>
  <c r="C71" i="73"/>
  <c r="C72" i="73"/>
  <c r="C65" i="73"/>
  <c r="C64" i="90"/>
  <c r="F65" i="59"/>
  <c r="F71" i="59"/>
  <c r="F72" i="59"/>
  <c r="K28" i="101"/>
  <c r="C72" i="37"/>
  <c r="C71" i="37"/>
  <c r="C65" i="37"/>
  <c r="I69" i="3"/>
  <c r="C69" i="9"/>
  <c r="B76" i="35"/>
  <c r="K29" i="35"/>
  <c r="C29" i="96"/>
  <c r="K28" i="96"/>
  <c r="E71" i="26"/>
  <c r="E65" i="26"/>
  <c r="E72" i="26"/>
  <c r="E69" i="37"/>
  <c r="E69" i="29"/>
  <c r="B76" i="46"/>
  <c r="K29" i="46"/>
  <c r="K29" i="56"/>
  <c r="B76" i="56"/>
  <c r="K29" i="26"/>
  <c r="B76" i="26"/>
  <c r="B76" i="57"/>
  <c r="K29" i="57"/>
  <c r="K21" i="60"/>
  <c r="B75" i="60"/>
  <c r="H69" i="3"/>
  <c r="B75" i="43"/>
  <c r="K21" i="43"/>
  <c r="C21" i="87"/>
  <c r="K20" i="87"/>
  <c r="C25" i="90"/>
  <c r="B76" i="59"/>
  <c r="K29" i="59"/>
  <c r="C21" i="99"/>
  <c r="K20" i="99"/>
  <c r="B75" i="37"/>
  <c r="K21" i="37"/>
  <c r="K21" i="28"/>
  <c r="B75" i="28"/>
  <c r="K29" i="69"/>
  <c r="B76" i="69"/>
  <c r="K29" i="42"/>
  <c r="B76" i="42"/>
  <c r="C29" i="94"/>
  <c r="K28" i="94"/>
  <c r="D69" i="29"/>
  <c r="K29" i="54"/>
  <c r="B76" i="54"/>
  <c r="K21" i="44"/>
  <c r="B75" i="44"/>
  <c r="K29" i="3"/>
  <c r="B76" i="3"/>
  <c r="K28" i="87"/>
  <c r="B76" i="33"/>
  <c r="K29" i="33"/>
  <c r="C71" i="60"/>
  <c r="C72" i="60"/>
  <c r="C65" i="60"/>
  <c r="I71" i="71"/>
  <c r="I72" i="71"/>
  <c r="I65" i="71"/>
  <c r="K21" i="72"/>
  <c r="B75" i="72"/>
  <c r="K17" i="75"/>
  <c r="B74" i="75"/>
  <c r="R46" i="23"/>
  <c r="S46" i="23"/>
  <c r="E71" i="75"/>
  <c r="E65" i="75"/>
  <c r="E72" i="75"/>
  <c r="K29" i="50"/>
  <c r="B76" i="50"/>
  <c r="C33" i="90"/>
  <c r="K20" i="90"/>
  <c r="K29" i="30"/>
  <c r="B76" i="30"/>
  <c r="C49" i="90"/>
  <c r="B75" i="62"/>
  <c r="K21" i="62"/>
  <c r="B75" i="53"/>
  <c r="K21" i="53"/>
  <c r="B76" i="51"/>
  <c r="K29" i="51"/>
  <c r="B76" i="40"/>
  <c r="K29" i="40"/>
  <c r="B75" i="59"/>
  <c r="K21" i="59"/>
  <c r="B75" i="45"/>
  <c r="K21" i="45"/>
  <c r="C53" i="90"/>
  <c r="A48" i="23"/>
  <c r="B48" i="23"/>
  <c r="E47" i="23"/>
  <c r="C71" i="71"/>
  <c r="C65" i="71"/>
  <c r="K64" i="71"/>
  <c r="C72" i="71"/>
  <c r="K21" i="3"/>
  <c r="B75" i="3"/>
  <c r="B76" i="45"/>
  <c r="K29" i="45"/>
  <c r="K29" i="44"/>
  <c r="B76" i="44"/>
  <c r="C69" i="73"/>
  <c r="C68" i="90"/>
  <c r="B75" i="38"/>
  <c r="K21" i="38"/>
  <c r="B76" i="70"/>
  <c r="K29" i="70"/>
  <c r="F65" i="71"/>
  <c r="F71" i="71"/>
  <c r="F72" i="71"/>
  <c r="I65" i="3"/>
  <c r="I72" i="3"/>
  <c r="I71" i="3"/>
  <c r="E65" i="65"/>
  <c r="E72" i="65"/>
  <c r="E71" i="65"/>
  <c r="E65" i="64"/>
  <c r="E71" i="64"/>
  <c r="E72" i="64"/>
  <c r="B76" i="38"/>
  <c r="K29" i="38"/>
  <c r="K45" i="75"/>
  <c r="B77" i="75"/>
  <c r="F65" i="75"/>
  <c r="F72" i="75"/>
  <c r="F71" i="75"/>
  <c r="B75" i="29"/>
  <c r="K21" i="29"/>
  <c r="B76" i="39"/>
  <c r="K29" i="39"/>
  <c r="B75" i="42"/>
  <c r="K21" i="42"/>
  <c r="B75" i="58"/>
  <c r="K21" i="58"/>
  <c r="B75" i="54"/>
  <c r="K21" i="54"/>
  <c r="B75" i="48"/>
  <c r="K21" i="48"/>
  <c r="K21" i="56"/>
  <c r="B75" i="56"/>
  <c r="K29" i="28"/>
  <c r="B76" i="28"/>
  <c r="K29" i="47"/>
  <c r="B76" i="47"/>
  <c r="D65" i="29"/>
  <c r="D72" i="29"/>
  <c r="D71" i="29"/>
  <c r="B75" i="46"/>
  <c r="K21" i="46"/>
  <c r="I69" i="67"/>
  <c r="H71" i="71"/>
  <c r="H65" i="71"/>
  <c r="H72" i="71"/>
  <c r="G71" i="71"/>
  <c r="G72" i="71"/>
  <c r="G65" i="71"/>
  <c r="K20" i="95"/>
  <c r="C21" i="95"/>
  <c r="B76" i="64"/>
  <c r="K29" i="64"/>
  <c r="C69" i="60"/>
  <c r="C72" i="72"/>
  <c r="C71" i="72"/>
  <c r="C65" i="72"/>
  <c r="D72" i="72"/>
  <c r="D65" i="72"/>
  <c r="D71" i="72"/>
  <c r="K21" i="61"/>
  <c r="B75" i="61"/>
  <c r="E71" i="60"/>
  <c r="E65" i="60"/>
  <c r="E72" i="60"/>
  <c r="K21" i="69"/>
  <c r="B75" i="69"/>
  <c r="K20" i="100"/>
  <c r="C21" i="100"/>
  <c r="B75" i="35"/>
  <c r="K21" i="35"/>
  <c r="H69" i="50"/>
  <c r="K21" i="9"/>
  <c r="B75" i="9"/>
  <c r="H47" i="23"/>
  <c r="D47" i="23"/>
  <c r="G47" i="23"/>
  <c r="I71" i="74"/>
  <c r="I72" i="74"/>
  <c r="I65" i="74"/>
  <c r="K20" i="76"/>
  <c r="C21" i="76"/>
  <c r="E65" i="63"/>
  <c r="E71" i="63"/>
  <c r="E72" i="63"/>
  <c r="K21" i="49"/>
  <c r="B75" i="49"/>
  <c r="C41" i="90"/>
  <c r="C17" i="90"/>
  <c r="E72" i="67"/>
  <c r="E71" i="67"/>
  <c r="E65" i="67"/>
  <c r="E65" i="73"/>
  <c r="E71" i="73"/>
  <c r="E72" i="73"/>
  <c r="K28" i="90"/>
  <c r="K20" i="96"/>
  <c r="C21" i="96"/>
  <c r="K29" i="58"/>
  <c r="B76" i="58"/>
  <c r="K21" i="10"/>
  <c r="B75" i="10"/>
  <c r="E72" i="41"/>
  <c r="E65" i="41"/>
  <c r="E71" i="41"/>
  <c r="F71" i="45"/>
  <c r="F72" i="45"/>
  <c r="F65" i="45"/>
  <c r="D71" i="37"/>
  <c r="D72" i="37"/>
  <c r="D65" i="37"/>
  <c r="E71" i="43"/>
  <c r="E65" i="43"/>
  <c r="E72" i="43"/>
  <c r="E69" i="64"/>
  <c r="C65" i="9"/>
  <c r="C72" i="9"/>
  <c r="C71" i="9"/>
  <c r="E72" i="37"/>
  <c r="E71" i="37"/>
  <c r="E65" i="37"/>
  <c r="C21" i="88"/>
  <c r="K20" i="88"/>
  <c r="C65" i="42"/>
  <c r="C71" i="42"/>
  <c r="C72" i="42"/>
  <c r="H65" i="3"/>
  <c r="H71" i="3"/>
  <c r="H72" i="3"/>
  <c r="C69" i="43"/>
  <c r="I71" i="59"/>
  <c r="I72" i="59"/>
  <c r="I65" i="59"/>
  <c r="G65" i="75"/>
  <c r="G71" i="75"/>
  <c r="G72" i="75"/>
  <c r="H65" i="75"/>
  <c r="H71" i="75"/>
  <c r="H72" i="75"/>
  <c r="C45" i="90"/>
  <c r="K20" i="94"/>
  <c r="C21" i="94"/>
  <c r="K21" i="68"/>
  <c r="B75" i="68"/>
  <c r="E71" i="69"/>
  <c r="E72" i="69"/>
  <c r="E65" i="69"/>
  <c r="K21" i="32"/>
  <c r="B75" i="32"/>
  <c r="K20" i="97"/>
  <c r="C21" i="97"/>
  <c r="K29" i="43"/>
  <c r="B76" i="43"/>
  <c r="B75" i="39"/>
  <c r="K21" i="39"/>
  <c r="E68" i="90"/>
  <c r="E69" i="90" s="1"/>
  <c r="E69" i="72"/>
  <c r="B75" i="51"/>
  <c r="K21" i="51"/>
  <c r="I69" i="59"/>
  <c r="E72" i="38"/>
  <c r="E65" i="38"/>
  <c r="E71" i="38"/>
  <c r="B75" i="26"/>
  <c r="K21" i="26"/>
  <c r="E65" i="51"/>
  <c r="E71" i="51"/>
  <c r="E72" i="51"/>
  <c r="D65" i="71"/>
  <c r="D71" i="71"/>
  <c r="D72" i="71"/>
  <c r="D71" i="9"/>
  <c r="D65" i="9"/>
  <c r="D72" i="9"/>
  <c r="K28" i="97"/>
  <c r="C29" i="97"/>
  <c r="C72" i="74"/>
  <c r="C71" i="74"/>
  <c r="C65" i="74"/>
  <c r="K21" i="36"/>
  <c r="B75" i="36"/>
  <c r="K28" i="93"/>
  <c r="C29" i="93"/>
  <c r="B75" i="33"/>
  <c r="K21" i="33"/>
  <c r="K29" i="48"/>
  <c r="B76" i="48"/>
  <c r="C29" i="95"/>
  <c r="K28" i="95"/>
  <c r="K28" i="88"/>
  <c r="E65" i="30"/>
  <c r="E71" i="30"/>
  <c r="E72" i="30"/>
  <c r="C37" i="90"/>
  <c r="E72" i="62"/>
  <c r="E65" i="62"/>
  <c r="E71" i="62"/>
  <c r="B77" i="71"/>
  <c r="K45" i="71"/>
  <c r="C71" i="75"/>
  <c r="C65" i="75"/>
  <c r="C72" i="75"/>
  <c r="B76" i="65"/>
  <c r="K29" i="65"/>
  <c r="E71" i="45"/>
  <c r="E65" i="45"/>
  <c r="E72" i="45"/>
  <c r="K21" i="52"/>
  <c r="B75" i="52"/>
  <c r="C69" i="72"/>
  <c r="B76" i="32"/>
  <c r="K29" i="32"/>
  <c r="B76" i="31"/>
  <c r="K29" i="31"/>
  <c r="B75" i="55"/>
  <c r="K21" i="55"/>
  <c r="E65" i="74"/>
  <c r="E71" i="74"/>
  <c r="E72" i="74"/>
  <c r="D71" i="75"/>
  <c r="D65" i="75"/>
  <c r="D72" i="75"/>
  <c r="K21" i="57"/>
  <c r="B75" i="57"/>
  <c r="K21" i="40"/>
  <c r="B75" i="40"/>
  <c r="B74" i="71"/>
  <c r="K17" i="71"/>
  <c r="C21" i="93"/>
  <c r="K20" i="93"/>
  <c r="K29" i="52"/>
  <c r="B76" i="52"/>
  <c r="K21" i="30"/>
  <c r="B75" i="30"/>
  <c r="K29" i="62"/>
  <c r="B76" i="62"/>
  <c r="F69" i="59"/>
  <c r="K28" i="100"/>
  <c r="C29" i="100"/>
  <c r="B76" i="10"/>
  <c r="K29" i="10"/>
  <c r="K29" i="60"/>
  <c r="B76" i="60"/>
  <c r="C69" i="37"/>
  <c r="E65" i="29"/>
  <c r="E71" i="29"/>
  <c r="E72" i="29"/>
  <c r="K28" i="98"/>
  <c r="C29" i="98"/>
  <c r="B45" i="4" l="1"/>
  <c r="A44" i="4"/>
  <c r="B75" i="97"/>
  <c r="K21" i="97"/>
  <c r="V27" i="23" s="1"/>
  <c r="B76" i="90"/>
  <c r="K29" i="90"/>
  <c r="V63" i="23" s="1"/>
  <c r="B76" i="101"/>
  <c r="K29" i="101"/>
  <c r="V48" i="23" s="1"/>
  <c r="E72" i="90"/>
  <c r="E65" i="90"/>
  <c r="E71" i="90"/>
  <c r="B75" i="94"/>
  <c r="K21" i="94"/>
  <c r="V12" i="23" s="1"/>
  <c r="B75" i="76"/>
  <c r="K21" i="76"/>
  <c r="V2" i="23" s="1"/>
  <c r="S47" i="23"/>
  <c r="R47" i="23"/>
  <c r="B75" i="95"/>
  <c r="K21" i="95"/>
  <c r="V17" i="23" s="1"/>
  <c r="C69" i="90"/>
  <c r="K21" i="99"/>
  <c r="V37" i="23" s="1"/>
  <c r="B75" i="99"/>
  <c r="C72" i="90"/>
  <c r="C65" i="90"/>
  <c r="C71" i="90"/>
  <c r="B76" i="93"/>
  <c r="K29" i="93"/>
  <c r="V8" i="23" s="1"/>
  <c r="K29" i="97"/>
  <c r="V28" i="23" s="1"/>
  <c r="B76" i="97"/>
  <c r="K21" i="88"/>
  <c r="V57" i="23" s="1"/>
  <c r="B75" i="88"/>
  <c r="B73" i="71"/>
  <c r="K72" i="71"/>
  <c r="K65" i="71"/>
  <c r="K71" i="71"/>
  <c r="E48" i="23"/>
  <c r="B49" i="23"/>
  <c r="A49" i="23"/>
  <c r="K21" i="90"/>
  <c r="V62" i="23" s="1"/>
  <c r="B75" i="90"/>
  <c r="K29" i="87"/>
  <c r="V53" i="23" s="1"/>
  <c r="B76" i="87"/>
  <c r="B76" i="99"/>
  <c r="K29" i="99"/>
  <c r="V38" i="23" s="1"/>
  <c r="K29" i="76"/>
  <c r="V3" i="23" s="1"/>
  <c r="B76" i="76"/>
  <c r="B75" i="98"/>
  <c r="K21" i="98"/>
  <c r="V32" i="23" s="1"/>
  <c r="B75" i="101"/>
  <c r="K21" i="101"/>
  <c r="V47" i="23" s="1"/>
  <c r="B76" i="98"/>
  <c r="K29" i="98"/>
  <c r="V33" i="23" s="1"/>
  <c r="K29" i="100"/>
  <c r="V43" i="23" s="1"/>
  <c r="B76" i="100"/>
  <c r="B76" i="88"/>
  <c r="K29" i="88"/>
  <c r="V58" i="23" s="1"/>
  <c r="B75" i="93"/>
  <c r="K21" i="93"/>
  <c r="V7" i="23" s="1"/>
  <c r="B76" i="95"/>
  <c r="K29" i="95"/>
  <c r="V18" i="23" s="1"/>
  <c r="B75" i="96"/>
  <c r="K21" i="96"/>
  <c r="V22" i="23" s="1"/>
  <c r="B75" i="100"/>
  <c r="K21" i="100"/>
  <c r="V42" i="23" s="1"/>
  <c r="D48" i="23"/>
  <c r="G48" i="23"/>
  <c r="H48" i="23"/>
  <c r="K29" i="94"/>
  <c r="V13" i="23" s="1"/>
  <c r="B76" i="94"/>
  <c r="B75" i="87"/>
  <c r="K21" i="87"/>
  <c r="V52" i="23" s="1"/>
  <c r="K29" i="96"/>
  <c r="V23" i="23" s="1"/>
  <c r="B76" i="96"/>
  <c r="A45" i="4" l="1"/>
  <c r="B46" i="4"/>
  <c r="D49" i="23"/>
  <c r="G49" i="23"/>
  <c r="H49" i="23"/>
  <c r="S48" i="23"/>
  <c r="R48" i="23"/>
  <c r="B50" i="23"/>
  <c r="E49" i="23"/>
  <c r="A50" i="23"/>
  <c r="A46" i="4" l="1"/>
  <c r="B47" i="4"/>
  <c r="H50" i="23"/>
  <c r="G50" i="23"/>
  <c r="D50" i="23"/>
  <c r="B51" i="23"/>
  <c r="A51" i="23"/>
  <c r="E50" i="23"/>
  <c r="S49" i="23"/>
  <c r="R49" i="23"/>
  <c r="A47" i="4" l="1"/>
  <c r="B48" i="4"/>
  <c r="B52" i="23"/>
  <c r="E51" i="23"/>
  <c r="A52" i="23"/>
  <c r="R50" i="23"/>
  <c r="S50" i="23"/>
  <c r="D51" i="23"/>
  <c r="H51" i="23"/>
  <c r="G51" i="23"/>
  <c r="B49" i="4" l="1"/>
  <c r="C5" i="30"/>
  <c r="D5" i="30" s="1"/>
  <c r="E5" i="30" s="1"/>
  <c r="F5" i="30" s="1"/>
  <c r="G5" i="30" s="1"/>
  <c r="H5" i="30" s="1"/>
  <c r="I5" i="30" s="1"/>
  <c r="A48" i="4"/>
  <c r="E52" i="23"/>
  <c r="A53" i="23"/>
  <c r="B53" i="23"/>
  <c r="H52" i="23"/>
  <c r="G52" i="23"/>
  <c r="D52" i="23"/>
  <c r="R51" i="23"/>
  <c r="S51" i="23"/>
  <c r="A49" i="4" l="1"/>
  <c r="B50" i="4"/>
  <c r="G53" i="23"/>
  <c r="D53" i="23"/>
  <c r="H53" i="23"/>
  <c r="S52" i="23"/>
  <c r="R52" i="23"/>
  <c r="B54" i="23"/>
  <c r="E53" i="23"/>
  <c r="A54" i="23"/>
  <c r="A50" i="4" l="1"/>
  <c r="B51" i="4"/>
  <c r="B55" i="23"/>
  <c r="A55" i="23"/>
  <c r="E54" i="23"/>
  <c r="G54" i="23"/>
  <c r="H54" i="23"/>
  <c r="D54" i="23"/>
  <c r="S53" i="23"/>
  <c r="R53" i="23"/>
  <c r="A51" i="4" l="1"/>
  <c r="B52" i="4"/>
  <c r="S54" i="23"/>
  <c r="R54" i="23"/>
  <c r="G55" i="23"/>
  <c r="D55" i="23"/>
  <c r="H55" i="23"/>
  <c r="A56" i="23"/>
  <c r="E55" i="23"/>
  <c r="B56" i="23"/>
  <c r="A52" i="4" l="1"/>
  <c r="B53" i="4"/>
  <c r="H56" i="23"/>
  <c r="D56" i="23"/>
  <c r="G56" i="23"/>
  <c r="E56" i="23"/>
  <c r="B57" i="23"/>
  <c r="A57" i="23"/>
  <c r="R55" i="23"/>
  <c r="S55" i="23"/>
  <c r="A53" i="4" l="1"/>
  <c r="B54" i="4"/>
  <c r="R56" i="23"/>
  <c r="S56" i="23"/>
  <c r="D57" i="23"/>
  <c r="G57" i="23"/>
  <c r="H57" i="23"/>
  <c r="E57" i="23"/>
  <c r="B58" i="23"/>
  <c r="A58" i="23"/>
  <c r="B55" i="4" l="1"/>
  <c r="A54" i="4"/>
  <c r="A59" i="23"/>
  <c r="B59" i="23"/>
  <c r="E58" i="23"/>
  <c r="S57" i="23"/>
  <c r="R57" i="23"/>
  <c r="G58" i="23"/>
  <c r="H58" i="23"/>
  <c r="D58" i="23"/>
  <c r="C5" i="31" l="1"/>
  <c r="D5" i="31" s="1"/>
  <c r="E5" i="31" s="1"/>
  <c r="F5" i="31" s="1"/>
  <c r="G5" i="31" s="1"/>
  <c r="H5" i="31" s="1"/>
  <c r="I5" i="31" s="1"/>
  <c r="B56" i="4"/>
  <c r="A55" i="4"/>
  <c r="B60" i="23"/>
  <c r="E59" i="23"/>
  <c r="A60" i="23"/>
  <c r="S58" i="23"/>
  <c r="R58" i="23"/>
  <c r="H59" i="23"/>
  <c r="G59" i="23"/>
  <c r="D59" i="23"/>
  <c r="A56" i="4" l="1"/>
  <c r="B57" i="4"/>
  <c r="G60" i="23"/>
  <c r="D60" i="23"/>
  <c r="H60" i="23"/>
  <c r="R59" i="23"/>
  <c r="S59" i="23"/>
  <c r="E60" i="23"/>
  <c r="B61" i="23"/>
  <c r="A61" i="23"/>
  <c r="B58" i="4" l="1"/>
  <c r="A57" i="4"/>
  <c r="A62" i="23"/>
  <c r="E61" i="23"/>
  <c r="B62" i="23"/>
  <c r="D61" i="23"/>
  <c r="G61" i="23"/>
  <c r="H61" i="23"/>
  <c r="I32" i="75"/>
  <c r="G24" i="74"/>
  <c r="G25" i="74" s="1"/>
  <c r="H40" i="74"/>
  <c r="H41" i="74" s="1"/>
  <c r="I16" i="61"/>
  <c r="C24" i="45"/>
  <c r="D24" i="3"/>
  <c r="C24" i="47"/>
  <c r="F44" i="65"/>
  <c r="F45" i="65" s="1"/>
  <c r="F36" i="36"/>
  <c r="F37" i="36" s="1"/>
  <c r="F16" i="26"/>
  <c r="F36" i="46"/>
  <c r="D44" i="35"/>
  <c r="D45" i="35" s="1"/>
  <c r="E44" i="44"/>
  <c r="H16" i="30"/>
  <c r="I56" i="63"/>
  <c r="C16" i="35"/>
  <c r="F16" i="74"/>
  <c r="H24" i="74"/>
  <c r="H25" i="74" s="1"/>
  <c r="I48" i="72"/>
  <c r="I36" i="64"/>
  <c r="I37" i="64" s="1"/>
  <c r="I52" i="42"/>
  <c r="C36" i="39"/>
  <c r="E40" i="66"/>
  <c r="F40" i="67"/>
  <c r="F41" i="67" s="1"/>
  <c r="C44" i="31"/>
  <c r="I56" i="28"/>
  <c r="C40" i="66"/>
  <c r="C36" i="62"/>
  <c r="I24" i="28"/>
  <c r="E44" i="70"/>
  <c r="E45" i="70" s="1"/>
  <c r="H24" i="30"/>
  <c r="H25" i="30" s="1"/>
  <c r="I44" i="57"/>
  <c r="I45" i="57" s="1"/>
  <c r="C56" i="64"/>
  <c r="I36" i="56"/>
  <c r="I37" i="56" s="1"/>
  <c r="D44" i="30"/>
  <c r="I56" i="42"/>
  <c r="E44" i="3"/>
  <c r="C40" i="28"/>
  <c r="C36" i="58"/>
  <c r="I44" i="29"/>
  <c r="I45" i="29" s="1"/>
  <c r="C52" i="36"/>
  <c r="C36" i="36"/>
  <c r="I40" i="66"/>
  <c r="I41" i="66" s="1"/>
  <c r="F48" i="50"/>
  <c r="H24" i="10"/>
  <c r="H25" i="10" s="1"/>
  <c r="C48" i="31"/>
  <c r="D16" i="46"/>
  <c r="E52" i="47"/>
  <c r="E53" i="47" s="1"/>
  <c r="C40" i="62"/>
  <c r="D52" i="31"/>
  <c r="D53" i="31" s="1"/>
  <c r="I40" i="30"/>
  <c r="I41" i="30" s="1"/>
  <c r="F44" i="30"/>
  <c r="F45" i="30" s="1"/>
  <c r="I36" i="28"/>
  <c r="E16" i="50"/>
  <c r="H24" i="34"/>
  <c r="H25" i="34" s="1"/>
  <c r="E24" i="3"/>
  <c r="E16" i="3"/>
  <c r="C56" i="67"/>
  <c r="F48" i="44"/>
  <c r="F49" i="44" s="1"/>
  <c r="I36" i="26"/>
  <c r="I37" i="26" s="1"/>
  <c r="F56" i="49"/>
  <c r="F57" i="49" s="1"/>
  <c r="I44" i="65"/>
  <c r="I45" i="65" s="1"/>
  <c r="F36" i="67"/>
  <c r="F37" i="67" s="1"/>
  <c r="I16" i="26"/>
  <c r="D48" i="33"/>
  <c r="F56" i="39"/>
  <c r="F57" i="39" s="1"/>
  <c r="G44" i="50"/>
  <c r="D52" i="36"/>
  <c r="D53" i="36" s="1"/>
  <c r="C32" i="65"/>
  <c r="C32" i="45"/>
  <c r="C44" i="36"/>
  <c r="G52" i="30"/>
  <c r="G53" i="30" s="1"/>
  <c r="D40" i="73"/>
  <c r="F36" i="63"/>
  <c r="C44" i="59"/>
  <c r="C52" i="38"/>
  <c r="E40" i="52"/>
  <c r="E41" i="52" s="1"/>
  <c r="E52" i="34"/>
  <c r="E53" i="34" s="1"/>
  <c r="D40" i="35"/>
  <c r="D41" i="35" s="1"/>
  <c r="E40" i="54"/>
  <c r="E41" i="54" s="1"/>
  <c r="C32" i="59"/>
  <c r="F56" i="50"/>
  <c r="C52" i="64"/>
  <c r="E40" i="44"/>
  <c r="E41" i="44" s="1"/>
  <c r="D52" i="62"/>
  <c r="D53" i="62" s="1"/>
  <c r="F56" i="56"/>
  <c r="F57" i="56" s="1"/>
  <c r="C32" i="28"/>
  <c r="D24" i="26"/>
  <c r="D25" i="26" s="1"/>
  <c r="F36" i="30"/>
  <c r="F37" i="30" s="1"/>
  <c r="C40" i="45"/>
  <c r="H52" i="67"/>
  <c r="H53" i="67" s="1"/>
  <c r="I48" i="60"/>
  <c r="F32" i="49"/>
  <c r="F33" i="49" s="1"/>
  <c r="H24" i="46"/>
  <c r="F44" i="54"/>
  <c r="F45" i="54" s="1"/>
  <c r="F48" i="67"/>
  <c r="F49" i="67" s="1"/>
  <c r="D40" i="62"/>
  <c r="D41" i="62" s="1"/>
  <c r="C32" i="35"/>
  <c r="E52" i="52"/>
  <c r="E53" i="52" s="1"/>
  <c r="G56" i="59"/>
  <c r="I40" i="46"/>
  <c r="I36" i="50"/>
  <c r="D24" i="31"/>
  <c r="D24" i="66"/>
  <c r="D25" i="66" s="1"/>
  <c r="I16" i="46"/>
  <c r="D16" i="41"/>
  <c r="I44" i="58"/>
  <c r="I45" i="58" s="1"/>
  <c r="F36" i="73"/>
  <c r="F37" i="73" s="1"/>
  <c r="E40" i="10"/>
  <c r="E41" i="10" s="1"/>
  <c r="D16" i="26"/>
  <c r="D48" i="39"/>
  <c r="D49" i="39" s="1"/>
  <c r="G48" i="58"/>
  <c r="G49" i="58" s="1"/>
  <c r="E48" i="33"/>
  <c r="G16" i="54"/>
  <c r="H32" i="58"/>
  <c r="H33" i="58" s="1"/>
  <c r="C24" i="41"/>
  <c r="D32" i="39"/>
  <c r="D33" i="39" s="1"/>
  <c r="I16" i="57"/>
  <c r="I24" i="46"/>
  <c r="C24" i="48"/>
  <c r="F48" i="39"/>
  <c r="F49" i="39" s="1"/>
  <c r="D52" i="68"/>
  <c r="E52" i="58"/>
  <c r="E53" i="58" s="1"/>
  <c r="C44" i="66"/>
  <c r="F40" i="63"/>
  <c r="G24" i="50"/>
  <c r="D48" i="30"/>
  <c r="F56" i="60"/>
  <c r="F24" i="44"/>
  <c r="F25" i="44" s="1"/>
  <c r="E44" i="10"/>
  <c r="E45" i="10" s="1"/>
  <c r="F16" i="44"/>
  <c r="C44" i="35"/>
  <c r="D16" i="35"/>
  <c r="G44" i="63"/>
  <c r="E52" i="44"/>
  <c r="E44" i="61"/>
  <c r="E45" i="61" s="1"/>
  <c r="F48" i="43"/>
  <c r="C52" i="30"/>
  <c r="C40" i="59"/>
  <c r="I40" i="34"/>
  <c r="I41" i="34" s="1"/>
  <c r="F16" i="39"/>
  <c r="I16" i="37"/>
  <c r="D56" i="38"/>
  <c r="E24" i="66"/>
  <c r="D24" i="39"/>
  <c r="D25" i="39" s="1"/>
  <c r="I16" i="72"/>
  <c r="F16" i="62"/>
  <c r="E48" i="54"/>
  <c r="E49" i="54" s="1"/>
  <c r="E32" i="28"/>
  <c r="E33" i="28" s="1"/>
  <c r="F36" i="50"/>
  <c r="H56" i="30"/>
  <c r="H57" i="30" s="1"/>
  <c r="E48" i="50"/>
  <c r="I48" i="66"/>
  <c r="I49" i="66" s="1"/>
  <c r="D24" i="58"/>
  <c r="D25" i="58" s="1"/>
  <c r="C32" i="41"/>
  <c r="E44" i="28"/>
  <c r="E45" i="28" s="1"/>
  <c r="D52" i="57"/>
  <c r="D53" i="57" s="1"/>
  <c r="D44" i="46"/>
  <c r="F44" i="63"/>
  <c r="E16" i="33"/>
  <c r="C52" i="28"/>
  <c r="I40" i="70"/>
  <c r="I41" i="70" s="1"/>
  <c r="I48" i="26"/>
  <c r="I49" i="26" s="1"/>
  <c r="F40" i="49"/>
  <c r="F41" i="49" s="1"/>
  <c r="D56" i="28"/>
  <c r="D57" i="28" s="1"/>
  <c r="D52" i="34"/>
  <c r="D53" i="34" s="1"/>
  <c r="H16" i="41"/>
  <c r="I44" i="50"/>
  <c r="I48" i="28"/>
  <c r="E24" i="10"/>
  <c r="E25" i="10" s="1"/>
  <c r="E48" i="9"/>
  <c r="E52" i="39"/>
  <c r="G44" i="59"/>
  <c r="G48" i="63"/>
  <c r="H24" i="36"/>
  <c r="H25" i="36" s="1"/>
  <c r="G24" i="58"/>
  <c r="G25" i="58" s="1"/>
  <c r="D16" i="51"/>
  <c r="I48" i="70"/>
  <c r="I49" i="70" s="1"/>
  <c r="C24" i="65"/>
  <c r="E56" i="31"/>
  <c r="F52" i="64"/>
  <c r="F53" i="64" s="1"/>
  <c r="H36" i="63"/>
  <c r="I24" i="40"/>
  <c r="I25" i="40" s="1"/>
  <c r="D48" i="68"/>
  <c r="D16" i="62"/>
  <c r="C48" i="30"/>
  <c r="C40" i="61"/>
  <c r="F32" i="44"/>
  <c r="F33" i="44" s="1"/>
  <c r="F40" i="65"/>
  <c r="F41" i="65" s="1"/>
  <c r="D32" i="60"/>
  <c r="E44" i="50"/>
  <c r="E48" i="58"/>
  <c r="E49" i="58" s="1"/>
  <c r="D56" i="39"/>
  <c r="D57" i="39" s="1"/>
  <c r="H24" i="58"/>
  <c r="H25" i="58" s="1"/>
  <c r="C16" i="51"/>
  <c r="E24" i="35"/>
  <c r="E25" i="35" s="1"/>
  <c r="E56" i="40"/>
  <c r="E57" i="40" s="1"/>
  <c r="G44" i="41"/>
  <c r="I56" i="72"/>
  <c r="C48" i="68"/>
  <c r="H56" i="67"/>
  <c r="H57" i="67" s="1"/>
  <c r="I24" i="37"/>
  <c r="D24" i="50"/>
  <c r="D25" i="50" s="1"/>
  <c r="D44" i="42"/>
  <c r="F24" i="54"/>
  <c r="F25" i="54" s="1"/>
  <c r="F56" i="41"/>
  <c r="F57" i="41" s="1"/>
  <c r="I56" i="68"/>
  <c r="D56" i="67"/>
  <c r="D57" i="67" s="1"/>
  <c r="F44" i="10"/>
  <c r="F45" i="10" s="1"/>
  <c r="E36" i="35"/>
  <c r="I56" i="50"/>
  <c r="I56" i="9"/>
  <c r="I56" i="10"/>
  <c r="I57" i="10" s="1"/>
  <c r="C24" i="51"/>
  <c r="D56" i="60"/>
  <c r="H40" i="59"/>
  <c r="E16" i="47"/>
  <c r="E52" i="31"/>
  <c r="F36" i="44"/>
  <c r="F37" i="44" s="1"/>
  <c r="F52" i="63"/>
  <c r="H32" i="74"/>
  <c r="H33" i="74" s="1"/>
  <c r="F36" i="74"/>
  <c r="F37" i="74" s="1"/>
  <c r="I40" i="73"/>
  <c r="I41" i="73" s="1"/>
  <c r="H36" i="74"/>
  <c r="H37" i="74" s="1"/>
  <c r="F48" i="64"/>
  <c r="F49" i="64" s="1"/>
  <c r="E56" i="57"/>
  <c r="E57" i="57" s="1"/>
  <c r="H16" i="9"/>
  <c r="F32" i="70"/>
  <c r="F33" i="70" s="1"/>
  <c r="I44" i="30"/>
  <c r="I45" i="30" s="1"/>
  <c r="C40" i="65"/>
  <c r="I24" i="70"/>
  <c r="I25" i="70" s="1"/>
  <c r="C44" i="68"/>
  <c r="C24" i="28"/>
  <c r="D56" i="31"/>
  <c r="D57" i="31" s="1"/>
  <c r="C36" i="41"/>
  <c r="E24" i="34"/>
  <c r="E25" i="34" s="1"/>
  <c r="D48" i="64"/>
  <c r="I44" i="72"/>
  <c r="I56" i="61"/>
  <c r="I57" i="61" s="1"/>
  <c r="D32" i="51"/>
  <c r="E56" i="3"/>
  <c r="F44" i="46"/>
  <c r="E48" i="53"/>
  <c r="E49" i="53" s="1"/>
  <c r="E16" i="55"/>
  <c r="I56" i="66"/>
  <c r="I57" i="66" s="1"/>
  <c r="C16" i="67"/>
  <c r="F24" i="43"/>
  <c r="G52" i="59"/>
  <c r="H36" i="43"/>
  <c r="H37" i="43" s="1"/>
  <c r="C24" i="59"/>
  <c r="I36" i="36"/>
  <c r="I37" i="36" s="1"/>
  <c r="I56" i="46"/>
  <c r="C48" i="44"/>
  <c r="I40" i="50"/>
  <c r="I52" i="34"/>
  <c r="I53" i="34" s="1"/>
  <c r="E32" i="35"/>
  <c r="E33" i="35" s="1"/>
  <c r="C56" i="66"/>
  <c r="G24" i="56"/>
  <c r="G25" i="56" s="1"/>
  <c r="I56" i="43"/>
  <c r="I57" i="43" s="1"/>
  <c r="I48" i="40"/>
  <c r="I49" i="40" s="1"/>
  <c r="D52" i="41"/>
  <c r="D53" i="41" s="1"/>
  <c r="D48" i="38"/>
  <c r="F40" i="46"/>
  <c r="I48" i="42"/>
  <c r="F44" i="56"/>
  <c r="F45" i="56" s="1"/>
  <c r="H24" i="43"/>
  <c r="H25" i="43" s="1"/>
  <c r="C40" i="10"/>
  <c r="C52" i="58"/>
  <c r="D24" i="41"/>
  <c r="D25" i="41" s="1"/>
  <c r="G48" i="59"/>
  <c r="E48" i="66"/>
  <c r="H44" i="67"/>
  <c r="H45" i="67" s="1"/>
  <c r="C16" i="57"/>
  <c r="I48" i="50"/>
  <c r="F56" i="64"/>
  <c r="F57" i="64" s="1"/>
  <c r="C48" i="45"/>
  <c r="E32" i="9"/>
  <c r="F44" i="44"/>
  <c r="F45" i="44" s="1"/>
  <c r="D40" i="51"/>
  <c r="F24" i="63"/>
  <c r="G48" i="64"/>
  <c r="G49" i="64" s="1"/>
  <c r="E56" i="70"/>
  <c r="E57" i="70" s="1"/>
  <c r="C56" i="31"/>
  <c r="C48" i="35"/>
  <c r="I16" i="65"/>
  <c r="H24" i="29"/>
  <c r="D56" i="32"/>
  <c r="D57" i="32" s="1"/>
  <c r="E40" i="40"/>
  <c r="C44" i="67"/>
  <c r="E16" i="56"/>
  <c r="F56" i="36"/>
  <c r="F57" i="36" s="1"/>
  <c r="H44" i="43"/>
  <c r="H45" i="43" s="1"/>
  <c r="C52" i="48"/>
  <c r="C16" i="68"/>
  <c r="I16" i="42"/>
  <c r="F24" i="49"/>
  <c r="F25" i="49" s="1"/>
  <c r="F52" i="37"/>
  <c r="H48" i="36"/>
  <c r="H49" i="36" s="1"/>
  <c r="E56" i="49"/>
  <c r="E57" i="49" s="1"/>
  <c r="E44" i="47"/>
  <c r="E45" i="47" s="1"/>
  <c r="D52" i="42"/>
  <c r="E52" i="28"/>
  <c r="E53" i="28" s="1"/>
  <c r="I44" i="26"/>
  <c r="I45" i="26" s="1"/>
  <c r="C40" i="33"/>
  <c r="E24" i="47"/>
  <c r="E25" i="47" s="1"/>
  <c r="G56" i="56"/>
  <c r="G57" i="56" s="1"/>
  <c r="H48" i="67"/>
  <c r="H49" i="67" s="1"/>
  <c r="E32" i="42"/>
  <c r="D52" i="60"/>
  <c r="G48" i="54"/>
  <c r="G49" i="54" s="1"/>
  <c r="C32" i="30"/>
  <c r="F24" i="10"/>
  <c r="F25" i="10" s="1"/>
  <c r="H24" i="63"/>
  <c r="F16" i="40"/>
  <c r="F16" i="56"/>
  <c r="F52" i="40"/>
  <c r="F53" i="40" s="1"/>
  <c r="I40" i="75"/>
  <c r="D24" i="74"/>
  <c r="G40" i="74"/>
  <c r="G41" i="74" s="1"/>
  <c r="H16" i="74"/>
  <c r="D36" i="74"/>
  <c r="I32" i="73"/>
  <c r="F40" i="72"/>
  <c r="I44" i="60"/>
  <c r="D44" i="62"/>
  <c r="D45" i="62" s="1"/>
  <c r="D52" i="26"/>
  <c r="D53" i="26" s="1"/>
  <c r="D36" i="33"/>
  <c r="D32" i="61"/>
  <c r="C40" i="68"/>
  <c r="G56" i="64"/>
  <c r="G57" i="64" s="1"/>
  <c r="D32" i="67"/>
  <c r="D33" i="67" s="1"/>
  <c r="I52" i="70"/>
  <c r="I53" i="70" s="1"/>
  <c r="D56" i="42"/>
  <c r="H24" i="67"/>
  <c r="H25" i="67" s="1"/>
  <c r="C40" i="29"/>
  <c r="D40" i="74"/>
  <c r="C40" i="64"/>
  <c r="D56" i="10"/>
  <c r="D57" i="10" s="1"/>
  <c r="C16" i="65"/>
  <c r="I36" i="75"/>
  <c r="I36" i="73"/>
  <c r="I37" i="73" s="1"/>
  <c r="G16" i="74"/>
  <c r="F24" i="74"/>
  <c r="F25" i="74" s="1"/>
  <c r="D32" i="74"/>
  <c r="G36" i="74"/>
  <c r="G37" i="74" s="1"/>
  <c r="F24" i="31"/>
  <c r="F25" i="31" s="1"/>
  <c r="F40" i="54"/>
  <c r="F41" i="54" s="1"/>
  <c r="E36" i="33"/>
  <c r="G16" i="50"/>
  <c r="F56" i="46"/>
  <c r="C44" i="44"/>
  <c r="D56" i="36"/>
  <c r="D57" i="36" s="1"/>
  <c r="C16" i="48"/>
  <c r="I32" i="50"/>
  <c r="D44" i="57"/>
  <c r="D45" i="57" s="1"/>
  <c r="F48" i="69"/>
  <c r="F49" i="69" s="1"/>
  <c r="C56" i="68"/>
  <c r="E56" i="46"/>
  <c r="F16" i="37"/>
  <c r="D52" i="32"/>
  <c r="D53" i="32" s="1"/>
  <c r="H48" i="30"/>
  <c r="H49" i="30" s="1"/>
  <c r="D48" i="46"/>
  <c r="D24" i="57"/>
  <c r="D25" i="57" s="1"/>
  <c r="I48" i="37"/>
  <c r="F56" i="69"/>
  <c r="F57" i="69" s="1"/>
  <c r="H40" i="63"/>
  <c r="D36" i="67"/>
  <c r="D37" i="67" s="1"/>
  <c r="C16" i="44"/>
  <c r="I56" i="58"/>
  <c r="I57" i="58" s="1"/>
  <c r="C56" i="28"/>
  <c r="D52" i="30"/>
  <c r="E40" i="48"/>
  <c r="E41" i="48" s="1"/>
  <c r="D52" i="66"/>
  <c r="D53" i="66" s="1"/>
  <c r="E44" i="58"/>
  <c r="E45" i="58" s="1"/>
  <c r="C36" i="68"/>
  <c r="F24" i="72"/>
  <c r="D48" i="28"/>
  <c r="D49" i="28" s="1"/>
  <c r="E52" i="9"/>
  <c r="F24" i="40"/>
  <c r="F25" i="40" s="1"/>
  <c r="C44" i="58"/>
  <c r="E32" i="33"/>
  <c r="E32" i="95" s="1"/>
  <c r="E33" i="95" s="1"/>
  <c r="C44" i="39"/>
  <c r="C32" i="44"/>
  <c r="C16" i="28"/>
  <c r="D32" i="35"/>
  <c r="D33" i="35" s="1"/>
  <c r="C24" i="58"/>
  <c r="E32" i="47"/>
  <c r="E33" i="47" s="1"/>
  <c r="E52" i="57"/>
  <c r="E53" i="57" s="1"/>
  <c r="I52" i="68"/>
  <c r="G48" i="41"/>
  <c r="E40" i="42"/>
  <c r="I16" i="70"/>
  <c r="D52" i="38"/>
  <c r="I40" i="44"/>
  <c r="I41" i="44" s="1"/>
  <c r="C16" i="59"/>
  <c r="E56" i="36"/>
  <c r="E57" i="36" s="1"/>
  <c r="E48" i="70"/>
  <c r="E49" i="70" s="1"/>
  <c r="D56" i="51"/>
  <c r="E44" i="59"/>
  <c r="F44" i="40"/>
  <c r="F45" i="40" s="1"/>
  <c r="F52" i="51"/>
  <c r="F53" i="51" s="1"/>
  <c r="C32" i="36"/>
  <c r="D16" i="70"/>
  <c r="D16" i="67"/>
  <c r="E36" i="10"/>
  <c r="E37" i="10" s="1"/>
  <c r="C52" i="44"/>
  <c r="I32" i="37"/>
  <c r="D40" i="64"/>
  <c r="I32" i="26"/>
  <c r="I33" i="26" s="1"/>
  <c r="F32" i="54"/>
  <c r="F33" i="54" s="1"/>
  <c r="C32" i="31"/>
  <c r="C52" i="45"/>
  <c r="D56" i="33"/>
  <c r="E52" i="53"/>
  <c r="I44" i="56"/>
  <c r="I45" i="56" s="1"/>
  <c r="E52" i="46"/>
  <c r="D32" i="62"/>
  <c r="D33" i="62" s="1"/>
  <c r="C16" i="47"/>
  <c r="D48" i="34"/>
  <c r="D49" i="34" s="1"/>
  <c r="E52" i="66"/>
  <c r="D48" i="60"/>
  <c r="F36" i="58"/>
  <c r="F37" i="58" s="1"/>
  <c r="E44" i="49"/>
  <c r="E45" i="49" s="1"/>
  <c r="I40" i="10"/>
  <c r="I41" i="10" s="1"/>
  <c r="C24" i="64"/>
  <c r="E24" i="52"/>
  <c r="E25" i="52" s="1"/>
  <c r="H52" i="30"/>
  <c r="H53" i="30" s="1"/>
  <c r="C36" i="30"/>
  <c r="I44" i="63"/>
  <c r="E56" i="34"/>
  <c r="E57" i="34" s="1"/>
  <c r="F32" i="51"/>
  <c r="F33" i="51" s="1"/>
  <c r="D44" i="41"/>
  <c r="D45" i="41" s="1"/>
  <c r="G24" i="60"/>
  <c r="I16" i="47"/>
  <c r="E16" i="68"/>
  <c r="I56" i="37"/>
  <c r="G52" i="58"/>
  <c r="G53" i="58" s="1"/>
  <c r="I36" i="34"/>
  <c r="I37" i="34" s="1"/>
  <c r="E56" i="66"/>
  <c r="C36" i="38"/>
  <c r="H56" i="58"/>
  <c r="H57" i="58" s="1"/>
  <c r="G32" i="3"/>
  <c r="I36" i="43"/>
  <c r="I37" i="43" s="1"/>
  <c r="H48" i="41"/>
  <c r="F52" i="49"/>
  <c r="F53" i="49" s="1"/>
  <c r="I24" i="65"/>
  <c r="I25" i="65" s="1"/>
  <c r="D36" i="73"/>
  <c r="I44" i="28"/>
  <c r="D44" i="39"/>
  <c r="D45" i="39" s="1"/>
  <c r="C44" i="57"/>
  <c r="F24" i="60"/>
  <c r="D36" i="41"/>
  <c r="D37" i="41" s="1"/>
  <c r="F48" i="40"/>
  <c r="F49" i="40" s="1"/>
  <c r="G56" i="3"/>
  <c r="G44" i="3"/>
  <c r="I36" i="46"/>
  <c r="F44" i="51"/>
  <c r="F45" i="51" s="1"/>
  <c r="H56" i="43"/>
  <c r="H57" i="43" s="1"/>
  <c r="E40" i="68"/>
  <c r="I36" i="66"/>
  <c r="I37" i="66" s="1"/>
  <c r="C48" i="58"/>
  <c r="C44" i="64"/>
  <c r="E40" i="9"/>
  <c r="F16" i="67"/>
  <c r="D48" i="67"/>
  <c r="D49" i="67" s="1"/>
  <c r="I48" i="65"/>
  <c r="I49" i="65" s="1"/>
  <c r="G52" i="64"/>
  <c r="G53" i="64" s="1"/>
  <c r="D40" i="39"/>
  <c r="D41" i="39" s="1"/>
  <c r="F48" i="63"/>
  <c r="G52" i="56"/>
  <c r="G53" i="56" s="1"/>
  <c r="H24" i="70"/>
  <c r="H25" i="70" s="1"/>
  <c r="F24" i="67"/>
  <c r="F25" i="67" s="1"/>
  <c r="I40" i="36"/>
  <c r="I41" i="36" s="1"/>
  <c r="D52" i="61"/>
  <c r="D53" i="61" s="1"/>
  <c r="F24" i="64"/>
  <c r="F25" i="64" s="1"/>
  <c r="F52" i="30"/>
  <c r="F53" i="30" s="1"/>
  <c r="G52" i="50"/>
  <c r="G56" i="50"/>
  <c r="H24" i="56"/>
  <c r="H25" i="56" s="1"/>
  <c r="F44" i="64"/>
  <c r="F45" i="64" s="1"/>
  <c r="C44" i="28"/>
  <c r="E24" i="33"/>
  <c r="D44" i="36"/>
  <c r="D45" i="36" s="1"/>
  <c r="F24" i="56"/>
  <c r="F25" i="56" s="1"/>
  <c r="D24" i="10"/>
  <c r="D25" i="10" s="1"/>
  <c r="D16" i="64"/>
  <c r="E48" i="34"/>
  <c r="E49" i="34" s="1"/>
  <c r="F40" i="30"/>
  <c r="F41" i="30" s="1"/>
  <c r="E16" i="70"/>
  <c r="I36" i="9"/>
  <c r="E48" i="28"/>
  <c r="E49" i="28" s="1"/>
  <c r="E44" i="56"/>
  <c r="E45" i="56" s="1"/>
  <c r="C52" i="10"/>
  <c r="F48" i="72"/>
  <c r="G16" i="63"/>
  <c r="I40" i="41"/>
  <c r="H16" i="36"/>
  <c r="E16" i="52"/>
  <c r="I16" i="49"/>
  <c r="I48" i="10"/>
  <c r="I49" i="10" s="1"/>
  <c r="F16" i="30"/>
  <c r="F32" i="60"/>
  <c r="C40" i="48"/>
  <c r="I44" i="66"/>
  <c r="I45" i="66" s="1"/>
  <c r="D16" i="68"/>
  <c r="D32" i="41"/>
  <c r="D33" i="41" s="1"/>
  <c r="C16" i="45"/>
  <c r="F56" i="37"/>
  <c r="I56" i="29"/>
  <c r="I57" i="29" s="1"/>
  <c r="F32" i="69"/>
  <c r="F33" i="69" s="1"/>
  <c r="E44" i="68"/>
  <c r="D16" i="48"/>
  <c r="E36" i="68"/>
  <c r="C52" i="66"/>
  <c r="D48" i="35"/>
  <c r="D49" i="35" s="1"/>
  <c r="I24" i="50"/>
  <c r="F52" i="65"/>
  <c r="F53" i="65" s="1"/>
  <c r="H32" i="70"/>
  <c r="H33" i="70" s="1"/>
  <c r="I16" i="10"/>
  <c r="I16" i="28"/>
  <c r="C56" i="70"/>
  <c r="E32" i="66"/>
  <c r="G16" i="43"/>
  <c r="C24" i="39"/>
  <c r="H56" i="46"/>
  <c r="H36" i="59"/>
  <c r="I16" i="30"/>
  <c r="F16" i="64"/>
  <c r="F32" i="67"/>
  <c r="F33" i="67" s="1"/>
  <c r="D52" i="39"/>
  <c r="D53" i="39" s="1"/>
  <c r="F24" i="61"/>
  <c r="F25" i="61" s="1"/>
  <c r="C24" i="32"/>
  <c r="F48" i="46"/>
  <c r="C48" i="38"/>
  <c r="C24" i="26"/>
  <c r="F16" i="41"/>
  <c r="I52" i="57"/>
  <c r="H16" i="28"/>
  <c r="D40" i="61"/>
  <c r="D41" i="61" s="1"/>
  <c r="H52" i="41"/>
  <c r="E24" i="28"/>
  <c r="E25" i="28" s="1"/>
  <c r="C16" i="41"/>
  <c r="I48" i="43"/>
  <c r="I49" i="43" s="1"/>
  <c r="E52" i="35"/>
  <c r="E53" i="35" s="1"/>
  <c r="G36" i="3"/>
  <c r="F44" i="49"/>
  <c r="F45" i="49" s="1"/>
  <c r="E52" i="40"/>
  <c r="E53" i="40" s="1"/>
  <c r="F16" i="50"/>
  <c r="D24" i="73"/>
  <c r="H40" i="43"/>
  <c r="H41" i="43" s="1"/>
  <c r="I32" i="46"/>
  <c r="F52" i="39"/>
  <c r="F53" i="39" s="1"/>
  <c r="G44" i="30"/>
  <c r="G45" i="30" s="1"/>
  <c r="I24" i="61"/>
  <c r="I25" i="61" s="1"/>
  <c r="D48" i="10"/>
  <c r="D49" i="10" s="1"/>
  <c r="E32" i="46"/>
  <c r="H16" i="67"/>
  <c r="G44" i="46"/>
  <c r="C56" i="58"/>
  <c r="D16" i="31"/>
  <c r="E24" i="56"/>
  <c r="E25" i="56" s="1"/>
  <c r="C16" i="66"/>
  <c r="F16" i="72"/>
  <c r="D56" i="41"/>
  <c r="D57" i="41" s="1"/>
  <c r="F48" i="30"/>
  <c r="F49" i="30" s="1"/>
  <c r="G24" i="46"/>
  <c r="I52" i="28"/>
  <c r="E56" i="44"/>
  <c r="G56" i="58"/>
  <c r="G57" i="58" s="1"/>
  <c r="G52" i="54"/>
  <c r="G53" i="54" s="1"/>
  <c r="H32" i="41"/>
  <c r="F36" i="69"/>
  <c r="F37" i="69" s="1"/>
  <c r="C56" i="59"/>
  <c r="D44" i="28"/>
  <c r="D45" i="28" s="1"/>
  <c r="I56" i="65"/>
  <c r="I57" i="65" s="1"/>
  <c r="D40" i="48"/>
  <c r="D41" i="48" s="1"/>
  <c r="F32" i="36"/>
  <c r="F33" i="36" s="1"/>
  <c r="F32" i="50"/>
  <c r="I56" i="40"/>
  <c r="I57" i="40" s="1"/>
  <c r="G40" i="3"/>
  <c r="E48" i="52"/>
  <c r="E49" i="52" s="1"/>
  <c r="I32" i="70"/>
  <c r="I33" i="70" s="1"/>
  <c r="F52" i="70"/>
  <c r="F53" i="70" s="1"/>
  <c r="E36" i="48"/>
  <c r="E37" i="48" s="1"/>
  <c r="I52" i="61"/>
  <c r="I53" i="61" s="1"/>
  <c r="H48" i="63"/>
  <c r="E24" i="59"/>
  <c r="G36" i="63"/>
  <c r="I24" i="9"/>
  <c r="H52" i="46"/>
  <c r="D32" i="73"/>
  <c r="E36" i="42"/>
  <c r="H40" i="70"/>
  <c r="H41" i="70" s="1"/>
  <c r="I48" i="56"/>
  <c r="I49" i="56" s="1"/>
  <c r="D40" i="67"/>
  <c r="D41" i="67" s="1"/>
  <c r="E32" i="40"/>
  <c r="F24" i="58"/>
  <c r="F25" i="58" s="1"/>
  <c r="I32" i="28"/>
  <c r="E44" i="35"/>
  <c r="E45" i="35" s="1"/>
  <c r="D40" i="66"/>
  <c r="D41" i="66" s="1"/>
  <c r="F36" i="56"/>
  <c r="F37" i="56" s="1"/>
  <c r="F40" i="51"/>
  <c r="F41" i="51" s="1"/>
  <c r="I16" i="9"/>
  <c r="C56" i="45"/>
  <c r="C48" i="48"/>
  <c r="D44" i="33"/>
  <c r="C36" i="65"/>
  <c r="E32" i="48"/>
  <c r="E33" i="48" s="1"/>
  <c r="I24" i="68"/>
  <c r="C56" i="41"/>
  <c r="E16" i="46"/>
  <c r="F40" i="58"/>
  <c r="F41" i="58" s="1"/>
  <c r="F52" i="43"/>
  <c r="C44" i="41"/>
  <c r="I52" i="43"/>
  <c r="I53" i="43" s="1"/>
  <c r="E16" i="59"/>
  <c r="C40" i="41"/>
  <c r="F52" i="69"/>
  <c r="F53" i="69" s="1"/>
  <c r="E48" i="61"/>
  <c r="E49" i="61" s="1"/>
  <c r="E40" i="47"/>
  <c r="E41" i="47" s="1"/>
  <c r="C52" i="41"/>
  <c r="I16" i="63"/>
  <c r="H44" i="46"/>
  <c r="D36" i="39"/>
  <c r="D37" i="39" s="1"/>
  <c r="H32" i="63"/>
  <c r="C32" i="62"/>
  <c r="F24" i="41"/>
  <c r="F25" i="41" s="1"/>
  <c r="C52" i="68"/>
  <c r="E36" i="50"/>
  <c r="I16" i="68"/>
  <c r="E48" i="47"/>
  <c r="E49" i="47" s="1"/>
  <c r="F32" i="46"/>
  <c r="C32" i="10"/>
  <c r="F52" i="31"/>
  <c r="F53" i="31" s="1"/>
  <c r="D56" i="35"/>
  <c r="D57" i="35" s="1"/>
  <c r="E40" i="50"/>
  <c r="H16" i="34"/>
  <c r="I56" i="56"/>
  <c r="I57" i="56" s="1"/>
  <c r="C32" i="39"/>
  <c r="C16" i="38"/>
  <c r="F32" i="72"/>
  <c r="E48" i="49"/>
  <c r="E49" i="49" s="1"/>
  <c r="C32" i="58"/>
  <c r="E48" i="56"/>
  <c r="E49" i="56" s="1"/>
  <c r="C56" i="44"/>
  <c r="C16" i="3"/>
  <c r="F52" i="54"/>
  <c r="F53" i="54" s="1"/>
  <c r="C24" i="35"/>
  <c r="C32" i="33"/>
  <c r="G48" i="56"/>
  <c r="G49" i="56" s="1"/>
  <c r="F52" i="73"/>
  <c r="F53" i="73" s="1"/>
  <c r="E40" i="58"/>
  <c r="E41" i="58" s="1"/>
  <c r="D56" i="68"/>
  <c r="F36" i="60"/>
  <c r="E48" i="39"/>
  <c r="E56" i="58"/>
  <c r="E57" i="58" s="1"/>
  <c r="H40" i="58"/>
  <c r="H41" i="58" s="1"/>
  <c r="E32" i="58"/>
  <c r="D56" i="66"/>
  <c r="D57" i="66" s="1"/>
  <c r="D44" i="38"/>
  <c r="H36" i="70"/>
  <c r="H37" i="70" s="1"/>
  <c r="C36" i="59"/>
  <c r="F32" i="58"/>
  <c r="F33" i="58" s="1"/>
  <c r="E52" i="3"/>
  <c r="F16" i="43"/>
  <c r="F40" i="44"/>
  <c r="F41" i="44" s="1"/>
  <c r="I16" i="44"/>
  <c r="I16" i="50"/>
  <c r="E48" i="68"/>
  <c r="H48" i="46"/>
  <c r="E36" i="44"/>
  <c r="E37" i="44" s="1"/>
  <c r="C48" i="10"/>
  <c r="D56" i="26"/>
  <c r="D57" i="26" s="1"/>
  <c r="C40" i="31"/>
  <c r="G52" i="63"/>
  <c r="I48" i="30"/>
  <c r="I49" i="30" s="1"/>
  <c r="I32" i="66"/>
  <c r="I33" i="66" s="1"/>
  <c r="F56" i="54"/>
  <c r="F57" i="54" s="1"/>
  <c r="C48" i="67"/>
  <c r="H16" i="63"/>
  <c r="E48" i="57"/>
  <c r="I32" i="9"/>
  <c r="G52" i="46"/>
  <c r="F32" i="64"/>
  <c r="F33" i="64" s="1"/>
  <c r="F56" i="67"/>
  <c r="F57" i="67" s="1"/>
  <c r="I32" i="43"/>
  <c r="I33" i="43" s="1"/>
  <c r="I52" i="72"/>
  <c r="D48" i="66"/>
  <c r="D49" i="66" s="1"/>
  <c r="C16" i="32"/>
  <c r="I24" i="44"/>
  <c r="I25" i="44" s="1"/>
  <c r="D24" i="28"/>
  <c r="D25" i="28" s="1"/>
  <c r="E56" i="39"/>
  <c r="G44" i="64"/>
  <c r="G45" i="64" s="1"/>
  <c r="C16" i="50"/>
  <c r="E44" i="66"/>
  <c r="D24" i="34"/>
  <c r="D25" i="34" s="1"/>
  <c r="D44" i="61"/>
  <c r="D45" i="61" s="1"/>
  <c r="D56" i="48"/>
  <c r="D57" i="48" s="1"/>
  <c r="F24" i="46"/>
  <c r="D52" i="51"/>
  <c r="E48" i="10"/>
  <c r="E49" i="10" s="1"/>
  <c r="F44" i="73"/>
  <c r="F45" i="73" s="1"/>
  <c r="C16" i="62"/>
  <c r="I48" i="63"/>
  <c r="D48" i="57"/>
  <c r="E24" i="54"/>
  <c r="E25" i="54" s="1"/>
  <c r="D56" i="61"/>
  <c r="D57" i="61" s="1"/>
  <c r="F32" i="56"/>
  <c r="F33" i="56" s="1"/>
  <c r="I52" i="26"/>
  <c r="I53" i="26" s="1"/>
  <c r="E44" i="31"/>
  <c r="H16" i="56"/>
  <c r="C44" i="38"/>
  <c r="E48" i="40"/>
  <c r="E49" i="40" s="1"/>
  <c r="C52" i="70"/>
  <c r="H36" i="58"/>
  <c r="H37" i="58" s="1"/>
  <c r="F16" i="61"/>
  <c r="H32" i="67"/>
  <c r="H33" i="67" s="1"/>
  <c r="F36" i="64"/>
  <c r="F37" i="64" s="1"/>
  <c r="F16" i="51"/>
  <c r="F24" i="28"/>
  <c r="F25" i="28" s="1"/>
  <c r="H44" i="58"/>
  <c r="H45" i="58" s="1"/>
  <c r="I16" i="55"/>
  <c r="I52" i="65"/>
  <c r="I53" i="65" s="1"/>
  <c r="D44" i="31"/>
  <c r="D45" i="31" s="1"/>
  <c r="C48" i="28"/>
  <c r="I44" i="70"/>
  <c r="I45" i="70" s="1"/>
  <c r="G16" i="64"/>
  <c r="F56" i="72"/>
  <c r="G24" i="37"/>
  <c r="F36" i="65"/>
  <c r="F37" i="65" s="1"/>
  <c r="I48" i="57"/>
  <c r="I49" i="57" s="1"/>
  <c r="D56" i="34"/>
  <c r="D57" i="34" s="1"/>
  <c r="I36" i="68"/>
  <c r="F52" i="26"/>
  <c r="F53" i="26" s="1"/>
  <c r="C36" i="10"/>
  <c r="G16" i="46"/>
  <c r="C16" i="49"/>
  <c r="G48" i="3"/>
  <c r="E52" i="56"/>
  <c r="E53" i="56" s="1"/>
  <c r="E32" i="52"/>
  <c r="E33" i="52" s="1"/>
  <c r="F36" i="40"/>
  <c r="F37" i="40" s="1"/>
  <c r="F36" i="72"/>
  <c r="H52" i="58"/>
  <c r="H53" i="58" s="1"/>
  <c r="C44" i="10"/>
  <c r="C36" i="33"/>
  <c r="E48" i="3"/>
  <c r="D16" i="28"/>
  <c r="F24" i="51"/>
  <c r="F25" i="51" s="1"/>
  <c r="H32" i="59"/>
  <c r="I44" i="40"/>
  <c r="I45" i="40" s="1"/>
  <c r="D24" i="36"/>
  <c r="D25" i="36" s="1"/>
  <c r="E24" i="49"/>
  <c r="E25" i="49" s="1"/>
  <c r="I16" i="29"/>
  <c r="C32" i="66"/>
  <c r="E24" i="68"/>
  <c r="C24" i="62"/>
  <c r="I24" i="43"/>
  <c r="I25" i="43" s="1"/>
  <c r="D16" i="38"/>
  <c r="D24" i="70"/>
  <c r="D25" i="70" s="1"/>
  <c r="F36" i="54"/>
  <c r="F37" i="54" s="1"/>
  <c r="E52" i="36"/>
  <c r="E53" i="36" s="1"/>
  <c r="D44" i="51"/>
  <c r="F48" i="70"/>
  <c r="F49" i="70" s="1"/>
  <c r="D56" i="62"/>
  <c r="D57" i="62" s="1"/>
  <c r="F16" i="70"/>
  <c r="D24" i="68"/>
  <c r="I32" i="60"/>
  <c r="G24" i="26"/>
  <c r="G25" i="26" s="1"/>
  <c r="H40" i="41"/>
  <c r="H56" i="63"/>
  <c r="G16" i="60"/>
  <c r="D24" i="30"/>
  <c r="D16" i="34"/>
  <c r="F36" i="49"/>
  <c r="F37" i="49" s="1"/>
  <c r="I32" i="44"/>
  <c r="I33" i="44" s="1"/>
  <c r="D16" i="58"/>
  <c r="I24" i="29"/>
  <c r="I25" i="29" s="1"/>
  <c r="C24" i="68"/>
  <c r="F56" i="10"/>
  <c r="F57" i="10" s="1"/>
  <c r="I16" i="60"/>
  <c r="D36" i="51"/>
  <c r="E16" i="44"/>
  <c r="D24" i="48"/>
  <c r="D25" i="48" s="1"/>
  <c r="E52" i="10"/>
  <c r="E53" i="10" s="1"/>
  <c r="I56" i="26"/>
  <c r="I57" i="26" s="1"/>
  <c r="E32" i="50"/>
  <c r="E16" i="49"/>
  <c r="E32" i="54"/>
  <c r="E33" i="54" s="1"/>
  <c r="I44" i="68"/>
  <c r="E56" i="28"/>
  <c r="E57" i="28" s="1"/>
  <c r="E52" i="48"/>
  <c r="E53" i="48" s="1"/>
  <c r="C16" i="26"/>
  <c r="C48" i="59"/>
  <c r="I40" i="9"/>
  <c r="G16" i="41"/>
  <c r="E44" i="9"/>
  <c r="D48" i="61"/>
  <c r="C52" i="65"/>
  <c r="C40" i="38"/>
  <c r="F56" i="44"/>
  <c r="F57" i="44" s="1"/>
  <c r="H40" i="67"/>
  <c r="H41" i="67" s="1"/>
  <c r="I44" i="10"/>
  <c r="I45" i="10" s="1"/>
  <c r="G56" i="46"/>
  <c r="D48" i="62"/>
  <c r="D49" i="62" s="1"/>
  <c r="G44" i="58"/>
  <c r="G45" i="58" s="1"/>
  <c r="D36" i="61"/>
  <c r="D37" i="61" s="1"/>
  <c r="E56" i="10"/>
  <c r="E57" i="10" s="1"/>
  <c r="H24" i="9"/>
  <c r="I24" i="47"/>
  <c r="I25" i="47" s="1"/>
  <c r="C40" i="30"/>
  <c r="D48" i="36"/>
  <c r="D49" i="36" s="1"/>
  <c r="C32" i="38"/>
  <c r="F24" i="65"/>
  <c r="F25" i="65" s="1"/>
  <c r="D16" i="57"/>
  <c r="F24" i="36"/>
  <c r="F25" i="36" s="1"/>
  <c r="I36" i="44"/>
  <c r="I37" i="44" s="1"/>
  <c r="D16" i="30"/>
  <c r="C56" i="57"/>
  <c r="D44" i="67"/>
  <c r="D45" i="67" s="1"/>
  <c r="E56" i="35"/>
  <c r="E57" i="35" s="1"/>
  <c r="F44" i="50"/>
  <c r="C36" i="51"/>
  <c r="E32" i="68"/>
  <c r="E56" i="61"/>
  <c r="E57" i="61" s="1"/>
  <c r="I36" i="29"/>
  <c r="I37" i="29" s="1"/>
  <c r="E48" i="31"/>
  <c r="I24" i="72"/>
  <c r="C36" i="48"/>
  <c r="I52" i="63"/>
  <c r="I36" i="30"/>
  <c r="I37" i="30" s="1"/>
  <c r="D44" i="66"/>
  <c r="D45" i="66" s="1"/>
  <c r="G52" i="41"/>
  <c r="E44" i="54"/>
  <c r="E45" i="54" s="1"/>
  <c r="H56" i="36"/>
  <c r="H57" i="36" s="1"/>
  <c r="E44" i="34"/>
  <c r="E45" i="34" s="1"/>
  <c r="E24" i="70"/>
  <c r="E25" i="70" s="1"/>
  <c r="H16" i="58"/>
  <c r="E48" i="36"/>
  <c r="E49" i="36" s="1"/>
  <c r="D24" i="46"/>
  <c r="E16" i="28"/>
  <c r="H36" i="67"/>
  <c r="H37" i="67" s="1"/>
  <c r="E44" i="53"/>
  <c r="E45" i="53" s="1"/>
  <c r="D44" i="32"/>
  <c r="D45" i="32" s="1"/>
  <c r="F16" i="73"/>
  <c r="I24" i="60"/>
  <c r="D24" i="64"/>
  <c r="G48" i="50"/>
  <c r="I56" i="30"/>
  <c r="I57" i="30" s="1"/>
  <c r="D48" i="31"/>
  <c r="D49" i="31" s="1"/>
  <c r="I52" i="10"/>
  <c r="I53" i="10" s="1"/>
  <c r="I32" i="29"/>
  <c r="I33" i="29" s="1"/>
  <c r="H52" i="43"/>
  <c r="H53" i="43" s="1"/>
  <c r="D52" i="33"/>
  <c r="H36" i="41"/>
  <c r="F32" i="63"/>
  <c r="H44" i="30"/>
  <c r="H45" i="30" s="1"/>
  <c r="I40" i="43"/>
  <c r="I41" i="43" s="1"/>
  <c r="C52" i="39"/>
  <c r="I24" i="34"/>
  <c r="I25" i="34" s="1"/>
  <c r="C24" i="30"/>
  <c r="G24" i="63"/>
  <c r="C40" i="36"/>
  <c r="I32" i="42"/>
  <c r="I33" i="42" s="1"/>
  <c r="F40" i="56"/>
  <c r="F41" i="56" s="1"/>
  <c r="I36" i="60"/>
  <c r="I52" i="66"/>
  <c r="I53" i="66" s="1"/>
  <c r="F44" i="58"/>
  <c r="F45" i="58" s="1"/>
  <c r="G24" i="54"/>
  <c r="G25" i="54" s="1"/>
  <c r="D52" i="35"/>
  <c r="D53" i="35" s="1"/>
  <c r="F24" i="70"/>
  <c r="F25" i="70" s="1"/>
  <c r="I24" i="63"/>
  <c r="E16" i="53"/>
  <c r="E24" i="55"/>
  <c r="C24" i="44"/>
  <c r="C40" i="67"/>
  <c r="I16" i="43"/>
  <c r="I32" i="56"/>
  <c r="I33" i="56" s="1"/>
  <c r="D24" i="33"/>
  <c r="C16" i="30"/>
  <c r="C24" i="70"/>
  <c r="F56" i="40"/>
  <c r="F57" i="40" s="1"/>
  <c r="C56" i="10"/>
  <c r="I36" i="37"/>
  <c r="E48" i="48"/>
  <c r="E49" i="48" s="1"/>
  <c r="C44" i="65"/>
  <c r="C16" i="70"/>
  <c r="H16" i="70"/>
  <c r="I24" i="55"/>
  <c r="I25" i="55" s="1"/>
  <c r="F24" i="73"/>
  <c r="F25" i="73" s="1"/>
  <c r="E40" i="33"/>
  <c r="C48" i="57"/>
  <c r="G24" i="64"/>
  <c r="G25" i="64" s="1"/>
  <c r="F44" i="67"/>
  <c r="F45" i="67" s="1"/>
  <c r="F52" i="58"/>
  <c r="F53" i="58" s="1"/>
  <c r="F56" i="51"/>
  <c r="F57" i="51" s="1"/>
  <c r="E48" i="59"/>
  <c r="F56" i="58"/>
  <c r="F57" i="58" s="1"/>
  <c r="C16" i="64"/>
  <c r="I24" i="42"/>
  <c r="D52" i="64"/>
  <c r="D32" i="66"/>
  <c r="D33" i="66" s="1"/>
  <c r="I44" i="43"/>
  <c r="I45" i="43" s="1"/>
  <c r="D16" i="74"/>
  <c r="F40" i="74"/>
  <c r="F41" i="74" s="1"/>
  <c r="F52" i="72"/>
  <c r="I52" i="40"/>
  <c r="I53" i="40" s="1"/>
  <c r="E44" i="46"/>
  <c r="E36" i="28"/>
  <c r="E37" i="28" s="1"/>
  <c r="I40" i="37"/>
  <c r="C24" i="67"/>
  <c r="I24" i="10"/>
  <c r="I25" i="10" s="1"/>
  <c r="I44" i="37"/>
  <c r="F52" i="46"/>
  <c r="I40" i="26"/>
  <c r="I41" i="26" s="1"/>
  <c r="C40" i="51"/>
  <c r="D16" i="36"/>
  <c r="H16" i="46"/>
  <c r="F40" i="60"/>
  <c r="E36" i="40"/>
  <c r="F16" i="36"/>
  <c r="C40" i="44"/>
  <c r="D44" i="26"/>
  <c r="D45" i="26" s="1"/>
  <c r="I32" i="30"/>
  <c r="I33" i="30" s="1"/>
  <c r="E40" i="28"/>
  <c r="E41" i="28" s="1"/>
  <c r="F48" i="54"/>
  <c r="F49" i="54" s="1"/>
  <c r="I40" i="29"/>
  <c r="I41" i="29" s="1"/>
  <c r="F32" i="40"/>
  <c r="F33" i="40" s="1"/>
  <c r="D16" i="50"/>
  <c r="G56" i="63"/>
  <c r="C40" i="58"/>
  <c r="E52" i="54"/>
  <c r="E53" i="54" s="1"/>
  <c r="C16" i="36"/>
  <c r="D48" i="48"/>
  <c r="C56" i="35"/>
  <c r="D24" i="51"/>
  <c r="I40" i="28"/>
  <c r="C40" i="39"/>
  <c r="F36" i="70"/>
  <c r="F37" i="70" s="1"/>
  <c r="C52" i="35"/>
  <c r="I52" i="30"/>
  <c r="I53" i="30" s="1"/>
  <c r="D16" i="10"/>
  <c r="E36" i="46"/>
  <c r="E48" i="44"/>
  <c r="C56" i="48"/>
  <c r="C52" i="59"/>
  <c r="H16" i="43"/>
  <c r="F48" i="26"/>
  <c r="F49" i="26" s="1"/>
  <c r="I16" i="64"/>
  <c r="E16" i="35"/>
  <c r="D52" i="67"/>
  <c r="D53" i="67" s="1"/>
  <c r="F56" i="63"/>
  <c r="I24" i="56"/>
  <c r="I25" i="56" s="1"/>
  <c r="D44" i="48"/>
  <c r="D45" i="48" s="1"/>
  <c r="E52" i="33"/>
  <c r="E52" i="61"/>
  <c r="E53" i="61" s="1"/>
  <c r="E44" i="48"/>
  <c r="E45" i="48" s="1"/>
  <c r="G48" i="46"/>
  <c r="H24" i="28"/>
  <c r="H25" i="28" s="1"/>
  <c r="D40" i="33"/>
  <c r="C52" i="67"/>
  <c r="I32" i="10"/>
  <c r="I33" i="10" s="1"/>
  <c r="I44" i="9"/>
  <c r="E32" i="44"/>
  <c r="E33" i="44" s="1"/>
  <c r="C24" i="49"/>
  <c r="F52" i="67"/>
  <c r="F53" i="67" s="1"/>
  <c r="H52" i="63"/>
  <c r="I32" i="68"/>
  <c r="H44" i="63"/>
  <c r="E56" i="68"/>
  <c r="F24" i="50"/>
  <c r="C24" i="10"/>
  <c r="C36" i="45"/>
  <c r="I16" i="40"/>
  <c r="G24" i="41"/>
  <c r="E56" i="50"/>
  <c r="C32" i="57"/>
  <c r="F16" i="49"/>
  <c r="C32" i="51"/>
  <c r="D52" i="28"/>
  <c r="D53" i="28" s="1"/>
  <c r="F52" i="56"/>
  <c r="F53" i="56" s="1"/>
  <c r="F24" i="39"/>
  <c r="F25" i="39" s="1"/>
  <c r="F48" i="49"/>
  <c r="F49" i="49" s="1"/>
  <c r="I40" i="42"/>
  <c r="I41" i="42" s="1"/>
  <c r="D48" i="42"/>
  <c r="I52" i="37"/>
  <c r="D56" i="46"/>
  <c r="G36" i="41"/>
  <c r="D56" i="30"/>
  <c r="F56" i="30"/>
  <c r="F57" i="30" s="1"/>
  <c r="I44" i="46"/>
  <c r="C48" i="36"/>
  <c r="F32" i="73"/>
  <c r="F33" i="73" s="1"/>
  <c r="D44" i="60"/>
  <c r="C16" i="10"/>
  <c r="C44" i="70"/>
  <c r="F16" i="10"/>
  <c r="I40" i="68"/>
  <c r="C48" i="41"/>
  <c r="D36" i="48"/>
  <c r="D37" i="48" s="1"/>
  <c r="F16" i="60"/>
  <c r="E52" i="68"/>
  <c r="G56" i="54"/>
  <c r="G57" i="54" s="1"/>
  <c r="H16" i="29"/>
  <c r="I40" i="60"/>
  <c r="E40" i="46"/>
  <c r="D52" i="48"/>
  <c r="D53" i="48" s="1"/>
  <c r="D16" i="73"/>
  <c r="D24" i="67"/>
  <c r="D25" i="67" s="1"/>
  <c r="I52" i="60"/>
  <c r="F56" i="65"/>
  <c r="F57" i="65" s="1"/>
  <c r="C32" i="61"/>
  <c r="I52" i="56"/>
  <c r="I53" i="56" s="1"/>
  <c r="I24" i="66"/>
  <c r="I25" i="66" s="1"/>
  <c r="E56" i="47"/>
  <c r="E57" i="47" s="1"/>
  <c r="C32" i="64"/>
  <c r="C44" i="30"/>
  <c r="E44" i="39"/>
  <c r="D16" i="33"/>
  <c r="I44" i="61"/>
  <c r="I45" i="61" s="1"/>
  <c r="C40" i="35"/>
  <c r="F40" i="69"/>
  <c r="F41" i="69" s="1"/>
  <c r="D56" i="57"/>
  <c r="D57" i="57" s="1"/>
  <c r="F52" i="60"/>
  <c r="G32" i="63"/>
  <c r="I32" i="40"/>
  <c r="I33" i="40" s="1"/>
  <c r="H48" i="43"/>
  <c r="H49" i="43" s="1"/>
  <c r="C32" i="68"/>
  <c r="E24" i="61"/>
  <c r="F48" i="51"/>
  <c r="F49" i="51" s="1"/>
  <c r="H24" i="41"/>
  <c r="I52" i="29"/>
  <c r="I53" i="29" s="1"/>
  <c r="F48" i="37"/>
  <c r="D44" i="68"/>
  <c r="F52" i="50"/>
  <c r="F40" i="73"/>
  <c r="F41" i="73" s="1"/>
  <c r="E48" i="46"/>
  <c r="I56" i="34"/>
  <c r="I57" i="34" s="1"/>
  <c r="D16" i="3"/>
  <c r="C36" i="61"/>
  <c r="I36" i="70"/>
  <c r="I37" i="70" s="1"/>
  <c r="D36" i="64"/>
  <c r="F56" i="43"/>
  <c r="C36" i="57"/>
  <c r="G32" i="74"/>
  <c r="G33" i="74" s="1"/>
  <c r="F44" i="72"/>
  <c r="F48" i="65"/>
  <c r="F49" i="65" s="1"/>
  <c r="D24" i="35"/>
  <c r="D25" i="35" s="1"/>
  <c r="E24" i="44"/>
  <c r="F24" i="62"/>
  <c r="F25" i="62" s="1"/>
  <c r="I24" i="49"/>
  <c r="I25" i="49" s="1"/>
  <c r="I36" i="42"/>
  <c r="I37" i="42" s="1"/>
  <c r="D36" i="35"/>
  <c r="D37" i="35" s="1"/>
  <c r="E52" i="50"/>
  <c r="E24" i="48"/>
  <c r="E25" i="48" s="1"/>
  <c r="I32" i="34"/>
  <c r="I33" i="34" s="1"/>
  <c r="C24" i="57"/>
  <c r="I36" i="41"/>
  <c r="E56" i="53"/>
  <c r="E57" i="53" s="1"/>
  <c r="E44" i="33"/>
  <c r="I24" i="26"/>
  <c r="I25" i="26" s="1"/>
  <c r="G24" i="43"/>
  <c r="G25" i="43" s="1"/>
  <c r="D40" i="41"/>
  <c r="D41" i="41" s="1"/>
  <c r="F48" i="31"/>
  <c r="F49" i="31" s="1"/>
  <c r="I52" i="58"/>
  <c r="I53" i="58" s="1"/>
  <c r="H52" i="36"/>
  <c r="H53" i="36" s="1"/>
  <c r="G44" i="56"/>
  <c r="G45" i="56" s="1"/>
  <c r="E44" i="57"/>
  <c r="E45" i="57" s="1"/>
  <c r="F56" i="26"/>
  <c r="F57" i="26" s="1"/>
  <c r="E40" i="35"/>
  <c r="E41" i="35" s="1"/>
  <c r="F44" i="37"/>
  <c r="F48" i="60"/>
  <c r="F44" i="69"/>
  <c r="F45" i="69" s="1"/>
  <c r="F16" i="46"/>
  <c r="I40" i="40"/>
  <c r="I41" i="40" s="1"/>
  <c r="C32" i="29"/>
  <c r="G16" i="26"/>
  <c r="D40" i="60"/>
  <c r="I48" i="68"/>
  <c r="I56" i="57"/>
  <c r="I57" i="57" s="1"/>
  <c r="C40" i="57"/>
  <c r="I44" i="34"/>
  <c r="I45" i="34" s="1"/>
  <c r="E24" i="50"/>
  <c r="F16" i="28"/>
  <c r="C48" i="70"/>
  <c r="C48" i="39"/>
  <c r="H44" i="41"/>
  <c r="I16" i="56"/>
  <c r="C56" i="36"/>
  <c r="E32" i="10"/>
  <c r="E33" i="10" s="1"/>
  <c r="C48" i="65"/>
  <c r="I36" i="40"/>
  <c r="I37" i="40" s="1"/>
  <c r="E16" i="61"/>
  <c r="C24" i="36"/>
  <c r="H56" i="41"/>
  <c r="C16" i="58"/>
  <c r="I52" i="50"/>
  <c r="I32" i="36"/>
  <c r="F52" i="41"/>
  <c r="F53" i="41" s="1"/>
  <c r="F48" i="56"/>
  <c r="F49" i="56" s="1"/>
  <c r="F16" i="31"/>
  <c r="F40" i="70"/>
  <c r="F41" i="70" s="1"/>
  <c r="H16" i="10"/>
  <c r="F44" i="39"/>
  <c r="F45" i="39" s="1"/>
  <c r="D48" i="32"/>
  <c r="D49" i="32" s="1"/>
  <c r="F44" i="36"/>
  <c r="F45" i="36" s="1"/>
  <c r="F24" i="30"/>
  <c r="F25" i="30" s="1"/>
  <c r="F24" i="26"/>
  <c r="F25" i="26" s="1"/>
  <c r="D48" i="51"/>
  <c r="I24" i="30"/>
  <c r="I25" i="30" s="1"/>
  <c r="H44" i="36"/>
  <c r="H45" i="36" s="1"/>
  <c r="I16" i="34"/>
  <c r="F24" i="37"/>
  <c r="D36" i="62"/>
  <c r="D37" i="62" s="1"/>
  <c r="H32" i="43"/>
  <c r="H33" i="43" s="1"/>
  <c r="D16" i="39"/>
  <c r="E16" i="48"/>
  <c r="D56" i="64"/>
  <c r="D36" i="66"/>
  <c r="D37" i="66" s="1"/>
  <c r="C32" i="48"/>
  <c r="G56" i="41"/>
  <c r="C32" i="67"/>
  <c r="C24" i="66"/>
  <c r="F52" i="36"/>
  <c r="F53" i="36" s="1"/>
  <c r="G56" i="30"/>
  <c r="G57" i="30" s="1"/>
  <c r="D16" i="66"/>
  <c r="G16" i="30"/>
  <c r="G40" i="41"/>
  <c r="G40" i="63"/>
  <c r="E24" i="53"/>
  <c r="E25" i="53" s="1"/>
  <c r="D36" i="60"/>
  <c r="D44" i="34"/>
  <c r="D45" i="34" s="1"/>
  <c r="E36" i="58"/>
  <c r="E37" i="58" s="1"/>
  <c r="F16" i="65"/>
  <c r="F44" i="31"/>
  <c r="F45" i="31" s="1"/>
  <c r="E56" i="33"/>
  <c r="C52" i="57"/>
  <c r="C36" i="29"/>
  <c r="F16" i="69"/>
  <c r="E52" i="49"/>
  <c r="E53" i="49" s="1"/>
  <c r="E16" i="10"/>
  <c r="I48" i="34"/>
  <c r="I49" i="34" s="1"/>
  <c r="F44" i="60"/>
  <c r="I56" i="60"/>
  <c r="D24" i="62"/>
  <c r="D25" i="62" s="1"/>
  <c r="F36" i="51"/>
  <c r="F37" i="51" s="1"/>
  <c r="C56" i="38"/>
  <c r="F44" i="41"/>
  <c r="F45" i="41" s="1"/>
  <c r="D32" i="33"/>
  <c r="C56" i="39"/>
  <c r="F56" i="73"/>
  <c r="F57" i="73" s="1"/>
  <c r="F40" i="36"/>
  <c r="F41" i="36" s="1"/>
  <c r="E56" i="56"/>
  <c r="E57" i="56" s="1"/>
  <c r="E16" i="66"/>
  <c r="I56" i="70"/>
  <c r="I57" i="70" s="1"/>
  <c r="I44" i="42"/>
  <c r="E56" i="59"/>
  <c r="C36" i="66"/>
  <c r="E52" i="59"/>
  <c r="E56" i="52"/>
  <c r="E57" i="52" s="1"/>
  <c r="I32" i="64"/>
  <c r="I33" i="64" s="1"/>
  <c r="I24" i="57"/>
  <c r="I25" i="57" s="1"/>
  <c r="E56" i="54"/>
  <c r="E57" i="54" s="1"/>
  <c r="F48" i="41"/>
  <c r="F49" i="41" s="1"/>
  <c r="G16" i="58"/>
  <c r="D32" i="64"/>
  <c r="F56" i="70"/>
  <c r="F57" i="70" s="1"/>
  <c r="D52" i="10"/>
  <c r="D53" i="10" s="1"/>
  <c r="I16" i="66"/>
  <c r="F48" i="58"/>
  <c r="F49" i="58" s="1"/>
  <c r="C36" i="31"/>
  <c r="E16" i="57"/>
  <c r="E36" i="52"/>
  <c r="E37" i="52" s="1"/>
  <c r="E56" i="9"/>
  <c r="G24" i="30"/>
  <c r="G25" i="30" s="1"/>
  <c r="I48" i="9"/>
  <c r="F40" i="40"/>
  <c r="F41" i="40" s="1"/>
  <c r="F48" i="36"/>
  <c r="F49" i="36" s="1"/>
  <c r="E36" i="47"/>
  <c r="E37" i="47" s="1"/>
  <c r="D48" i="26"/>
  <c r="D49" i="26" s="1"/>
  <c r="E44" i="40"/>
  <c r="E45" i="40" s="1"/>
  <c r="D44" i="64"/>
  <c r="G44" i="54"/>
  <c r="G45" i="54" s="1"/>
  <c r="F48" i="73"/>
  <c r="F49" i="73" s="1"/>
  <c r="I48" i="61"/>
  <c r="I49" i="61" s="1"/>
  <c r="G48" i="30"/>
  <c r="G49" i="30" s="1"/>
  <c r="F32" i="65"/>
  <c r="F33" i="65" s="1"/>
  <c r="C36" i="44"/>
  <c r="F16" i="58"/>
  <c r="C44" i="48"/>
  <c r="E36" i="54"/>
  <c r="E37" i="54" s="1"/>
  <c r="I36" i="10"/>
  <c r="I37" i="10" s="1"/>
  <c r="F16" i="63"/>
  <c r="C36" i="28"/>
  <c r="F56" i="31"/>
  <c r="F57" i="31" s="1"/>
  <c r="D52" i="46"/>
  <c r="C56" i="30"/>
  <c r="I24" i="64"/>
  <c r="I25" i="64" s="1"/>
  <c r="F40" i="64"/>
  <c r="F41" i="64" s="1"/>
  <c r="I52" i="46"/>
  <c r="E44" i="52"/>
  <c r="E45" i="52" s="1"/>
  <c r="C48" i="66"/>
  <c r="F44" i="70"/>
  <c r="F45" i="70" s="1"/>
  <c r="E16" i="34"/>
  <c r="F24" i="69"/>
  <c r="F25" i="69" s="1"/>
  <c r="C44" i="45"/>
  <c r="E44" i="36"/>
  <c r="C48" i="64"/>
  <c r="D24" i="38"/>
  <c r="F44" i="43"/>
  <c r="E24" i="46"/>
  <c r="G52" i="3"/>
  <c r="E36" i="9"/>
  <c r="G16" i="37"/>
  <c r="I48" i="46"/>
  <c r="C16" i="39"/>
  <c r="E36" i="66"/>
  <c r="F52" i="44"/>
  <c r="F53" i="44" s="1"/>
  <c r="D48" i="41"/>
  <c r="D49" i="41" s="1"/>
  <c r="D32" i="48"/>
  <c r="D33" i="48" s="1"/>
  <c r="E24" i="57"/>
  <c r="E25" i="57" s="1"/>
  <c r="I36" i="58"/>
  <c r="I37" i="58" s="1"/>
  <c r="E56" i="48"/>
  <c r="E57" i="48" s="1"/>
  <c r="F32" i="30"/>
  <c r="F33" i="30" s="1"/>
  <c r="F16" i="54"/>
  <c r="C36" i="67"/>
  <c r="G48" i="74"/>
  <c r="G49" i="74" s="1"/>
  <c r="C52" i="31"/>
  <c r="F52" i="10"/>
  <c r="F53" i="10" s="1"/>
  <c r="H44" i="74"/>
  <c r="H45" i="74" s="1"/>
  <c r="G52" i="74"/>
  <c r="G53" i="74" s="1"/>
  <c r="F52" i="74"/>
  <c r="F53" i="74" s="1"/>
  <c r="E32" i="59"/>
  <c r="E40" i="49"/>
  <c r="E41" i="49" s="1"/>
  <c r="I48" i="49"/>
  <c r="I49" i="49" s="1"/>
  <c r="E40" i="3"/>
  <c r="I32" i="61"/>
  <c r="I33" i="61" s="1"/>
  <c r="I36" i="72"/>
  <c r="E36" i="59"/>
  <c r="E36" i="49"/>
  <c r="E37" i="49" s="1"/>
  <c r="H40" i="36"/>
  <c r="H41" i="36" s="1"/>
  <c r="F36" i="43"/>
  <c r="F40" i="31"/>
  <c r="F41" i="31" s="1"/>
  <c r="E32" i="53"/>
  <c r="E33" i="53" s="1"/>
  <c r="H36" i="36"/>
  <c r="H37" i="36" s="1"/>
  <c r="H44" i="70"/>
  <c r="H45" i="70" s="1"/>
  <c r="G36" i="54"/>
  <c r="G37" i="54" s="1"/>
  <c r="F32" i="41"/>
  <c r="F33" i="41" s="1"/>
  <c r="F36" i="26"/>
  <c r="F37" i="26" s="1"/>
  <c r="H32" i="36"/>
  <c r="H33" i="36" s="1"/>
  <c r="D48" i="70"/>
  <c r="D49" i="70" s="1"/>
  <c r="G32" i="64"/>
  <c r="G33" i="64" s="1"/>
  <c r="G32" i="54"/>
  <c r="G33" i="54" s="1"/>
  <c r="F32" i="43"/>
  <c r="F32" i="26"/>
  <c r="F33" i="26" s="1"/>
  <c r="I40" i="63"/>
  <c r="I44" i="64"/>
  <c r="I45" i="64" s="1"/>
  <c r="I36" i="57"/>
  <c r="I37" i="57" s="1"/>
  <c r="I52" i="64"/>
  <c r="I53" i="64" s="1"/>
  <c r="D56" i="73"/>
  <c r="D32" i="30"/>
  <c r="D48" i="73"/>
  <c r="F36" i="31"/>
  <c r="F37" i="31" s="1"/>
  <c r="G40" i="64"/>
  <c r="G41" i="64" s="1"/>
  <c r="F40" i="41"/>
  <c r="F41" i="41" s="1"/>
  <c r="F40" i="26"/>
  <c r="F41" i="26" s="1"/>
  <c r="G40" i="50"/>
  <c r="E40" i="70"/>
  <c r="E41" i="70" s="1"/>
  <c r="C44" i="62"/>
  <c r="H52" i="70"/>
  <c r="H53" i="70" s="1"/>
  <c r="D40" i="38"/>
  <c r="D36" i="30"/>
  <c r="I32" i="57"/>
  <c r="I33" i="57" s="1"/>
  <c r="G32" i="50"/>
  <c r="E36" i="3"/>
  <c r="I48" i="64"/>
  <c r="I49" i="64" s="1"/>
  <c r="D40" i="32"/>
  <c r="D41" i="32" s="1"/>
  <c r="D44" i="10"/>
  <c r="D45" i="10" s="1"/>
  <c r="F32" i="74"/>
  <c r="F33" i="74" s="1"/>
  <c r="I40" i="56"/>
  <c r="I41" i="56" s="1"/>
  <c r="E48" i="35"/>
  <c r="E49" i="35" s="1"/>
  <c r="I48" i="29"/>
  <c r="I49" i="29" s="1"/>
  <c r="G44" i="74"/>
  <c r="G45" i="74" s="1"/>
  <c r="F40" i="50"/>
  <c r="E16" i="54"/>
  <c r="F48" i="74"/>
  <c r="F49" i="74" s="1"/>
  <c r="F44" i="26"/>
  <c r="F45" i="26" s="1"/>
  <c r="D52" i="74"/>
  <c r="H48" i="74"/>
  <c r="H49" i="74" s="1"/>
  <c r="H36" i="30"/>
  <c r="H37" i="30" s="1"/>
  <c r="G32" i="56"/>
  <c r="G33" i="56" s="1"/>
  <c r="F40" i="43"/>
  <c r="E32" i="57"/>
  <c r="E33" i="57" s="1"/>
  <c r="D32" i="42"/>
  <c r="D56" i="70"/>
  <c r="D57" i="70" s="1"/>
  <c r="G36" i="50"/>
  <c r="E40" i="61"/>
  <c r="E41" i="61" s="1"/>
  <c r="D40" i="42"/>
  <c r="C52" i="62"/>
  <c r="D36" i="38"/>
  <c r="E32" i="61"/>
  <c r="E33" i="61" s="1"/>
  <c r="E36" i="70"/>
  <c r="E37" i="70" s="1"/>
  <c r="I40" i="61"/>
  <c r="I41" i="61" s="1"/>
  <c r="D52" i="73"/>
  <c r="D32" i="32"/>
  <c r="D44" i="73"/>
  <c r="F40" i="37"/>
  <c r="C52" i="61"/>
  <c r="D44" i="70"/>
  <c r="D45" i="70" s="1"/>
  <c r="G40" i="56"/>
  <c r="G41" i="56" s="1"/>
  <c r="I36" i="63"/>
  <c r="I32" i="65"/>
  <c r="I33" i="65" s="1"/>
  <c r="I36" i="61"/>
  <c r="I37" i="61" s="1"/>
  <c r="I52" i="9"/>
  <c r="I32" i="58"/>
  <c r="I48" i="58"/>
  <c r="I49" i="58" s="1"/>
  <c r="G32" i="41"/>
  <c r="F44" i="74"/>
  <c r="F45" i="74" s="1"/>
  <c r="D56" i="74"/>
  <c r="H48" i="58"/>
  <c r="H49" i="58" s="1"/>
  <c r="C24" i="3"/>
  <c r="C56" i="65"/>
  <c r="G56" i="74"/>
  <c r="G57" i="74" s="1"/>
  <c r="D44" i="74"/>
  <c r="C24" i="38"/>
  <c r="F48" i="10"/>
  <c r="F49" i="10" s="1"/>
  <c r="E40" i="53"/>
  <c r="E41" i="53" s="1"/>
  <c r="D36" i="42"/>
  <c r="D52" i="70"/>
  <c r="D53" i="70" s="1"/>
  <c r="G40" i="54"/>
  <c r="G41" i="54" s="1"/>
  <c r="F36" i="41"/>
  <c r="F37" i="41" s="1"/>
  <c r="I36" i="65"/>
  <c r="I37" i="65" s="1"/>
  <c r="I40" i="57"/>
  <c r="I41" i="57" s="1"/>
  <c r="D40" i="30"/>
  <c r="C56" i="61"/>
  <c r="C48" i="62"/>
  <c r="H56" i="70"/>
  <c r="H57" i="70" s="1"/>
  <c r="I44" i="49"/>
  <c r="I45" i="49" s="1"/>
  <c r="E32" i="3"/>
  <c r="I40" i="72"/>
  <c r="E40" i="59"/>
  <c r="E32" i="49"/>
  <c r="E33" i="49" s="1"/>
  <c r="G40" i="58"/>
  <c r="G41" i="58" s="1"/>
  <c r="F32" i="31"/>
  <c r="F33" i="31" s="1"/>
  <c r="I56" i="49"/>
  <c r="I57" i="49" s="1"/>
  <c r="I32" i="72"/>
  <c r="E36" i="57"/>
  <c r="E37" i="57" s="1"/>
  <c r="G36" i="58"/>
  <c r="G37" i="58" s="1"/>
  <c r="I52" i="49"/>
  <c r="I53" i="49" s="1"/>
  <c r="F36" i="37"/>
  <c r="G36" i="56"/>
  <c r="G37" i="56" s="1"/>
  <c r="H40" i="30"/>
  <c r="H41" i="30" s="1"/>
  <c r="C44" i="61"/>
  <c r="D36" i="32"/>
  <c r="D37" i="32" s="1"/>
  <c r="C48" i="61"/>
  <c r="C24" i="50"/>
  <c r="C36" i="64"/>
  <c r="I40" i="64"/>
  <c r="I41" i="64" s="1"/>
  <c r="I40" i="58"/>
  <c r="I41" i="58" s="1"/>
  <c r="F56" i="74"/>
  <c r="F57" i="74" s="1"/>
  <c r="I32" i="41"/>
  <c r="H52" i="74"/>
  <c r="H53" i="74" s="1"/>
  <c r="D48" i="74"/>
  <c r="E52" i="70"/>
  <c r="E53" i="70" s="1"/>
  <c r="G16" i="56"/>
  <c r="C36" i="35"/>
  <c r="H56" i="74"/>
  <c r="H57" i="74" s="1"/>
  <c r="E36" i="61"/>
  <c r="E37" i="61" s="1"/>
  <c r="C56" i="62"/>
  <c r="H48" i="70"/>
  <c r="H49" i="70" s="1"/>
  <c r="D32" i="38"/>
  <c r="E32" i="70"/>
  <c r="E33" i="70" s="1"/>
  <c r="I32" i="63"/>
  <c r="F32" i="37"/>
  <c r="I56" i="64"/>
  <c r="I57" i="64" s="1"/>
  <c r="E36" i="53"/>
  <c r="E37" i="53" s="1"/>
  <c r="G32" i="58"/>
  <c r="G33" i="58" s="1"/>
  <c r="E40" i="57"/>
  <c r="E41" i="57" s="1"/>
  <c r="H32" i="30"/>
  <c r="H33" i="30" s="1"/>
  <c r="G36" i="64"/>
  <c r="G37" i="64" s="1"/>
  <c r="I40" i="65"/>
  <c r="I41" i="65" s="1"/>
  <c r="S60" i="23"/>
  <c r="R60" i="23"/>
  <c r="B59" i="4" l="1"/>
  <c r="A58" i="4"/>
  <c r="C57" i="62"/>
  <c r="G17" i="56"/>
  <c r="G64" i="56"/>
  <c r="G68" i="56"/>
  <c r="G69" i="56" s="1"/>
  <c r="I32" i="90"/>
  <c r="I33" i="90" s="1"/>
  <c r="I33" i="72"/>
  <c r="I40" i="90"/>
  <c r="I41" i="90" s="1"/>
  <c r="I41" i="72"/>
  <c r="C25" i="38"/>
  <c r="C25" i="3"/>
  <c r="C24" i="93"/>
  <c r="I53" i="9"/>
  <c r="I52" i="93"/>
  <c r="I53" i="93" s="1"/>
  <c r="F41" i="37"/>
  <c r="C53" i="62"/>
  <c r="D33" i="42"/>
  <c r="D68" i="42"/>
  <c r="D64" i="42"/>
  <c r="D53" i="74"/>
  <c r="K52" i="74"/>
  <c r="K53" i="74" s="1"/>
  <c r="E37" i="3"/>
  <c r="E36" i="93"/>
  <c r="E37" i="93" s="1"/>
  <c r="C45" i="62"/>
  <c r="D57" i="73"/>
  <c r="D56" i="90"/>
  <c r="I40" i="87"/>
  <c r="I41" i="87" s="1"/>
  <c r="I41" i="63"/>
  <c r="F37" i="43"/>
  <c r="I36" i="90"/>
  <c r="I37" i="90" s="1"/>
  <c r="I37" i="72"/>
  <c r="E32" i="101"/>
  <c r="E33" i="101" s="1"/>
  <c r="E33" i="59"/>
  <c r="E37" i="66"/>
  <c r="E36" i="87"/>
  <c r="E37" i="87" s="1"/>
  <c r="G17" i="37"/>
  <c r="E25" i="46"/>
  <c r="E24" i="98"/>
  <c r="E25" i="98" s="1"/>
  <c r="C45" i="45"/>
  <c r="C49" i="66"/>
  <c r="C37" i="28"/>
  <c r="C45" i="48"/>
  <c r="D45" i="64"/>
  <c r="E57" i="9"/>
  <c r="D33" i="64"/>
  <c r="C37" i="66"/>
  <c r="E68" i="66"/>
  <c r="E17" i="66"/>
  <c r="E64" i="66"/>
  <c r="E16" i="87"/>
  <c r="E17" i="87" s="1"/>
  <c r="C57" i="39"/>
  <c r="C37" i="29"/>
  <c r="F17" i="65"/>
  <c r="F64" i="65"/>
  <c r="F68" i="65"/>
  <c r="F69" i="65" s="1"/>
  <c r="D68" i="66"/>
  <c r="D69" i="66" s="1"/>
  <c r="D17" i="66"/>
  <c r="D64" i="66"/>
  <c r="C33" i="67"/>
  <c r="D57" i="64"/>
  <c r="I33" i="36"/>
  <c r="I68" i="36"/>
  <c r="I69" i="36" s="1"/>
  <c r="I64" i="36"/>
  <c r="C25" i="36"/>
  <c r="C49" i="39"/>
  <c r="D41" i="60"/>
  <c r="F64" i="46"/>
  <c r="F17" i="46"/>
  <c r="F68" i="46"/>
  <c r="I37" i="41"/>
  <c r="E52" i="99"/>
  <c r="E53" i="99" s="1"/>
  <c r="E53" i="50"/>
  <c r="F45" i="72"/>
  <c r="F44" i="90"/>
  <c r="F45" i="90" s="1"/>
  <c r="D37" i="64"/>
  <c r="D45" i="68"/>
  <c r="F53" i="60"/>
  <c r="D16" i="95"/>
  <c r="D17" i="95" s="1"/>
  <c r="D17" i="33"/>
  <c r="D68" i="33"/>
  <c r="D64" i="33"/>
  <c r="C49" i="41"/>
  <c r="K48" i="41"/>
  <c r="K49" i="41" s="1"/>
  <c r="C17" i="10"/>
  <c r="C64" i="10"/>
  <c r="C68" i="10"/>
  <c r="I45" i="46"/>
  <c r="D57" i="46"/>
  <c r="C33" i="51"/>
  <c r="G25" i="41"/>
  <c r="F25" i="50"/>
  <c r="H53" i="63"/>
  <c r="I45" i="9"/>
  <c r="I44" i="93"/>
  <c r="I45" i="93" s="1"/>
  <c r="E53" i="33"/>
  <c r="E52" i="95"/>
  <c r="E53" i="95" s="1"/>
  <c r="H64" i="43"/>
  <c r="H68" i="43"/>
  <c r="H69" i="43" s="1"/>
  <c r="H17" i="43"/>
  <c r="E36" i="98"/>
  <c r="E37" i="98" s="1"/>
  <c r="E37" i="46"/>
  <c r="C57" i="35"/>
  <c r="C41" i="58"/>
  <c r="F41" i="60"/>
  <c r="C25" i="67"/>
  <c r="C64" i="64"/>
  <c r="C17" i="64"/>
  <c r="C16" i="87"/>
  <c r="C68" i="64"/>
  <c r="E41" i="33"/>
  <c r="E40" i="95"/>
  <c r="E41" i="95" s="1"/>
  <c r="C17" i="70"/>
  <c r="C57" i="10"/>
  <c r="D25" i="33"/>
  <c r="D24" i="95"/>
  <c r="D25" i="95" s="1"/>
  <c r="C25" i="44"/>
  <c r="C24" i="97"/>
  <c r="C41" i="36"/>
  <c r="C53" i="39"/>
  <c r="H37" i="41"/>
  <c r="D25" i="64"/>
  <c r="E17" i="28"/>
  <c r="E64" i="28"/>
  <c r="E68" i="28"/>
  <c r="E69" i="28" s="1"/>
  <c r="C37" i="48"/>
  <c r="C33" i="38"/>
  <c r="H25" i="9"/>
  <c r="E45" i="9"/>
  <c r="C17" i="26"/>
  <c r="I68" i="60"/>
  <c r="I64" i="60"/>
  <c r="I17" i="60"/>
  <c r="D17" i="58"/>
  <c r="D25" i="30"/>
  <c r="D24" i="94"/>
  <c r="D25" i="94" s="1"/>
  <c r="C25" i="62"/>
  <c r="C45" i="10"/>
  <c r="G17" i="46"/>
  <c r="F57" i="72"/>
  <c r="F56" i="90"/>
  <c r="F57" i="90" s="1"/>
  <c r="F17" i="61"/>
  <c r="C45" i="38"/>
  <c r="I49" i="63"/>
  <c r="I48" i="87"/>
  <c r="I49" i="87" s="1"/>
  <c r="D53" i="51"/>
  <c r="E57" i="39"/>
  <c r="E56" i="96"/>
  <c r="E57" i="96" s="1"/>
  <c r="H68" i="63"/>
  <c r="H64" i="63"/>
  <c r="H17" i="63"/>
  <c r="C49" i="10"/>
  <c r="I17" i="50"/>
  <c r="I68" i="50"/>
  <c r="I64" i="50"/>
  <c r="E53" i="3"/>
  <c r="E52" i="93"/>
  <c r="E53" i="93" s="1"/>
  <c r="D45" i="38"/>
  <c r="C64" i="38"/>
  <c r="C68" i="38"/>
  <c r="C17" i="38"/>
  <c r="C33" i="39"/>
  <c r="H45" i="46"/>
  <c r="E64" i="46"/>
  <c r="E17" i="46"/>
  <c r="E16" i="98"/>
  <c r="E17" i="98" s="1"/>
  <c r="E68" i="46"/>
  <c r="C37" i="65"/>
  <c r="I17" i="9"/>
  <c r="I68" i="9"/>
  <c r="I64" i="9"/>
  <c r="I16" i="93"/>
  <c r="I17" i="93" s="1"/>
  <c r="D33" i="73"/>
  <c r="D32" i="90"/>
  <c r="E24" i="101"/>
  <c r="E25" i="101" s="1"/>
  <c r="E25" i="59"/>
  <c r="H33" i="41"/>
  <c r="I53" i="28"/>
  <c r="F16" i="90"/>
  <c r="F17" i="90" s="1"/>
  <c r="F64" i="72"/>
  <c r="F17" i="72"/>
  <c r="F68" i="72"/>
  <c r="C57" i="58"/>
  <c r="I33" i="46"/>
  <c r="C25" i="26"/>
  <c r="I68" i="30"/>
  <c r="I69" i="30" s="1"/>
  <c r="I64" i="30"/>
  <c r="I17" i="30"/>
  <c r="G17" i="43"/>
  <c r="I68" i="10"/>
  <c r="I69" i="10" s="1"/>
  <c r="I17" i="10"/>
  <c r="I64" i="10"/>
  <c r="E45" i="68"/>
  <c r="E44" i="88"/>
  <c r="E45" i="88" s="1"/>
  <c r="C64" i="45"/>
  <c r="C68" i="45"/>
  <c r="C17" i="45"/>
  <c r="C41" i="48"/>
  <c r="I17" i="49"/>
  <c r="G64" i="63"/>
  <c r="G17" i="63"/>
  <c r="G68" i="63"/>
  <c r="E41" i="9"/>
  <c r="E40" i="88"/>
  <c r="E41" i="88" s="1"/>
  <c r="E41" i="68"/>
  <c r="G45" i="3"/>
  <c r="F25" i="60"/>
  <c r="F24" i="101"/>
  <c r="F25" i="101" s="1"/>
  <c r="D37" i="73"/>
  <c r="D36" i="90"/>
  <c r="E57" i="66"/>
  <c r="E56" i="87"/>
  <c r="E57" i="87" s="1"/>
  <c r="E68" i="68"/>
  <c r="E17" i="68"/>
  <c r="E64" i="68"/>
  <c r="E16" i="88"/>
  <c r="E17" i="88" s="1"/>
  <c r="C33" i="31"/>
  <c r="C68" i="31"/>
  <c r="C64" i="31"/>
  <c r="I33" i="37"/>
  <c r="D17" i="70"/>
  <c r="E45" i="59"/>
  <c r="E44" i="101"/>
  <c r="E45" i="101" s="1"/>
  <c r="C68" i="59"/>
  <c r="C17" i="59"/>
  <c r="C64" i="59"/>
  <c r="E41" i="42"/>
  <c r="E40" i="97"/>
  <c r="E41" i="97" s="1"/>
  <c r="C33" i="44"/>
  <c r="C32" i="97"/>
  <c r="C37" i="68"/>
  <c r="D53" i="30"/>
  <c r="D52" i="94"/>
  <c r="D53" i="94" s="1"/>
  <c r="F17" i="37"/>
  <c r="F64" i="37"/>
  <c r="F68" i="37"/>
  <c r="E36" i="95"/>
  <c r="E37" i="95" s="1"/>
  <c r="E37" i="33"/>
  <c r="D33" i="74"/>
  <c r="K32" i="74"/>
  <c r="K33" i="74" s="1"/>
  <c r="C41" i="64"/>
  <c r="C40" i="87"/>
  <c r="H17" i="74"/>
  <c r="H64" i="74"/>
  <c r="H68" i="74"/>
  <c r="H69" i="74" s="1"/>
  <c r="E33" i="42"/>
  <c r="E32" i="97"/>
  <c r="E33" i="97" s="1"/>
  <c r="E68" i="42"/>
  <c r="E64" i="42"/>
  <c r="C41" i="33"/>
  <c r="E41" i="40"/>
  <c r="E40" i="96"/>
  <c r="E41" i="96" s="1"/>
  <c r="C49" i="35"/>
  <c r="F25" i="63"/>
  <c r="C49" i="45"/>
  <c r="I49" i="42"/>
  <c r="I57" i="46"/>
  <c r="G53" i="59"/>
  <c r="E17" i="55"/>
  <c r="E16" i="100"/>
  <c r="E17" i="100" s="1"/>
  <c r="D33" i="51"/>
  <c r="D49" i="64"/>
  <c r="C25" i="28"/>
  <c r="E53" i="31"/>
  <c r="E52" i="94"/>
  <c r="E53" i="94" s="1"/>
  <c r="C25" i="51"/>
  <c r="I25" i="37"/>
  <c r="G45" i="41"/>
  <c r="D33" i="60"/>
  <c r="D64" i="60"/>
  <c r="D68" i="60"/>
  <c r="K48" i="30"/>
  <c r="K49" i="30" s="1"/>
  <c r="C49" i="30"/>
  <c r="H37" i="63"/>
  <c r="G49" i="63"/>
  <c r="D45" i="46"/>
  <c r="F37" i="50"/>
  <c r="I17" i="72"/>
  <c r="I64" i="72"/>
  <c r="I68" i="72"/>
  <c r="I16" i="90"/>
  <c r="I17" i="90" s="1"/>
  <c r="I17" i="37"/>
  <c r="I68" i="37"/>
  <c r="I64" i="37"/>
  <c r="C53" i="30"/>
  <c r="K52" i="30"/>
  <c r="K53" i="30" s="1"/>
  <c r="G45" i="63"/>
  <c r="G25" i="50"/>
  <c r="D53" i="68"/>
  <c r="I17" i="57"/>
  <c r="I64" i="57"/>
  <c r="I68" i="57"/>
  <c r="I69" i="57" s="1"/>
  <c r="G64" i="54"/>
  <c r="G68" i="54"/>
  <c r="G69" i="54" s="1"/>
  <c r="G17" i="54"/>
  <c r="D17" i="26"/>
  <c r="D64" i="41"/>
  <c r="D68" i="41"/>
  <c r="D69" i="41" s="1"/>
  <c r="D17" i="41"/>
  <c r="I37" i="50"/>
  <c r="C33" i="35"/>
  <c r="H25" i="46"/>
  <c r="C41" i="45"/>
  <c r="F57" i="50"/>
  <c r="F37" i="63"/>
  <c r="C33" i="45"/>
  <c r="C57" i="67"/>
  <c r="E68" i="50"/>
  <c r="E64" i="50"/>
  <c r="E16" i="99"/>
  <c r="E17" i="99" s="1"/>
  <c r="E17" i="50"/>
  <c r="C49" i="31"/>
  <c r="C37" i="36"/>
  <c r="C41" i="28"/>
  <c r="I57" i="28"/>
  <c r="C37" i="39"/>
  <c r="H17" i="30"/>
  <c r="H64" i="30"/>
  <c r="H68" i="30"/>
  <c r="H69" i="30" s="1"/>
  <c r="F17" i="26"/>
  <c r="F68" i="26"/>
  <c r="F69" i="26" s="1"/>
  <c r="F64" i="26"/>
  <c r="D24" i="93"/>
  <c r="D25" i="93" s="1"/>
  <c r="D25" i="3"/>
  <c r="C57" i="61"/>
  <c r="D57" i="74"/>
  <c r="K56" i="74"/>
  <c r="K57" i="74" s="1"/>
  <c r="I33" i="58"/>
  <c r="I64" i="58"/>
  <c r="I68" i="58"/>
  <c r="I69" i="58" s="1"/>
  <c r="G33" i="50"/>
  <c r="G41" i="50"/>
  <c r="F68" i="54"/>
  <c r="F69" i="54" s="1"/>
  <c r="F17" i="54"/>
  <c r="F64" i="54"/>
  <c r="E37" i="9"/>
  <c r="F45" i="43"/>
  <c r="C57" i="30"/>
  <c r="K56" i="30"/>
  <c r="K57" i="30" s="1"/>
  <c r="F68" i="63"/>
  <c r="F17" i="63"/>
  <c r="F64" i="63"/>
  <c r="F64" i="58"/>
  <c r="F17" i="58"/>
  <c r="F68" i="58"/>
  <c r="F69" i="58" s="1"/>
  <c r="I68" i="66"/>
  <c r="I69" i="66" s="1"/>
  <c r="I64" i="66"/>
  <c r="I17" i="66"/>
  <c r="G17" i="58"/>
  <c r="G64" i="58"/>
  <c r="G68" i="58"/>
  <c r="G69" i="58" s="1"/>
  <c r="E56" i="101"/>
  <c r="E57" i="101" s="1"/>
  <c r="E57" i="59"/>
  <c r="D33" i="33"/>
  <c r="E64" i="10"/>
  <c r="E17" i="10"/>
  <c r="E68" i="10"/>
  <c r="E69" i="10" s="1"/>
  <c r="G41" i="63"/>
  <c r="G57" i="41"/>
  <c r="E68" i="48"/>
  <c r="E69" i="48" s="1"/>
  <c r="E17" i="48"/>
  <c r="E64" i="48"/>
  <c r="F25" i="37"/>
  <c r="D49" i="51"/>
  <c r="F17" i="31"/>
  <c r="F64" i="31"/>
  <c r="F68" i="31"/>
  <c r="F69" i="31" s="1"/>
  <c r="I53" i="50"/>
  <c r="E17" i="61"/>
  <c r="E64" i="61"/>
  <c r="E68" i="61"/>
  <c r="E69" i="61" s="1"/>
  <c r="C57" i="36"/>
  <c r="C49" i="70"/>
  <c r="C41" i="57"/>
  <c r="G17" i="26"/>
  <c r="C25" i="57"/>
  <c r="E25" i="44"/>
  <c r="E24" i="97"/>
  <c r="E25" i="97" s="1"/>
  <c r="E49" i="46"/>
  <c r="E48" i="98"/>
  <c r="E49" i="98" s="1"/>
  <c r="F49" i="37"/>
  <c r="E25" i="61"/>
  <c r="E45" i="39"/>
  <c r="E64" i="39"/>
  <c r="E68" i="39"/>
  <c r="E44" i="96"/>
  <c r="E45" i="96" s="1"/>
  <c r="I53" i="60"/>
  <c r="E40" i="98"/>
  <c r="E41" i="98" s="1"/>
  <c r="E41" i="46"/>
  <c r="E52" i="88"/>
  <c r="E53" i="88" s="1"/>
  <c r="E53" i="68"/>
  <c r="I41" i="68"/>
  <c r="D45" i="60"/>
  <c r="I53" i="37"/>
  <c r="F64" i="49"/>
  <c r="F17" i="49"/>
  <c r="F68" i="49"/>
  <c r="F69" i="49" s="1"/>
  <c r="I68" i="40"/>
  <c r="I69" i="40" s="1"/>
  <c r="I64" i="40"/>
  <c r="I17" i="40"/>
  <c r="E56" i="88"/>
  <c r="E57" i="88" s="1"/>
  <c r="E57" i="68"/>
  <c r="G49" i="46"/>
  <c r="E64" i="35"/>
  <c r="E68" i="35"/>
  <c r="E69" i="35" s="1"/>
  <c r="E17" i="35"/>
  <c r="C53" i="59"/>
  <c r="D17" i="10"/>
  <c r="C41" i="39"/>
  <c r="G57" i="63"/>
  <c r="C41" i="44"/>
  <c r="C40" i="97"/>
  <c r="H17" i="46"/>
  <c r="F53" i="46"/>
  <c r="I41" i="37"/>
  <c r="F52" i="90"/>
  <c r="F53" i="90" s="1"/>
  <c r="F53" i="72"/>
  <c r="C45" i="65"/>
  <c r="E24" i="100"/>
  <c r="E25" i="100" s="1"/>
  <c r="E25" i="55"/>
  <c r="I37" i="60"/>
  <c r="G25" i="63"/>
  <c r="D53" i="33"/>
  <c r="D52" i="95"/>
  <c r="D53" i="95" s="1"/>
  <c r="I25" i="60"/>
  <c r="D25" i="46"/>
  <c r="G53" i="41"/>
  <c r="I25" i="72"/>
  <c r="I24" i="90"/>
  <c r="I25" i="90" s="1"/>
  <c r="E33" i="68"/>
  <c r="E32" i="88"/>
  <c r="E33" i="88" s="1"/>
  <c r="G57" i="46"/>
  <c r="C41" i="38"/>
  <c r="G68" i="41"/>
  <c r="G17" i="41"/>
  <c r="G64" i="41"/>
  <c r="E68" i="49"/>
  <c r="E69" i="49" s="1"/>
  <c r="E64" i="49"/>
  <c r="E17" i="49"/>
  <c r="G17" i="60"/>
  <c r="I33" i="60"/>
  <c r="E25" i="68"/>
  <c r="E24" i="88"/>
  <c r="E25" i="88" s="1"/>
  <c r="D17" i="28"/>
  <c r="C37" i="10"/>
  <c r="G17" i="64"/>
  <c r="G64" i="64"/>
  <c r="G68" i="64"/>
  <c r="G69" i="64" s="1"/>
  <c r="F64" i="51"/>
  <c r="F17" i="51"/>
  <c r="F68" i="51"/>
  <c r="F69" i="51" s="1"/>
  <c r="H17" i="56"/>
  <c r="C68" i="62"/>
  <c r="C64" i="62"/>
  <c r="C17" i="62"/>
  <c r="F25" i="46"/>
  <c r="E45" i="66"/>
  <c r="E44" i="87"/>
  <c r="E45" i="87" s="1"/>
  <c r="I52" i="90"/>
  <c r="I53" i="90" s="1"/>
  <c r="I53" i="72"/>
  <c r="G53" i="46"/>
  <c r="C49" i="67"/>
  <c r="G53" i="63"/>
  <c r="I17" i="44"/>
  <c r="E49" i="39"/>
  <c r="E48" i="96"/>
  <c r="E49" i="96" s="1"/>
  <c r="C16" i="93"/>
  <c r="C17" i="3"/>
  <c r="C33" i="58"/>
  <c r="I68" i="68"/>
  <c r="I17" i="68"/>
  <c r="I64" i="68"/>
  <c r="C33" i="62"/>
  <c r="I17" i="63"/>
  <c r="I68" i="63"/>
  <c r="I16" i="87"/>
  <c r="I17" i="87" s="1"/>
  <c r="I64" i="63"/>
  <c r="C45" i="41"/>
  <c r="K44" i="41"/>
  <c r="C57" i="41"/>
  <c r="K56" i="41"/>
  <c r="K57" i="41" s="1"/>
  <c r="D45" i="33"/>
  <c r="D44" i="95"/>
  <c r="D45" i="95" s="1"/>
  <c r="I33" i="28"/>
  <c r="H53" i="46"/>
  <c r="H49" i="63"/>
  <c r="F33" i="50"/>
  <c r="G25" i="46"/>
  <c r="C64" i="66"/>
  <c r="C68" i="66"/>
  <c r="C17" i="66"/>
  <c r="G45" i="46"/>
  <c r="C64" i="41"/>
  <c r="C68" i="41"/>
  <c r="C17" i="41"/>
  <c r="K16" i="41"/>
  <c r="H17" i="28"/>
  <c r="C49" i="38"/>
  <c r="H37" i="59"/>
  <c r="E33" i="66"/>
  <c r="E32" i="87"/>
  <c r="E33" i="87" s="1"/>
  <c r="C53" i="66"/>
  <c r="F33" i="60"/>
  <c r="E64" i="52"/>
  <c r="E68" i="52"/>
  <c r="E69" i="52" s="1"/>
  <c r="E17" i="52"/>
  <c r="F49" i="72"/>
  <c r="F48" i="90"/>
  <c r="F49" i="90" s="1"/>
  <c r="I37" i="9"/>
  <c r="I36" i="93"/>
  <c r="I37" i="93" s="1"/>
  <c r="D68" i="64"/>
  <c r="D64" i="64"/>
  <c r="D17" i="64"/>
  <c r="E25" i="33"/>
  <c r="E24" i="95"/>
  <c r="E25" i="95" s="1"/>
  <c r="G57" i="50"/>
  <c r="C45" i="64"/>
  <c r="C44" i="87"/>
  <c r="G57" i="3"/>
  <c r="C45" i="57"/>
  <c r="G33" i="3"/>
  <c r="G68" i="3"/>
  <c r="G64" i="3"/>
  <c r="I17" i="47"/>
  <c r="C17" i="47"/>
  <c r="C53" i="44"/>
  <c r="C52" i="97"/>
  <c r="C33" i="36"/>
  <c r="D57" i="51"/>
  <c r="G49" i="41"/>
  <c r="K24" i="58"/>
  <c r="K25" i="58" s="1"/>
  <c r="C25" i="58"/>
  <c r="C45" i="39"/>
  <c r="E53" i="9"/>
  <c r="C57" i="28"/>
  <c r="H41" i="63"/>
  <c r="C45" i="44"/>
  <c r="C44" i="97"/>
  <c r="I37" i="75"/>
  <c r="K36" i="75"/>
  <c r="K37" i="75" s="1"/>
  <c r="D57" i="42"/>
  <c r="C41" i="68"/>
  <c r="I33" i="73"/>
  <c r="I64" i="73"/>
  <c r="I68" i="73"/>
  <c r="I69" i="73" s="1"/>
  <c r="F64" i="56"/>
  <c r="F68" i="56"/>
  <c r="F69" i="56" s="1"/>
  <c r="F17" i="56"/>
  <c r="C33" i="30"/>
  <c r="I64" i="42"/>
  <c r="I68" i="42"/>
  <c r="I69" i="42" s="1"/>
  <c r="I17" i="42"/>
  <c r="C57" i="31"/>
  <c r="D41" i="51"/>
  <c r="E49" i="66"/>
  <c r="E48" i="87"/>
  <c r="E49" i="87" s="1"/>
  <c r="C41" i="10"/>
  <c r="F41" i="46"/>
  <c r="F25" i="43"/>
  <c r="K24" i="43"/>
  <c r="K25" i="43" s="1"/>
  <c r="C45" i="68"/>
  <c r="E68" i="47"/>
  <c r="E69" i="47" s="1"/>
  <c r="E64" i="47"/>
  <c r="E17" i="47"/>
  <c r="D64" i="62"/>
  <c r="D17" i="62"/>
  <c r="D68" i="62"/>
  <c r="D69" i="62" s="1"/>
  <c r="D64" i="51"/>
  <c r="D17" i="51"/>
  <c r="D68" i="51"/>
  <c r="G45" i="59"/>
  <c r="G64" i="59"/>
  <c r="G68" i="59"/>
  <c r="I49" i="28"/>
  <c r="C53" i="28"/>
  <c r="F17" i="39"/>
  <c r="F49" i="43"/>
  <c r="D17" i="35"/>
  <c r="D64" i="35"/>
  <c r="D68" i="35"/>
  <c r="D69" i="35" s="1"/>
  <c r="F41" i="63"/>
  <c r="E48" i="95"/>
  <c r="E49" i="95" s="1"/>
  <c r="E49" i="33"/>
  <c r="I68" i="46"/>
  <c r="I17" i="46"/>
  <c r="I64" i="46"/>
  <c r="I41" i="46"/>
  <c r="C33" i="59"/>
  <c r="D41" i="73"/>
  <c r="D40" i="90"/>
  <c r="C33" i="65"/>
  <c r="D48" i="95"/>
  <c r="D49" i="95" s="1"/>
  <c r="D49" i="33"/>
  <c r="E16" i="76"/>
  <c r="E17" i="76" s="1"/>
  <c r="E64" i="3"/>
  <c r="E68" i="3"/>
  <c r="E16" i="93"/>
  <c r="E17" i="93" s="1"/>
  <c r="E17" i="3"/>
  <c r="I37" i="28"/>
  <c r="C41" i="62"/>
  <c r="C53" i="36"/>
  <c r="E44" i="93"/>
  <c r="E45" i="93" s="1"/>
  <c r="E45" i="3"/>
  <c r="C56" i="87"/>
  <c r="C57" i="64"/>
  <c r="I25" i="28"/>
  <c r="C45" i="31"/>
  <c r="I53" i="42"/>
  <c r="F17" i="74"/>
  <c r="F68" i="74"/>
  <c r="F69" i="74" s="1"/>
  <c r="F64" i="74"/>
  <c r="E45" i="44"/>
  <c r="E44" i="97"/>
  <c r="E45" i="97" s="1"/>
  <c r="C25" i="45"/>
  <c r="S61" i="23"/>
  <c r="R61" i="23"/>
  <c r="E62" i="23"/>
  <c r="A63" i="23"/>
  <c r="B63" i="23"/>
  <c r="F41" i="43"/>
  <c r="E64" i="54"/>
  <c r="E17" i="54"/>
  <c r="E68" i="54"/>
  <c r="E69" i="54" s="1"/>
  <c r="D49" i="74"/>
  <c r="K48" i="74"/>
  <c r="K49" i="74" s="1"/>
  <c r="E33" i="3"/>
  <c r="E32" i="93"/>
  <c r="E33" i="93" s="1"/>
  <c r="D41" i="30"/>
  <c r="D33" i="32"/>
  <c r="D68" i="32"/>
  <c r="D69" i="32" s="1"/>
  <c r="D64" i="32"/>
  <c r="D41" i="42"/>
  <c r="F41" i="50"/>
  <c r="D37" i="30"/>
  <c r="D41" i="38"/>
  <c r="D49" i="73"/>
  <c r="D48" i="90"/>
  <c r="E41" i="3"/>
  <c r="E40" i="93"/>
  <c r="E41" i="93" s="1"/>
  <c r="C68" i="39"/>
  <c r="C17" i="39"/>
  <c r="C64" i="39"/>
  <c r="D25" i="38"/>
  <c r="E68" i="34"/>
  <c r="E69" i="34" s="1"/>
  <c r="E64" i="34"/>
  <c r="E17" i="34"/>
  <c r="I53" i="46"/>
  <c r="D53" i="46"/>
  <c r="C37" i="44"/>
  <c r="C36" i="97"/>
  <c r="I49" i="9"/>
  <c r="I48" i="93"/>
  <c r="I49" i="93" s="1"/>
  <c r="E64" i="57"/>
  <c r="E17" i="57"/>
  <c r="E68" i="57"/>
  <c r="E69" i="57" s="1"/>
  <c r="I45" i="42"/>
  <c r="I57" i="60"/>
  <c r="E57" i="33"/>
  <c r="E56" i="95"/>
  <c r="E57" i="95" s="1"/>
  <c r="G41" i="41"/>
  <c r="C33" i="48"/>
  <c r="D68" i="39"/>
  <c r="D69" i="39" s="1"/>
  <c r="D17" i="39"/>
  <c r="D64" i="39"/>
  <c r="I17" i="34"/>
  <c r="I64" i="34"/>
  <c r="I68" i="34"/>
  <c r="I69" i="34" s="1"/>
  <c r="K16" i="58"/>
  <c r="C68" i="58"/>
  <c r="C64" i="58"/>
  <c r="C17" i="58"/>
  <c r="I68" i="56"/>
  <c r="I69" i="56" s="1"/>
  <c r="I64" i="56"/>
  <c r="I17" i="56"/>
  <c r="F17" i="28"/>
  <c r="C33" i="29"/>
  <c r="C64" i="29"/>
  <c r="C68" i="29"/>
  <c r="F49" i="60"/>
  <c r="E44" i="95"/>
  <c r="E45" i="95" s="1"/>
  <c r="E45" i="33"/>
  <c r="C37" i="57"/>
  <c r="C37" i="61"/>
  <c r="C33" i="68"/>
  <c r="C41" i="35"/>
  <c r="C45" i="30"/>
  <c r="K44" i="30"/>
  <c r="I41" i="60"/>
  <c r="F17" i="60"/>
  <c r="F68" i="60"/>
  <c r="F64" i="60"/>
  <c r="F16" i="101"/>
  <c r="F17" i="101" s="1"/>
  <c r="F17" i="10"/>
  <c r="D57" i="30"/>
  <c r="D56" i="94"/>
  <c r="D57" i="94" s="1"/>
  <c r="D49" i="42"/>
  <c r="C33" i="57"/>
  <c r="C37" i="45"/>
  <c r="H45" i="63"/>
  <c r="C25" i="49"/>
  <c r="C53" i="67"/>
  <c r="I17" i="64"/>
  <c r="I68" i="64"/>
  <c r="I69" i="64" s="1"/>
  <c r="I64" i="64"/>
  <c r="C57" i="48"/>
  <c r="I41" i="28"/>
  <c r="C17" i="36"/>
  <c r="C68" i="36"/>
  <c r="C64" i="36"/>
  <c r="D17" i="50"/>
  <c r="F17" i="36"/>
  <c r="F64" i="36"/>
  <c r="F68" i="36"/>
  <c r="F69" i="36" s="1"/>
  <c r="D17" i="36"/>
  <c r="I45" i="37"/>
  <c r="D53" i="64"/>
  <c r="E48" i="101"/>
  <c r="E49" i="101" s="1"/>
  <c r="E49" i="59"/>
  <c r="C25" i="70"/>
  <c r="I17" i="43"/>
  <c r="I68" i="43"/>
  <c r="I69" i="43" s="1"/>
  <c r="I64" i="43"/>
  <c r="E68" i="53"/>
  <c r="E69" i="53" s="1"/>
  <c r="E64" i="53"/>
  <c r="E17" i="53"/>
  <c r="K24" i="30"/>
  <c r="K25" i="30" s="1"/>
  <c r="C25" i="30"/>
  <c r="C24" i="94"/>
  <c r="F17" i="73"/>
  <c r="F64" i="73"/>
  <c r="F68" i="73"/>
  <c r="F69" i="73" s="1"/>
  <c r="E49" i="31"/>
  <c r="E48" i="94"/>
  <c r="E49" i="94" s="1"/>
  <c r="C37" i="51"/>
  <c r="C57" i="57"/>
  <c r="D17" i="57"/>
  <c r="C41" i="30"/>
  <c r="C53" i="65"/>
  <c r="I41" i="9"/>
  <c r="I40" i="93"/>
  <c r="I41" i="93" s="1"/>
  <c r="E32" i="99"/>
  <c r="E33" i="99" s="1"/>
  <c r="E33" i="50"/>
  <c r="E17" i="44"/>
  <c r="E64" i="44"/>
  <c r="E68" i="44"/>
  <c r="E69" i="44" s="1"/>
  <c r="E16" i="97"/>
  <c r="E17" i="97" s="1"/>
  <c r="C25" i="68"/>
  <c r="H57" i="63"/>
  <c r="D25" i="68"/>
  <c r="D45" i="51"/>
  <c r="D17" i="38"/>
  <c r="D68" i="38"/>
  <c r="D64" i="38"/>
  <c r="C33" i="66"/>
  <c r="E49" i="3"/>
  <c r="E48" i="93"/>
  <c r="E49" i="93" s="1"/>
  <c r="F37" i="72"/>
  <c r="F36" i="90"/>
  <c r="F37" i="90" s="1"/>
  <c r="G49" i="3"/>
  <c r="I17" i="55"/>
  <c r="C53" i="70"/>
  <c r="E45" i="31"/>
  <c r="E64" i="31"/>
  <c r="E68" i="31"/>
  <c r="E44" i="94"/>
  <c r="E45" i="94" s="1"/>
  <c r="K16" i="50"/>
  <c r="C17" i="50"/>
  <c r="I33" i="9"/>
  <c r="I32" i="93"/>
  <c r="I33" i="93" s="1"/>
  <c r="C41" i="31"/>
  <c r="H49" i="46"/>
  <c r="C37" i="59"/>
  <c r="E33" i="58"/>
  <c r="E68" i="58"/>
  <c r="E69" i="58" s="1"/>
  <c r="E64" i="58"/>
  <c r="F37" i="60"/>
  <c r="C33" i="33"/>
  <c r="C68" i="33"/>
  <c r="C64" i="33"/>
  <c r="C57" i="44"/>
  <c r="C56" i="97"/>
  <c r="H17" i="34"/>
  <c r="C33" i="10"/>
  <c r="E37" i="50"/>
  <c r="E36" i="99"/>
  <c r="E37" i="99" s="1"/>
  <c r="H33" i="63"/>
  <c r="K52" i="41"/>
  <c r="K53" i="41" s="1"/>
  <c r="C53" i="41"/>
  <c r="C41" i="41"/>
  <c r="K40" i="41"/>
  <c r="K41" i="41" s="1"/>
  <c r="F53" i="43"/>
  <c r="I25" i="68"/>
  <c r="I25" i="9"/>
  <c r="I24" i="93"/>
  <c r="I25" i="93" s="1"/>
  <c r="C57" i="59"/>
  <c r="H17" i="67"/>
  <c r="H68" i="67"/>
  <c r="H69" i="67" s="1"/>
  <c r="H64" i="67"/>
  <c r="D25" i="73"/>
  <c r="D24" i="90"/>
  <c r="G37" i="3"/>
  <c r="F49" i="46"/>
  <c r="H57" i="46"/>
  <c r="C57" i="70"/>
  <c r="E37" i="68"/>
  <c r="E36" i="88"/>
  <c r="E37" i="88" s="1"/>
  <c r="D17" i="68"/>
  <c r="F68" i="30"/>
  <c r="F69" i="30" s="1"/>
  <c r="F64" i="30"/>
  <c r="F17" i="30"/>
  <c r="H64" i="36"/>
  <c r="H17" i="36"/>
  <c r="H68" i="36"/>
  <c r="H69" i="36" s="1"/>
  <c r="C53" i="10"/>
  <c r="E17" i="70"/>
  <c r="E68" i="70"/>
  <c r="E69" i="70" s="1"/>
  <c r="E64" i="70"/>
  <c r="C45" i="28"/>
  <c r="G53" i="50"/>
  <c r="F49" i="63"/>
  <c r="C49" i="58"/>
  <c r="G25" i="60"/>
  <c r="I44" i="87"/>
  <c r="I45" i="87" s="1"/>
  <c r="I45" i="63"/>
  <c r="C24" i="87"/>
  <c r="C25" i="64"/>
  <c r="D56" i="95"/>
  <c r="D57" i="95" s="1"/>
  <c r="D57" i="33"/>
  <c r="D53" i="38"/>
  <c r="I53" i="68"/>
  <c r="E57" i="46"/>
  <c r="E56" i="98"/>
  <c r="E57" i="98" s="1"/>
  <c r="I33" i="50"/>
  <c r="F57" i="46"/>
  <c r="G17" i="74"/>
  <c r="G64" i="74"/>
  <c r="G68" i="74"/>
  <c r="G69" i="74" s="1"/>
  <c r="C68" i="65"/>
  <c r="C17" i="65"/>
  <c r="C64" i="65"/>
  <c r="D41" i="74"/>
  <c r="K40" i="74"/>
  <c r="K41" i="74" s="1"/>
  <c r="D33" i="61"/>
  <c r="D64" i="61"/>
  <c r="D68" i="61"/>
  <c r="D69" i="61" s="1"/>
  <c r="I45" i="60"/>
  <c r="D25" i="74"/>
  <c r="K24" i="74"/>
  <c r="K25" i="74" s="1"/>
  <c r="F68" i="40"/>
  <c r="F69" i="40" s="1"/>
  <c r="F64" i="40"/>
  <c r="F17" i="40"/>
  <c r="C17" i="68"/>
  <c r="C64" i="68"/>
  <c r="C68" i="68"/>
  <c r="E64" i="56"/>
  <c r="E68" i="56"/>
  <c r="E69" i="56" s="1"/>
  <c r="E17" i="56"/>
  <c r="H25" i="29"/>
  <c r="I49" i="50"/>
  <c r="G49" i="59"/>
  <c r="D49" i="38"/>
  <c r="I41" i="50"/>
  <c r="C25" i="59"/>
  <c r="C17" i="67"/>
  <c r="C68" i="67"/>
  <c r="C64" i="67"/>
  <c r="F45" i="46"/>
  <c r="I45" i="72"/>
  <c r="I44" i="90"/>
  <c r="I45" i="90" s="1"/>
  <c r="C37" i="41"/>
  <c r="K36" i="41"/>
  <c r="K37" i="41" s="1"/>
  <c r="H17" i="9"/>
  <c r="F53" i="63"/>
  <c r="H41" i="59"/>
  <c r="I57" i="9"/>
  <c r="I56" i="93"/>
  <c r="I57" i="93" s="1"/>
  <c r="D45" i="42"/>
  <c r="C49" i="68"/>
  <c r="D49" i="68"/>
  <c r="E57" i="31"/>
  <c r="E56" i="94"/>
  <c r="E57" i="94" s="1"/>
  <c r="E53" i="39"/>
  <c r="E52" i="96"/>
  <c r="E53" i="96" s="1"/>
  <c r="I45" i="50"/>
  <c r="E16" i="95"/>
  <c r="E17" i="95" s="1"/>
  <c r="E68" i="33"/>
  <c r="E64" i="33"/>
  <c r="E17" i="33"/>
  <c r="E48" i="99"/>
  <c r="E49" i="99" s="1"/>
  <c r="E49" i="50"/>
  <c r="E25" i="66"/>
  <c r="E24" i="87"/>
  <c r="E25" i="87" s="1"/>
  <c r="C45" i="35"/>
  <c r="F57" i="60"/>
  <c r="C45" i="66"/>
  <c r="C25" i="48"/>
  <c r="C25" i="41"/>
  <c r="K24" i="41"/>
  <c r="K25" i="41" s="1"/>
  <c r="G57" i="59"/>
  <c r="I49" i="60"/>
  <c r="C53" i="38"/>
  <c r="I17" i="26"/>
  <c r="I64" i="26"/>
  <c r="I68" i="26"/>
  <c r="I69" i="26" s="1"/>
  <c r="E24" i="93"/>
  <c r="E25" i="93" s="1"/>
  <c r="E25" i="3"/>
  <c r="E24" i="76"/>
  <c r="E25" i="76" s="1"/>
  <c r="F49" i="50"/>
  <c r="I57" i="42"/>
  <c r="C37" i="62"/>
  <c r="C17" i="35"/>
  <c r="C64" i="35"/>
  <c r="C68" i="35"/>
  <c r="I68" i="61"/>
  <c r="I69" i="61" s="1"/>
  <c r="I17" i="61"/>
  <c r="I64" i="61"/>
  <c r="F33" i="37"/>
  <c r="C25" i="50"/>
  <c r="K24" i="50"/>
  <c r="K25" i="50" s="1"/>
  <c r="C49" i="62"/>
  <c r="D45" i="74"/>
  <c r="K44" i="74"/>
  <c r="D45" i="73"/>
  <c r="D44" i="90"/>
  <c r="G37" i="50"/>
  <c r="I33" i="41"/>
  <c r="I68" i="41"/>
  <c r="I64" i="41"/>
  <c r="C36" i="87"/>
  <c r="C37" i="64"/>
  <c r="D37" i="42"/>
  <c r="C53" i="61"/>
  <c r="I33" i="63"/>
  <c r="I32" i="87"/>
  <c r="I33" i="87" s="1"/>
  <c r="D33" i="38"/>
  <c r="C37" i="35"/>
  <c r="C45" i="61"/>
  <c r="F37" i="37"/>
  <c r="E40" i="101"/>
  <c r="E41" i="101" s="1"/>
  <c r="E41" i="59"/>
  <c r="C57" i="65"/>
  <c r="G33" i="41"/>
  <c r="I37" i="63"/>
  <c r="I36" i="87"/>
  <c r="I37" i="87" s="1"/>
  <c r="D53" i="73"/>
  <c r="D52" i="90"/>
  <c r="D37" i="38"/>
  <c r="D33" i="30"/>
  <c r="F33" i="43"/>
  <c r="E36" i="101"/>
  <c r="E37" i="101" s="1"/>
  <c r="E37" i="59"/>
  <c r="C53" i="31"/>
  <c r="C37" i="67"/>
  <c r="I49" i="46"/>
  <c r="G53" i="3"/>
  <c r="C49" i="64"/>
  <c r="C48" i="87"/>
  <c r="E45" i="36"/>
  <c r="E64" i="36"/>
  <c r="E68" i="36"/>
  <c r="E69" i="36" s="1"/>
  <c r="C37" i="31"/>
  <c r="E53" i="59"/>
  <c r="E52" i="101"/>
  <c r="E53" i="101" s="1"/>
  <c r="C57" i="38"/>
  <c r="F45" i="60"/>
  <c r="F17" i="69"/>
  <c r="F64" i="69"/>
  <c r="F68" i="69"/>
  <c r="F69" i="69" s="1"/>
  <c r="D37" i="60"/>
  <c r="G17" i="30"/>
  <c r="C25" i="66"/>
  <c r="H17" i="10"/>
  <c r="H57" i="41"/>
  <c r="C49" i="65"/>
  <c r="H45" i="41"/>
  <c r="E24" i="99"/>
  <c r="E25" i="99" s="1"/>
  <c r="E25" i="50"/>
  <c r="I49" i="68"/>
  <c r="F45" i="37"/>
  <c r="F57" i="43"/>
  <c r="D16" i="93"/>
  <c r="D17" i="93" s="1"/>
  <c r="D17" i="3"/>
  <c r="F53" i="50"/>
  <c r="H25" i="41"/>
  <c r="G33" i="63"/>
  <c r="C33" i="64"/>
  <c r="C32" i="87"/>
  <c r="C33" i="61"/>
  <c r="C68" i="61"/>
  <c r="C64" i="61"/>
  <c r="D68" i="73"/>
  <c r="D17" i="73"/>
  <c r="D64" i="73"/>
  <c r="D16" i="90"/>
  <c r="H17" i="29"/>
  <c r="C45" i="70"/>
  <c r="C49" i="36"/>
  <c r="G37" i="41"/>
  <c r="E56" i="99"/>
  <c r="E57" i="99" s="1"/>
  <c r="E57" i="50"/>
  <c r="C25" i="10"/>
  <c r="I33" i="68"/>
  <c r="D41" i="33"/>
  <c r="F57" i="63"/>
  <c r="E49" i="44"/>
  <c r="E48" i="97"/>
  <c r="E49" i="97" s="1"/>
  <c r="C53" i="35"/>
  <c r="D25" i="51"/>
  <c r="E37" i="40"/>
  <c r="E36" i="96"/>
  <c r="E37" i="96" s="1"/>
  <c r="C41" i="51"/>
  <c r="E44" i="98"/>
  <c r="E45" i="98" s="1"/>
  <c r="E45" i="46"/>
  <c r="D17" i="74"/>
  <c r="D68" i="74"/>
  <c r="D64" i="74"/>
  <c r="K16" i="74"/>
  <c r="I25" i="42"/>
  <c r="C49" i="57"/>
  <c r="H17" i="70"/>
  <c r="H64" i="70"/>
  <c r="H68" i="70"/>
  <c r="H69" i="70" s="1"/>
  <c r="I37" i="37"/>
  <c r="K16" i="30"/>
  <c r="C68" i="30"/>
  <c r="C17" i="30"/>
  <c r="C64" i="30"/>
  <c r="C16" i="94"/>
  <c r="C41" i="67"/>
  <c r="I24" i="87"/>
  <c r="I25" i="87" s="1"/>
  <c r="I25" i="63"/>
  <c r="F33" i="63"/>
  <c r="G49" i="50"/>
  <c r="H68" i="58"/>
  <c r="H69" i="58" s="1"/>
  <c r="H17" i="58"/>
  <c r="H64" i="58"/>
  <c r="I53" i="63"/>
  <c r="I52" i="87"/>
  <c r="I53" i="87" s="1"/>
  <c r="F45" i="50"/>
  <c r="D17" i="30"/>
  <c r="D68" i="30"/>
  <c r="D64" i="30"/>
  <c r="D16" i="94"/>
  <c r="D17" i="94" s="1"/>
  <c r="I45" i="68"/>
  <c r="D37" i="51"/>
  <c r="D17" i="34"/>
  <c r="H41" i="41"/>
  <c r="F17" i="70"/>
  <c r="F68" i="70"/>
  <c r="F69" i="70" s="1"/>
  <c r="F64" i="70"/>
  <c r="I17" i="29"/>
  <c r="I68" i="29"/>
  <c r="I69" i="29" s="1"/>
  <c r="I64" i="29"/>
  <c r="H33" i="59"/>
  <c r="H68" i="59"/>
  <c r="H64" i="59"/>
  <c r="C37" i="33"/>
  <c r="C17" i="49"/>
  <c r="I37" i="68"/>
  <c r="G25" i="37"/>
  <c r="C49" i="28"/>
  <c r="C17" i="32"/>
  <c r="E48" i="88"/>
  <c r="E49" i="88" s="1"/>
  <c r="E49" i="68"/>
  <c r="F68" i="43"/>
  <c r="F17" i="43"/>
  <c r="F64" i="43"/>
  <c r="K16" i="43"/>
  <c r="D57" i="68"/>
  <c r="C25" i="35"/>
  <c r="F33" i="72"/>
  <c r="F32" i="90"/>
  <c r="F33" i="90" s="1"/>
  <c r="E40" i="99"/>
  <c r="E41" i="99" s="1"/>
  <c r="E41" i="50"/>
  <c r="F33" i="46"/>
  <c r="C53" i="68"/>
  <c r="E17" i="59"/>
  <c r="E64" i="59"/>
  <c r="E16" i="101"/>
  <c r="E17" i="101" s="1"/>
  <c r="E68" i="59"/>
  <c r="C57" i="45"/>
  <c r="E33" i="40"/>
  <c r="E32" i="96"/>
  <c r="E33" i="96" s="1"/>
  <c r="E64" i="40"/>
  <c r="E68" i="40"/>
  <c r="E69" i="40" s="1"/>
  <c r="E37" i="42"/>
  <c r="E36" i="97"/>
  <c r="E37" i="97" s="1"/>
  <c r="G37" i="63"/>
  <c r="G41" i="3"/>
  <c r="E57" i="44"/>
  <c r="E56" i="97"/>
  <c r="E57" i="97" s="1"/>
  <c r="D17" i="31"/>
  <c r="E33" i="46"/>
  <c r="E32" i="98"/>
  <c r="E33" i="98" s="1"/>
  <c r="F64" i="50"/>
  <c r="F68" i="50"/>
  <c r="F17" i="50"/>
  <c r="H53" i="41"/>
  <c r="F17" i="41"/>
  <c r="F64" i="41"/>
  <c r="F68" i="41"/>
  <c r="F69" i="41" s="1"/>
  <c r="C25" i="32"/>
  <c r="F17" i="64"/>
  <c r="F64" i="64"/>
  <c r="F68" i="64"/>
  <c r="F69" i="64" s="1"/>
  <c r="C25" i="39"/>
  <c r="I68" i="28"/>
  <c r="I64" i="28"/>
  <c r="I17" i="28"/>
  <c r="I25" i="50"/>
  <c r="D64" i="48"/>
  <c r="D17" i="48"/>
  <c r="D68" i="48"/>
  <c r="D69" i="48" s="1"/>
  <c r="F57" i="37"/>
  <c r="I41" i="41"/>
  <c r="F17" i="67"/>
  <c r="F64" i="67"/>
  <c r="F68" i="67"/>
  <c r="F69" i="67" s="1"/>
  <c r="I37" i="46"/>
  <c r="I45" i="28"/>
  <c r="H49" i="41"/>
  <c r="C37" i="38"/>
  <c r="I57" i="37"/>
  <c r="C37" i="30"/>
  <c r="E53" i="66"/>
  <c r="E52" i="87"/>
  <c r="E53" i="87" s="1"/>
  <c r="E52" i="98"/>
  <c r="E53" i="98" s="1"/>
  <c r="E53" i="46"/>
  <c r="C53" i="45"/>
  <c r="D41" i="64"/>
  <c r="D64" i="67"/>
  <c r="D68" i="67"/>
  <c r="D69" i="67" s="1"/>
  <c r="D17" i="67"/>
  <c r="I68" i="70"/>
  <c r="I69" i="70" s="1"/>
  <c r="I64" i="70"/>
  <c r="I17" i="70"/>
  <c r="C17" i="28"/>
  <c r="C64" i="28"/>
  <c r="C68" i="28"/>
  <c r="C45" i="58"/>
  <c r="F24" i="90"/>
  <c r="F25" i="90" s="1"/>
  <c r="F25" i="72"/>
  <c r="C68" i="44"/>
  <c r="C64" i="44"/>
  <c r="C17" i="44"/>
  <c r="C16" i="97"/>
  <c r="I49" i="37"/>
  <c r="C57" i="68"/>
  <c r="C17" i="48"/>
  <c r="C68" i="48"/>
  <c r="C64" i="48"/>
  <c r="G64" i="50"/>
  <c r="G17" i="50"/>
  <c r="G68" i="50"/>
  <c r="C41" i="29"/>
  <c r="D37" i="33"/>
  <c r="F40" i="90"/>
  <c r="F41" i="90" s="1"/>
  <c r="F41" i="72"/>
  <c r="D37" i="74"/>
  <c r="K36" i="74"/>
  <c r="K37" i="74" s="1"/>
  <c r="I41" i="75"/>
  <c r="K40" i="75"/>
  <c r="K41" i="75" s="1"/>
  <c r="H25" i="63"/>
  <c r="D53" i="60"/>
  <c r="D53" i="42"/>
  <c r="F53" i="37"/>
  <c r="C53" i="48"/>
  <c r="C45" i="67"/>
  <c r="I64" i="65"/>
  <c r="I17" i="65"/>
  <c r="I68" i="65"/>
  <c r="I69" i="65" s="1"/>
  <c r="E33" i="9"/>
  <c r="E68" i="9"/>
  <c r="E64" i="9"/>
  <c r="C64" i="57"/>
  <c r="C17" i="57"/>
  <c r="C68" i="57"/>
  <c r="C57" i="66"/>
  <c r="C49" i="44"/>
  <c r="C48" i="97"/>
  <c r="E57" i="3"/>
  <c r="E56" i="93"/>
  <c r="E57" i="93" s="1"/>
  <c r="C41" i="65"/>
  <c r="D57" i="60"/>
  <c r="I57" i="50"/>
  <c r="I57" i="68"/>
  <c r="I57" i="72"/>
  <c r="I56" i="90"/>
  <c r="I57" i="90" s="1"/>
  <c r="C17" i="51"/>
  <c r="E44" i="99"/>
  <c r="E45" i="99" s="1"/>
  <c r="E45" i="50"/>
  <c r="C41" i="61"/>
  <c r="C25" i="65"/>
  <c r="E49" i="9"/>
  <c r="H17" i="41"/>
  <c r="H64" i="41"/>
  <c r="H68" i="41"/>
  <c r="F45" i="63"/>
  <c r="K32" i="41"/>
  <c r="K33" i="41" s="1"/>
  <c r="C33" i="41"/>
  <c r="F17" i="62"/>
  <c r="D57" i="38"/>
  <c r="C41" i="59"/>
  <c r="E53" i="44"/>
  <c r="E52" i="97"/>
  <c r="E53" i="97" s="1"/>
  <c r="F68" i="44"/>
  <c r="F69" i="44" s="1"/>
  <c r="F64" i="44"/>
  <c r="F17" i="44"/>
  <c r="D49" i="30"/>
  <c r="D48" i="94"/>
  <c r="D49" i="94" s="1"/>
  <c r="I25" i="46"/>
  <c r="D25" i="31"/>
  <c r="C33" i="28"/>
  <c r="C53" i="64"/>
  <c r="C52" i="87"/>
  <c r="C45" i="59"/>
  <c r="C45" i="36"/>
  <c r="G45" i="50"/>
  <c r="D17" i="46"/>
  <c r="C37" i="58"/>
  <c r="D45" i="30"/>
  <c r="D44" i="94"/>
  <c r="D45" i="94" s="1"/>
  <c r="C41" i="66"/>
  <c r="E41" i="66"/>
  <c r="E40" i="87"/>
  <c r="E41" i="87" s="1"/>
  <c r="I49" i="72"/>
  <c r="I48" i="90"/>
  <c r="I49" i="90" s="1"/>
  <c r="I57" i="63"/>
  <c r="I56" i="87"/>
  <c r="I57" i="87" s="1"/>
  <c r="F37" i="46"/>
  <c r="C25" i="47"/>
  <c r="I33" i="75"/>
  <c r="I64" i="75"/>
  <c r="I68" i="75"/>
  <c r="K32" i="75"/>
  <c r="K33" i="75" s="1"/>
  <c r="G62" i="23"/>
  <c r="D62" i="23"/>
  <c r="H62" i="23"/>
  <c r="A59" i="4" l="1"/>
  <c r="B60" i="4"/>
  <c r="C49" i="97"/>
  <c r="C71" i="57"/>
  <c r="C65" i="57"/>
  <c r="C72" i="57"/>
  <c r="C69" i="48"/>
  <c r="I69" i="28"/>
  <c r="F71" i="64"/>
  <c r="F72" i="64"/>
  <c r="F65" i="64"/>
  <c r="F72" i="50"/>
  <c r="F71" i="50"/>
  <c r="F65" i="50"/>
  <c r="E65" i="59"/>
  <c r="E64" i="101"/>
  <c r="E71" i="59"/>
  <c r="E72" i="59"/>
  <c r="B74" i="43"/>
  <c r="K17" i="43"/>
  <c r="H69" i="59"/>
  <c r="D71" i="30"/>
  <c r="D72" i="30"/>
  <c r="D65" i="30"/>
  <c r="B74" i="74"/>
  <c r="K17" i="74"/>
  <c r="C69" i="61"/>
  <c r="C37" i="87"/>
  <c r="D45" i="90"/>
  <c r="C69" i="35"/>
  <c r="C69" i="65"/>
  <c r="C25" i="87"/>
  <c r="H72" i="36"/>
  <c r="H71" i="36"/>
  <c r="H65" i="36"/>
  <c r="C57" i="97"/>
  <c r="C69" i="33"/>
  <c r="E65" i="31"/>
  <c r="E72" i="31"/>
  <c r="E71" i="31"/>
  <c r="E64" i="94"/>
  <c r="D69" i="38"/>
  <c r="C72" i="36"/>
  <c r="C71" i="36"/>
  <c r="C65" i="36"/>
  <c r="K45" i="30"/>
  <c r="B77" i="30"/>
  <c r="C69" i="29"/>
  <c r="C65" i="58"/>
  <c r="C72" i="58"/>
  <c r="C71" i="58"/>
  <c r="I65" i="34"/>
  <c r="I72" i="34"/>
  <c r="I71" i="34"/>
  <c r="C69" i="39"/>
  <c r="D49" i="90"/>
  <c r="D71" i="32"/>
  <c r="D72" i="32"/>
  <c r="D65" i="32"/>
  <c r="E72" i="54"/>
  <c r="E65" i="54"/>
  <c r="E71" i="54"/>
  <c r="H63" i="23"/>
  <c r="G63" i="23"/>
  <c r="D63" i="23"/>
  <c r="F65" i="74"/>
  <c r="F72" i="74"/>
  <c r="F71" i="74"/>
  <c r="E71" i="3"/>
  <c r="E65" i="3"/>
  <c r="E72" i="3"/>
  <c r="E64" i="93"/>
  <c r="D72" i="62"/>
  <c r="D65" i="62"/>
  <c r="D71" i="62"/>
  <c r="C45" i="87"/>
  <c r="D72" i="64"/>
  <c r="D71" i="64"/>
  <c r="D65" i="64"/>
  <c r="C65" i="41"/>
  <c r="K64" i="41"/>
  <c r="C71" i="41"/>
  <c r="C72" i="41"/>
  <c r="I64" i="87"/>
  <c r="I71" i="63"/>
  <c r="I65" i="63"/>
  <c r="I72" i="63"/>
  <c r="G69" i="41"/>
  <c r="E71" i="35"/>
  <c r="E65" i="35"/>
  <c r="E72" i="35"/>
  <c r="E69" i="39"/>
  <c r="E68" i="96"/>
  <c r="E69" i="96" s="1"/>
  <c r="I65" i="66"/>
  <c r="I71" i="66"/>
  <c r="I72" i="66"/>
  <c r="F65" i="58"/>
  <c r="F71" i="58"/>
  <c r="F72" i="58"/>
  <c r="F69" i="63"/>
  <c r="F72" i="54"/>
  <c r="F71" i="54"/>
  <c r="F65" i="54"/>
  <c r="I72" i="58"/>
  <c r="I71" i="58"/>
  <c r="I65" i="58"/>
  <c r="E71" i="50"/>
  <c r="E64" i="99"/>
  <c r="E72" i="50"/>
  <c r="E65" i="50"/>
  <c r="D71" i="41"/>
  <c r="D72" i="41"/>
  <c r="D65" i="41"/>
  <c r="I71" i="57"/>
  <c r="I72" i="57"/>
  <c r="I65" i="57"/>
  <c r="I72" i="37"/>
  <c r="I65" i="37"/>
  <c r="I71" i="37"/>
  <c r="I69" i="72"/>
  <c r="I68" i="90"/>
  <c r="I69" i="90" s="1"/>
  <c r="E69" i="42"/>
  <c r="E68" i="97"/>
  <c r="E69" i="97" s="1"/>
  <c r="H71" i="74"/>
  <c r="H65" i="74"/>
  <c r="H72" i="74"/>
  <c r="F71" i="37"/>
  <c r="F72" i="37"/>
  <c r="F65" i="37"/>
  <c r="C71" i="59"/>
  <c r="C65" i="59"/>
  <c r="C72" i="59"/>
  <c r="C69" i="31"/>
  <c r="E71" i="68"/>
  <c r="E72" i="68"/>
  <c r="E64" i="88"/>
  <c r="E65" i="68"/>
  <c r="I72" i="30"/>
  <c r="I71" i="30"/>
  <c r="I65" i="30"/>
  <c r="D33" i="90"/>
  <c r="I71" i="9"/>
  <c r="I65" i="9"/>
  <c r="I72" i="9"/>
  <c r="I64" i="93"/>
  <c r="E72" i="46"/>
  <c r="E71" i="46"/>
  <c r="E65" i="46"/>
  <c r="E64" i="98"/>
  <c r="C69" i="38"/>
  <c r="I72" i="50"/>
  <c r="I71" i="50"/>
  <c r="I65" i="50"/>
  <c r="H69" i="63"/>
  <c r="I65" i="60"/>
  <c r="I72" i="60"/>
  <c r="I71" i="60"/>
  <c r="D71" i="33"/>
  <c r="D72" i="33"/>
  <c r="D65" i="33"/>
  <c r="F71" i="46"/>
  <c r="F65" i="46"/>
  <c r="F72" i="46"/>
  <c r="E69" i="66"/>
  <c r="E68" i="87"/>
  <c r="E69" i="87" s="1"/>
  <c r="G72" i="56"/>
  <c r="G65" i="56"/>
  <c r="G71" i="56"/>
  <c r="R62" i="23"/>
  <c r="S62" i="23"/>
  <c r="F71" i="67"/>
  <c r="F65" i="67"/>
  <c r="F72" i="67"/>
  <c r="F71" i="41"/>
  <c r="F65" i="41"/>
  <c r="F72" i="41"/>
  <c r="E65" i="40"/>
  <c r="E72" i="40"/>
  <c r="E71" i="40"/>
  <c r="F71" i="43"/>
  <c r="F65" i="43"/>
  <c r="F72" i="43"/>
  <c r="D69" i="30"/>
  <c r="C69" i="30"/>
  <c r="D65" i="74"/>
  <c r="D71" i="74"/>
  <c r="D72" i="74"/>
  <c r="K64" i="74"/>
  <c r="D69" i="73"/>
  <c r="D68" i="90"/>
  <c r="I72" i="41"/>
  <c r="I65" i="41"/>
  <c r="I71" i="41"/>
  <c r="I72" i="61"/>
  <c r="I71" i="61"/>
  <c r="I65" i="61"/>
  <c r="D72" i="61"/>
  <c r="D71" i="61"/>
  <c r="D65" i="61"/>
  <c r="E72" i="70"/>
  <c r="E71" i="70"/>
  <c r="E65" i="70"/>
  <c r="B74" i="50"/>
  <c r="K17" i="50"/>
  <c r="E65" i="44"/>
  <c r="E71" i="44"/>
  <c r="E72" i="44"/>
  <c r="C25" i="94"/>
  <c r="E72" i="53"/>
  <c r="E65" i="53"/>
  <c r="E71" i="53"/>
  <c r="C69" i="36"/>
  <c r="C71" i="29"/>
  <c r="C72" i="29"/>
  <c r="C65" i="29"/>
  <c r="I71" i="56"/>
  <c r="I65" i="56"/>
  <c r="I72" i="56"/>
  <c r="C69" i="58"/>
  <c r="E71" i="57"/>
  <c r="E72" i="57"/>
  <c r="E65" i="57"/>
  <c r="C37" i="97"/>
  <c r="E65" i="34"/>
  <c r="E72" i="34"/>
  <c r="E71" i="34"/>
  <c r="I69" i="46"/>
  <c r="D72" i="51"/>
  <c r="D65" i="51"/>
  <c r="D71" i="51"/>
  <c r="I72" i="73"/>
  <c r="I65" i="73"/>
  <c r="I71" i="73"/>
  <c r="G72" i="3"/>
  <c r="G71" i="3"/>
  <c r="G65" i="3"/>
  <c r="D69" i="64"/>
  <c r="B74" i="41"/>
  <c r="K17" i="41"/>
  <c r="C69" i="66"/>
  <c r="I69" i="68"/>
  <c r="C17" i="93"/>
  <c r="F72" i="51"/>
  <c r="F71" i="51"/>
  <c r="F65" i="51"/>
  <c r="E65" i="39"/>
  <c r="E72" i="39"/>
  <c r="E71" i="39"/>
  <c r="E64" i="96"/>
  <c r="E72" i="61"/>
  <c r="E65" i="61"/>
  <c r="E71" i="61"/>
  <c r="E65" i="48"/>
  <c r="E72" i="48"/>
  <c r="E71" i="48"/>
  <c r="G65" i="58"/>
  <c r="G72" i="58"/>
  <c r="G71" i="58"/>
  <c r="E68" i="99"/>
  <c r="E69" i="99" s="1"/>
  <c r="E69" i="50"/>
  <c r="I69" i="37"/>
  <c r="I65" i="72"/>
  <c r="I72" i="72"/>
  <c r="I71" i="72"/>
  <c r="I64" i="90"/>
  <c r="D37" i="90"/>
  <c r="G72" i="63"/>
  <c r="G71" i="63"/>
  <c r="G65" i="63"/>
  <c r="C69" i="45"/>
  <c r="I72" i="10"/>
  <c r="I65" i="10"/>
  <c r="I71" i="10"/>
  <c r="F69" i="72"/>
  <c r="F68" i="90"/>
  <c r="F69" i="90" s="1"/>
  <c r="I69" i="9"/>
  <c r="I68" i="93"/>
  <c r="I69" i="93" s="1"/>
  <c r="E68" i="98"/>
  <c r="E69" i="98" s="1"/>
  <c r="E69" i="46"/>
  <c r="C72" i="38"/>
  <c r="C65" i="38"/>
  <c r="C71" i="38"/>
  <c r="I69" i="50"/>
  <c r="I69" i="60"/>
  <c r="E71" i="28"/>
  <c r="E72" i="28"/>
  <c r="E65" i="28"/>
  <c r="C64" i="87"/>
  <c r="C71" i="64"/>
  <c r="C72" i="64"/>
  <c r="C65" i="64"/>
  <c r="C69" i="10"/>
  <c r="D69" i="33"/>
  <c r="D69" i="42"/>
  <c r="E65" i="9"/>
  <c r="E72" i="9"/>
  <c r="E71" i="9"/>
  <c r="C69" i="28"/>
  <c r="I71" i="75"/>
  <c r="I65" i="75"/>
  <c r="I72" i="75"/>
  <c r="K64" i="75"/>
  <c r="F65" i="44"/>
  <c r="F72" i="44"/>
  <c r="F71" i="44"/>
  <c r="C69" i="57"/>
  <c r="E69" i="9"/>
  <c r="C71" i="44"/>
  <c r="C65" i="44"/>
  <c r="C72" i="44"/>
  <c r="C64" i="97"/>
  <c r="I72" i="70"/>
  <c r="I65" i="70"/>
  <c r="I71" i="70"/>
  <c r="D72" i="67"/>
  <c r="D65" i="67"/>
  <c r="D71" i="67"/>
  <c r="D72" i="48"/>
  <c r="D71" i="48"/>
  <c r="D65" i="48"/>
  <c r="E68" i="101"/>
  <c r="E69" i="101" s="1"/>
  <c r="E69" i="59"/>
  <c r="F71" i="70"/>
  <c r="F65" i="70"/>
  <c r="F72" i="70"/>
  <c r="C17" i="94"/>
  <c r="B74" i="30"/>
  <c r="K17" i="30"/>
  <c r="H65" i="70"/>
  <c r="H72" i="70"/>
  <c r="H71" i="70"/>
  <c r="D69" i="74"/>
  <c r="K68" i="74"/>
  <c r="K69" i="74" s="1"/>
  <c r="D17" i="90"/>
  <c r="C72" i="61"/>
  <c r="C65" i="61"/>
  <c r="C71" i="61"/>
  <c r="C49" i="87"/>
  <c r="D53" i="90"/>
  <c r="I69" i="41"/>
  <c r="B77" i="74"/>
  <c r="K45" i="74"/>
  <c r="C65" i="35"/>
  <c r="C71" i="35"/>
  <c r="C72" i="35"/>
  <c r="I71" i="26"/>
  <c r="I65" i="26"/>
  <c r="I72" i="26"/>
  <c r="E64" i="95"/>
  <c r="E71" i="33"/>
  <c r="E65" i="33"/>
  <c r="E72" i="33"/>
  <c r="C71" i="67"/>
  <c r="C65" i="67"/>
  <c r="C72" i="67"/>
  <c r="C69" i="68"/>
  <c r="F65" i="40"/>
  <c r="F72" i="40"/>
  <c r="F71" i="40"/>
  <c r="C72" i="65"/>
  <c r="C65" i="65"/>
  <c r="C71" i="65"/>
  <c r="G65" i="74"/>
  <c r="G71" i="74"/>
  <c r="G72" i="74"/>
  <c r="F71" i="30"/>
  <c r="F72" i="30"/>
  <c r="F65" i="30"/>
  <c r="H71" i="67"/>
  <c r="H72" i="67"/>
  <c r="H65" i="67"/>
  <c r="E72" i="58"/>
  <c r="E71" i="58"/>
  <c r="E65" i="58"/>
  <c r="F72" i="36"/>
  <c r="F71" i="36"/>
  <c r="F65" i="36"/>
  <c r="F71" i="60"/>
  <c r="F72" i="60"/>
  <c r="F65" i="60"/>
  <c r="K17" i="58"/>
  <c r="B74" i="58"/>
  <c r="D71" i="39"/>
  <c r="D65" i="39"/>
  <c r="D72" i="39"/>
  <c r="C72" i="39"/>
  <c r="C71" i="39"/>
  <c r="C65" i="39"/>
  <c r="G69" i="59"/>
  <c r="E72" i="47"/>
  <c r="E65" i="47"/>
  <c r="E71" i="47"/>
  <c r="I65" i="42"/>
  <c r="I71" i="42"/>
  <c r="I72" i="42"/>
  <c r="G69" i="3"/>
  <c r="E72" i="52"/>
  <c r="E65" i="52"/>
  <c r="E71" i="52"/>
  <c r="C71" i="66"/>
  <c r="C65" i="66"/>
  <c r="C72" i="66"/>
  <c r="B77" i="41"/>
  <c r="K45" i="41"/>
  <c r="I69" i="63"/>
  <c r="I68" i="87"/>
  <c r="I69" i="87" s="1"/>
  <c r="C65" i="62"/>
  <c r="C71" i="62"/>
  <c r="C72" i="62"/>
  <c r="G72" i="41"/>
  <c r="G71" i="41"/>
  <c r="G65" i="41"/>
  <c r="C41" i="97"/>
  <c r="I71" i="40"/>
  <c r="I72" i="40"/>
  <c r="I65" i="40"/>
  <c r="F72" i="49"/>
  <c r="F71" i="49"/>
  <c r="F65" i="49"/>
  <c r="F72" i="31"/>
  <c r="F65" i="31"/>
  <c r="F71" i="31"/>
  <c r="F71" i="63"/>
  <c r="F65" i="63"/>
  <c r="F72" i="63"/>
  <c r="F65" i="26"/>
  <c r="F72" i="26"/>
  <c r="F71" i="26"/>
  <c r="H72" i="30"/>
  <c r="H71" i="30"/>
  <c r="H65" i="30"/>
  <c r="G72" i="54"/>
  <c r="G65" i="54"/>
  <c r="G71" i="54"/>
  <c r="D69" i="60"/>
  <c r="E69" i="68"/>
  <c r="E68" i="88"/>
  <c r="E69" i="88" s="1"/>
  <c r="C72" i="45"/>
  <c r="C71" i="45"/>
  <c r="C65" i="45"/>
  <c r="H72" i="63"/>
  <c r="H65" i="63"/>
  <c r="H71" i="63"/>
  <c r="C68" i="87"/>
  <c r="C69" i="64"/>
  <c r="H71" i="43"/>
  <c r="H65" i="43"/>
  <c r="H72" i="43"/>
  <c r="F69" i="46"/>
  <c r="D72" i="66"/>
  <c r="D65" i="66"/>
  <c r="D71" i="66"/>
  <c r="F71" i="65"/>
  <c r="F72" i="65"/>
  <c r="F65" i="65"/>
  <c r="E71" i="66"/>
  <c r="E72" i="66"/>
  <c r="E65" i="66"/>
  <c r="E64" i="87"/>
  <c r="D57" i="90"/>
  <c r="C25" i="93"/>
  <c r="I69" i="75"/>
  <c r="K68" i="75"/>
  <c r="K69" i="75" s="1"/>
  <c r="G65" i="50"/>
  <c r="G72" i="50"/>
  <c r="G71" i="50"/>
  <c r="H69" i="41"/>
  <c r="C53" i="87"/>
  <c r="H71" i="41"/>
  <c r="H65" i="41"/>
  <c r="H72" i="41"/>
  <c r="I72" i="65"/>
  <c r="I65" i="65"/>
  <c r="I71" i="65"/>
  <c r="G69" i="50"/>
  <c r="C71" i="48"/>
  <c r="C65" i="48"/>
  <c r="C72" i="48"/>
  <c r="C17" i="97"/>
  <c r="C69" i="44"/>
  <c r="C68" i="97"/>
  <c r="C71" i="28"/>
  <c r="C72" i="28"/>
  <c r="C65" i="28"/>
  <c r="I72" i="28"/>
  <c r="I65" i="28"/>
  <c r="I71" i="28"/>
  <c r="F69" i="50"/>
  <c r="F69" i="43"/>
  <c r="H65" i="59"/>
  <c r="H72" i="59"/>
  <c r="H71" i="59"/>
  <c r="I71" i="29"/>
  <c r="I65" i="29"/>
  <c r="I72" i="29"/>
  <c r="H65" i="58"/>
  <c r="H71" i="58"/>
  <c r="H72" i="58"/>
  <c r="C65" i="30"/>
  <c r="C72" i="30"/>
  <c r="C71" i="30"/>
  <c r="D71" i="73"/>
  <c r="D72" i="73"/>
  <c r="D65" i="73"/>
  <c r="D64" i="90"/>
  <c r="C33" i="87"/>
  <c r="F72" i="69"/>
  <c r="F71" i="69"/>
  <c r="F65" i="69"/>
  <c r="E65" i="36"/>
  <c r="E72" i="36"/>
  <c r="E71" i="36"/>
  <c r="E69" i="33"/>
  <c r="E68" i="95"/>
  <c r="E69" i="95" s="1"/>
  <c r="C69" i="67"/>
  <c r="E71" i="56"/>
  <c r="E65" i="56"/>
  <c r="E72" i="56"/>
  <c r="C71" i="68"/>
  <c r="C65" i="68"/>
  <c r="C72" i="68"/>
  <c r="D25" i="90"/>
  <c r="C72" i="33"/>
  <c r="C71" i="33"/>
  <c r="C65" i="33"/>
  <c r="E69" i="31"/>
  <c r="E68" i="94"/>
  <c r="E69" i="94" s="1"/>
  <c r="D72" i="38"/>
  <c r="D65" i="38"/>
  <c r="D71" i="38"/>
  <c r="F65" i="73"/>
  <c r="F71" i="73"/>
  <c r="F72" i="73"/>
  <c r="I65" i="43"/>
  <c r="I71" i="43"/>
  <c r="I72" i="43"/>
  <c r="I65" i="64"/>
  <c r="I71" i="64"/>
  <c r="I72" i="64"/>
  <c r="F69" i="60"/>
  <c r="A64" i="23"/>
  <c r="B64" i="23"/>
  <c r="E63" i="23"/>
  <c r="C57" i="87"/>
  <c r="E68" i="93"/>
  <c r="E69" i="93" s="1"/>
  <c r="E69" i="3"/>
  <c r="D41" i="90"/>
  <c r="I72" i="46"/>
  <c r="I71" i="46"/>
  <c r="I65" i="46"/>
  <c r="D65" i="35"/>
  <c r="D71" i="35"/>
  <c r="D72" i="35"/>
  <c r="G72" i="59"/>
  <c r="G71" i="59"/>
  <c r="G65" i="59"/>
  <c r="D69" i="51"/>
  <c r="F72" i="56"/>
  <c r="F65" i="56"/>
  <c r="F71" i="56"/>
  <c r="C45" i="97"/>
  <c r="C53" i="97"/>
  <c r="C69" i="41"/>
  <c r="K68" i="41"/>
  <c r="K69" i="41" s="1"/>
  <c r="I65" i="68"/>
  <c r="I71" i="68"/>
  <c r="I72" i="68"/>
  <c r="C69" i="62"/>
  <c r="G65" i="64"/>
  <c r="G72" i="64"/>
  <c r="G71" i="64"/>
  <c r="E71" i="49"/>
  <c r="E65" i="49"/>
  <c r="E72" i="49"/>
  <c r="E65" i="10"/>
  <c r="E71" i="10"/>
  <c r="E72" i="10"/>
  <c r="D65" i="60"/>
  <c r="D72" i="60"/>
  <c r="D71" i="60"/>
  <c r="E64" i="97"/>
  <c r="E72" i="42"/>
  <c r="E71" i="42"/>
  <c r="E65" i="42"/>
  <c r="C41" i="87"/>
  <c r="F69" i="37"/>
  <c r="C33" i="97"/>
  <c r="C69" i="59"/>
  <c r="C65" i="31"/>
  <c r="C71" i="31"/>
  <c r="C72" i="31"/>
  <c r="G69" i="63"/>
  <c r="F65" i="72"/>
  <c r="F71" i="72"/>
  <c r="F72" i="72"/>
  <c r="F64" i="90"/>
  <c r="C25" i="97"/>
  <c r="C17" i="87"/>
  <c r="C71" i="10"/>
  <c r="C72" i="10"/>
  <c r="C65" i="10"/>
  <c r="I65" i="36"/>
  <c r="I72" i="36"/>
  <c r="I71" i="36"/>
  <c r="D72" i="42"/>
  <c r="D65" i="42"/>
  <c r="D71" i="42"/>
  <c r="B61" i="4" l="1"/>
  <c r="A60" i="4"/>
  <c r="E72" i="97"/>
  <c r="E65" i="97"/>
  <c r="E71" i="97"/>
  <c r="F65" i="90"/>
  <c r="F72" i="90"/>
  <c r="F71" i="90"/>
  <c r="H64" i="23"/>
  <c r="G64" i="23"/>
  <c r="D64" i="23"/>
  <c r="C69" i="97"/>
  <c r="B73" i="74"/>
  <c r="K71" i="74"/>
  <c r="K65" i="74"/>
  <c r="K72" i="74"/>
  <c r="E72" i="88"/>
  <c r="E71" i="88"/>
  <c r="E65" i="88"/>
  <c r="E71" i="94"/>
  <c r="E65" i="94"/>
  <c r="E72" i="94"/>
  <c r="C72" i="97"/>
  <c r="C65" i="97"/>
  <c r="C71" i="97"/>
  <c r="K72" i="75"/>
  <c r="B73" i="75"/>
  <c r="K65" i="75"/>
  <c r="K71" i="75"/>
  <c r="E72" i="98"/>
  <c r="E71" i="98"/>
  <c r="E65" i="98"/>
  <c r="E71" i="99"/>
  <c r="E65" i="99"/>
  <c r="E72" i="99"/>
  <c r="E72" i="101"/>
  <c r="E65" i="101"/>
  <c r="E71" i="101"/>
  <c r="D65" i="90"/>
  <c r="D71" i="90"/>
  <c r="D72" i="90"/>
  <c r="E65" i="87"/>
  <c r="E72" i="87"/>
  <c r="E71" i="87"/>
  <c r="C65" i="87"/>
  <c r="C72" i="87"/>
  <c r="C71" i="87"/>
  <c r="I72" i="90"/>
  <c r="I71" i="90"/>
  <c r="I65" i="90"/>
  <c r="D69" i="90"/>
  <c r="I71" i="93"/>
  <c r="I72" i="93"/>
  <c r="I65" i="93"/>
  <c r="K72" i="41"/>
  <c r="B73" i="41"/>
  <c r="K71" i="41"/>
  <c r="K65" i="41"/>
  <c r="E65" i="93"/>
  <c r="E72" i="93"/>
  <c r="E71" i="93"/>
  <c r="R63" i="23"/>
  <c r="S63" i="23"/>
  <c r="A65" i="23"/>
  <c r="E64" i="23"/>
  <c r="B65" i="23"/>
  <c r="C69" i="87"/>
  <c r="E72" i="95"/>
  <c r="E65" i="95"/>
  <c r="E71" i="95"/>
  <c r="E72" i="96"/>
  <c r="E65" i="96"/>
  <c r="E71" i="96"/>
  <c r="I72" i="87"/>
  <c r="I65" i="87"/>
  <c r="I71" i="87"/>
  <c r="A61" i="4" l="1"/>
  <c r="B62" i="4"/>
  <c r="S64" i="23"/>
  <c r="R64" i="23"/>
  <c r="G65" i="23"/>
  <c r="H65" i="23"/>
  <c r="D65" i="23"/>
  <c r="E65" i="23"/>
  <c r="B66" i="23"/>
  <c r="A66" i="23"/>
  <c r="A62" i="4" l="1"/>
  <c r="C5" i="32"/>
  <c r="D5" i="32" s="1"/>
  <c r="E5" i="32" s="1"/>
  <c r="F5" i="32" s="1"/>
  <c r="G5" i="32" s="1"/>
  <c r="H5" i="32" s="1"/>
  <c r="I5" i="32" s="1"/>
  <c r="B63" i="4"/>
  <c r="S65" i="23"/>
  <c r="R65" i="23"/>
  <c r="H66" i="23"/>
  <c r="D66" i="23"/>
  <c r="G66" i="23"/>
  <c r="B67" i="23"/>
  <c r="A67" i="23"/>
  <c r="E66" i="23"/>
  <c r="A63" i="4" l="1"/>
  <c r="B64" i="4"/>
  <c r="B68" i="23"/>
  <c r="E67" i="23"/>
  <c r="A68" i="23"/>
  <c r="H67" i="23"/>
  <c r="G67" i="23"/>
  <c r="D67" i="23"/>
  <c r="R66" i="23"/>
  <c r="S66" i="23"/>
  <c r="B65" i="4" l="1"/>
  <c r="A64" i="4"/>
  <c r="D68" i="23"/>
  <c r="G68" i="23"/>
  <c r="H68" i="23"/>
  <c r="R67" i="23"/>
  <c r="S67" i="23"/>
  <c r="A69" i="23"/>
  <c r="B69" i="23"/>
  <c r="E68" i="23"/>
  <c r="A65" i="4" l="1"/>
  <c r="B66" i="4"/>
  <c r="A70" i="23"/>
  <c r="E69" i="23"/>
  <c r="B70" i="23"/>
  <c r="G69" i="23"/>
  <c r="H69" i="23"/>
  <c r="D69" i="23"/>
  <c r="H56" i="73"/>
  <c r="H57" i="73" s="1"/>
  <c r="H36" i="73"/>
  <c r="H37" i="73" s="1"/>
  <c r="H40" i="73"/>
  <c r="H41" i="73" s="1"/>
  <c r="F52" i="61"/>
  <c r="I56" i="39"/>
  <c r="C24" i="40"/>
  <c r="G44" i="70"/>
  <c r="G52" i="31"/>
  <c r="H16" i="57"/>
  <c r="D32" i="70"/>
  <c r="G16" i="35"/>
  <c r="F56" i="29"/>
  <c r="H52" i="66"/>
  <c r="H53" i="66" s="1"/>
  <c r="H56" i="38"/>
  <c r="H57" i="38" s="1"/>
  <c r="H44" i="26"/>
  <c r="H45" i="26" s="1"/>
  <c r="H48" i="40"/>
  <c r="H49" i="40" s="1"/>
  <c r="F56" i="32"/>
  <c r="F57" i="32" s="1"/>
  <c r="H52" i="72"/>
  <c r="D16" i="40"/>
  <c r="C16" i="56"/>
  <c r="G16" i="31"/>
  <c r="C24" i="69"/>
  <c r="G40" i="10"/>
  <c r="G41" i="10" s="1"/>
  <c r="C56" i="47"/>
  <c r="C44" i="32"/>
  <c r="C32" i="49"/>
  <c r="C52" i="47"/>
  <c r="H48" i="29"/>
  <c r="G56" i="73"/>
  <c r="H16" i="26"/>
  <c r="F16" i="29"/>
  <c r="G36" i="30"/>
  <c r="I48" i="45"/>
  <c r="I49" i="45" s="1"/>
  <c r="G44" i="73"/>
  <c r="G24" i="40"/>
  <c r="G25" i="40" s="1"/>
  <c r="H16" i="64"/>
  <c r="F24" i="33"/>
  <c r="D56" i="3"/>
  <c r="H16" i="33"/>
  <c r="G56" i="34"/>
  <c r="G57" i="34" s="1"/>
  <c r="G48" i="37"/>
  <c r="H16" i="39"/>
  <c r="D52" i="3"/>
  <c r="F52" i="66"/>
  <c r="G16" i="40"/>
  <c r="C56" i="51"/>
  <c r="F36" i="28"/>
  <c r="F37" i="28" s="1"/>
  <c r="I44" i="69"/>
  <c r="F44" i="34"/>
  <c r="F45" i="34" s="1"/>
  <c r="G44" i="39"/>
  <c r="D52" i="44"/>
  <c r="G56" i="43"/>
  <c r="F36" i="10"/>
  <c r="F37" i="10" s="1"/>
  <c r="C16" i="69"/>
  <c r="G24" i="38"/>
  <c r="H52" i="9"/>
  <c r="F16" i="33"/>
  <c r="G16" i="73"/>
  <c r="G16" i="45"/>
  <c r="G40" i="36"/>
  <c r="G41" i="36" s="1"/>
  <c r="F36" i="61"/>
  <c r="D40" i="68"/>
  <c r="G24" i="70"/>
  <c r="F36" i="66"/>
  <c r="D16" i="45"/>
  <c r="C44" i="26"/>
  <c r="H48" i="66"/>
  <c r="H49" i="66" s="1"/>
  <c r="G44" i="66"/>
  <c r="G45" i="66" s="1"/>
  <c r="I16" i="35"/>
  <c r="C48" i="34"/>
  <c r="F56" i="53"/>
  <c r="F57" i="53" s="1"/>
  <c r="D52" i="56"/>
  <c r="D53" i="56" s="1"/>
  <c r="F40" i="66"/>
  <c r="F56" i="52"/>
  <c r="G36" i="46"/>
  <c r="H48" i="62"/>
  <c r="H49" i="62" s="1"/>
  <c r="F48" i="38"/>
  <c r="I36" i="35"/>
  <c r="I37" i="35" s="1"/>
  <c r="C48" i="49"/>
  <c r="G56" i="66"/>
  <c r="G57" i="66" s="1"/>
  <c r="I16" i="39"/>
  <c r="G48" i="32"/>
  <c r="C32" i="69"/>
  <c r="D24" i="40"/>
  <c r="I32" i="62"/>
  <c r="I44" i="51"/>
  <c r="C16" i="55"/>
  <c r="H16" i="51"/>
  <c r="G36" i="26"/>
  <c r="G37" i="26" s="1"/>
  <c r="H48" i="60"/>
  <c r="F44" i="42"/>
  <c r="H36" i="65"/>
  <c r="H37" i="65" s="1"/>
  <c r="I56" i="62"/>
  <c r="F16" i="52"/>
  <c r="G48" i="31"/>
  <c r="H52" i="65"/>
  <c r="H53" i="65" s="1"/>
  <c r="I52" i="47"/>
  <c r="G40" i="65"/>
  <c r="C52" i="40"/>
  <c r="G32" i="36"/>
  <c r="G33" i="36" s="1"/>
  <c r="G56" i="32"/>
  <c r="G57" i="32" s="1"/>
  <c r="I52" i="62"/>
  <c r="G40" i="70"/>
  <c r="G41" i="70" s="1"/>
  <c r="G52" i="69"/>
  <c r="G53" i="69" s="1"/>
  <c r="I36" i="49"/>
  <c r="I37" i="49" s="1"/>
  <c r="D36" i="10"/>
  <c r="G36" i="70"/>
  <c r="G37" i="70" s="1"/>
  <c r="I40" i="49"/>
  <c r="I41" i="49" s="1"/>
  <c r="I32" i="55"/>
  <c r="I36" i="55"/>
  <c r="I37" i="55" s="1"/>
  <c r="H32" i="46"/>
  <c r="F40" i="10"/>
  <c r="F41" i="10" s="1"/>
  <c r="G44" i="38"/>
  <c r="G45" i="38" s="1"/>
  <c r="C36" i="70"/>
  <c r="F40" i="32"/>
  <c r="F41" i="32" s="1"/>
  <c r="H40" i="26"/>
  <c r="H41" i="26" s="1"/>
  <c r="F56" i="42"/>
  <c r="H56" i="26"/>
  <c r="H57" i="26" s="1"/>
  <c r="F48" i="34"/>
  <c r="F49" i="34" s="1"/>
  <c r="F48" i="32"/>
  <c r="F49" i="32" s="1"/>
  <c r="G52" i="37"/>
  <c r="F24" i="35"/>
  <c r="F32" i="32"/>
  <c r="F33" i="32" s="1"/>
  <c r="F48" i="29"/>
  <c r="G24" i="45"/>
  <c r="G25" i="45" s="1"/>
  <c r="G56" i="60"/>
  <c r="C24" i="55"/>
  <c r="C36" i="3"/>
  <c r="C24" i="34"/>
  <c r="G52" i="36"/>
  <c r="H24" i="48"/>
  <c r="H25" i="48" s="1"/>
  <c r="G40" i="37"/>
  <c r="D36" i="34"/>
  <c r="D56" i="58"/>
  <c r="F40" i="29"/>
  <c r="F36" i="38"/>
  <c r="D44" i="52"/>
  <c r="F32" i="28"/>
  <c r="G44" i="29"/>
  <c r="C44" i="51"/>
  <c r="C40" i="32"/>
  <c r="G36" i="10"/>
  <c r="G37" i="10" s="1"/>
  <c r="G52" i="38"/>
  <c r="G53" i="38" s="1"/>
  <c r="G36" i="43"/>
  <c r="G24" i="69"/>
  <c r="G25" i="69" s="1"/>
  <c r="F36" i="62"/>
  <c r="H44" i="61"/>
  <c r="H45" i="61" s="1"/>
  <c r="C40" i="47"/>
  <c r="D40" i="57"/>
  <c r="I48" i="35"/>
  <c r="I49" i="35" s="1"/>
  <c r="G44" i="45"/>
  <c r="G45" i="45" s="1"/>
  <c r="H52" i="37"/>
  <c r="I52" i="35"/>
  <c r="I53" i="35" s="1"/>
  <c r="D44" i="45"/>
  <c r="I24" i="32"/>
  <c r="D36" i="26"/>
  <c r="D37" i="26" s="1"/>
  <c r="F32" i="29"/>
  <c r="F32" i="39"/>
  <c r="H40" i="40"/>
  <c r="H41" i="40" s="1"/>
  <c r="H40" i="9"/>
  <c r="C44" i="69"/>
  <c r="F32" i="10"/>
  <c r="G48" i="66"/>
  <c r="G49" i="66" s="1"/>
  <c r="G48" i="73"/>
  <c r="G36" i="49"/>
  <c r="G37" i="49" s="1"/>
  <c r="F56" i="9"/>
  <c r="G48" i="10"/>
  <c r="F48" i="42"/>
  <c r="G16" i="70"/>
  <c r="C40" i="49"/>
  <c r="H32" i="56"/>
  <c r="I24" i="48"/>
  <c r="C44" i="34"/>
  <c r="H24" i="42"/>
  <c r="G40" i="69"/>
  <c r="G41" i="69" s="1"/>
  <c r="H44" i="72"/>
  <c r="H16" i="40"/>
  <c r="F24" i="3"/>
  <c r="F16" i="34"/>
  <c r="G32" i="51"/>
  <c r="H24" i="39"/>
  <c r="H25" i="39" s="1"/>
  <c r="G16" i="49"/>
  <c r="D56" i="52"/>
  <c r="C52" i="69"/>
  <c r="G16" i="38"/>
  <c r="F48" i="66"/>
  <c r="G56" i="49"/>
  <c r="G57" i="49" s="1"/>
  <c r="D16" i="63"/>
  <c r="G36" i="67"/>
  <c r="G56" i="37"/>
  <c r="I16" i="48"/>
  <c r="D52" i="50"/>
  <c r="D53" i="50" s="1"/>
  <c r="G16" i="44"/>
  <c r="D36" i="31"/>
  <c r="F24" i="53"/>
  <c r="F25" i="53" s="1"/>
  <c r="E48" i="55"/>
  <c r="H16" i="72"/>
  <c r="H36" i="9"/>
  <c r="G40" i="60"/>
  <c r="F52" i="3"/>
  <c r="D48" i="44"/>
  <c r="D44" i="44"/>
  <c r="G24" i="10"/>
  <c r="G56" i="40"/>
  <c r="G57" i="40" s="1"/>
  <c r="G32" i="26"/>
  <c r="C48" i="51"/>
  <c r="D44" i="56"/>
  <c r="D45" i="56" s="1"/>
  <c r="H56" i="61"/>
  <c r="H57" i="61" s="1"/>
  <c r="G32" i="40"/>
  <c r="G33" i="40" s="1"/>
  <c r="G56" i="65"/>
  <c r="G24" i="36"/>
  <c r="I32" i="49"/>
  <c r="H36" i="38"/>
  <c r="H37" i="38" s="1"/>
  <c r="I52" i="51"/>
  <c r="C56" i="49"/>
  <c r="H52" i="29"/>
  <c r="H32" i="34"/>
  <c r="D36" i="36"/>
  <c r="H52" i="10"/>
  <c r="H53" i="10" s="1"/>
  <c r="E52" i="55"/>
  <c r="F56" i="62"/>
  <c r="D40" i="70"/>
  <c r="D41" i="70" s="1"/>
  <c r="I16" i="52"/>
  <c r="G44" i="31"/>
  <c r="H16" i="60"/>
  <c r="H40" i="28"/>
  <c r="H41" i="28" s="1"/>
  <c r="H32" i="40"/>
  <c r="H33" i="40" s="1"/>
  <c r="H40" i="10"/>
  <c r="H41" i="10" s="1"/>
  <c r="H40" i="56"/>
  <c r="H41" i="56" s="1"/>
  <c r="D32" i="57"/>
  <c r="H24" i="64"/>
  <c r="F16" i="53"/>
  <c r="F56" i="66"/>
  <c r="G44" i="26"/>
  <c r="G45" i="26" s="1"/>
  <c r="H16" i="73"/>
  <c r="C36" i="69"/>
  <c r="F44" i="9"/>
  <c r="F48" i="61"/>
  <c r="G32" i="30"/>
  <c r="I24" i="52"/>
  <c r="I25" i="52" s="1"/>
  <c r="D48" i="52"/>
  <c r="F44" i="29"/>
  <c r="D24" i="59"/>
  <c r="D24" i="56"/>
  <c r="D25" i="56" s="1"/>
  <c r="G32" i="46"/>
  <c r="H44" i="62"/>
  <c r="H45" i="62" s="1"/>
  <c r="F40" i="38"/>
  <c r="G24" i="34"/>
  <c r="G25" i="34" s="1"/>
  <c r="I44" i="47"/>
  <c r="H16" i="62"/>
  <c r="F16" i="42"/>
  <c r="C36" i="49"/>
  <c r="H48" i="56"/>
  <c r="H49" i="56" s="1"/>
  <c r="C36" i="47"/>
  <c r="I36" i="62"/>
  <c r="H56" i="40"/>
  <c r="H57" i="40" s="1"/>
  <c r="I52" i="55"/>
  <c r="I53" i="55" s="1"/>
  <c r="H56" i="9"/>
  <c r="H32" i="65"/>
  <c r="H33" i="65" s="1"/>
  <c r="H52" i="49"/>
  <c r="H53" i="49" s="1"/>
  <c r="G16" i="61"/>
  <c r="F48" i="53"/>
  <c r="F49" i="53" s="1"/>
  <c r="G40" i="49"/>
  <c r="G41" i="49" s="1"/>
  <c r="F32" i="61"/>
  <c r="F40" i="62"/>
  <c r="G52" i="32"/>
  <c r="G53" i="32" s="1"/>
  <c r="C48" i="52"/>
  <c r="I32" i="35"/>
  <c r="I33" i="35" s="1"/>
  <c r="F24" i="52"/>
  <c r="I52" i="44"/>
  <c r="F24" i="68"/>
  <c r="G36" i="45"/>
  <c r="G37" i="45" s="1"/>
  <c r="H24" i="72"/>
  <c r="F16" i="68"/>
  <c r="G48" i="51"/>
  <c r="C32" i="55"/>
  <c r="H32" i="60"/>
  <c r="I48" i="44"/>
  <c r="G56" i="67"/>
  <c r="G48" i="70"/>
  <c r="F16" i="9"/>
  <c r="C44" i="40"/>
  <c r="D56" i="44"/>
  <c r="H24" i="57"/>
  <c r="H25" i="57" s="1"/>
  <c r="F44" i="52"/>
  <c r="F24" i="29"/>
  <c r="F52" i="34"/>
  <c r="F53" i="34" s="1"/>
  <c r="H36" i="64"/>
  <c r="G32" i="67"/>
  <c r="H44" i="10"/>
  <c r="H45" i="10" s="1"/>
  <c r="G32" i="65"/>
  <c r="F16" i="47"/>
  <c r="H56" i="56"/>
  <c r="H57" i="56" s="1"/>
  <c r="I40" i="35"/>
  <c r="I41" i="35" s="1"/>
  <c r="H52" i="38"/>
  <c r="H53" i="38" s="1"/>
  <c r="H16" i="48"/>
  <c r="H24" i="31"/>
  <c r="H56" i="60"/>
  <c r="H48" i="64"/>
  <c r="F40" i="42"/>
  <c r="D16" i="49"/>
  <c r="C56" i="26"/>
  <c r="F24" i="66"/>
  <c r="G56" i="29"/>
  <c r="D24" i="69"/>
  <c r="D36" i="68"/>
  <c r="G44" i="36"/>
  <c r="F32" i="42"/>
  <c r="H56" i="66"/>
  <c r="H57" i="66" s="1"/>
  <c r="I44" i="44"/>
  <c r="H24" i="65"/>
  <c r="H25" i="65" s="1"/>
  <c r="H56" i="62"/>
  <c r="H57" i="62" s="1"/>
  <c r="H24" i="40"/>
  <c r="H25" i="40" s="1"/>
  <c r="C44" i="49"/>
  <c r="G16" i="34"/>
  <c r="H56" i="64"/>
  <c r="C52" i="49"/>
  <c r="G48" i="38"/>
  <c r="G49" i="38" s="1"/>
  <c r="C40" i="3"/>
  <c r="D36" i="58"/>
  <c r="I44" i="62"/>
  <c r="E56" i="55"/>
  <c r="G44" i="37"/>
  <c r="G44" i="60"/>
  <c r="F24" i="47"/>
  <c r="H36" i="26"/>
  <c r="H37" i="26" s="1"/>
  <c r="D32" i="68"/>
  <c r="D32" i="3"/>
  <c r="H52" i="26"/>
  <c r="H53" i="26" s="1"/>
  <c r="D40" i="26"/>
  <c r="D41" i="26" s="1"/>
  <c r="H32" i="26"/>
  <c r="H33" i="26" s="1"/>
  <c r="D56" i="69"/>
  <c r="H52" i="60"/>
  <c r="H40" i="34"/>
  <c r="H41" i="34" s="1"/>
  <c r="G36" i="60"/>
  <c r="H36" i="10"/>
  <c r="H37" i="10" s="1"/>
  <c r="H32" i="28"/>
  <c r="C44" i="3"/>
  <c r="G36" i="73"/>
  <c r="F36" i="39"/>
  <c r="I40" i="69"/>
  <c r="G32" i="60"/>
  <c r="G40" i="73"/>
  <c r="D40" i="28"/>
  <c r="G32" i="73"/>
  <c r="C36" i="55"/>
  <c r="G52" i="26"/>
  <c r="G53" i="26" s="1"/>
  <c r="G52" i="40"/>
  <c r="G53" i="40" s="1"/>
  <c r="F56" i="3"/>
  <c r="G52" i="49"/>
  <c r="G53" i="49" s="1"/>
  <c r="G24" i="61"/>
  <c r="I16" i="45"/>
  <c r="G48" i="65"/>
  <c r="D48" i="69"/>
  <c r="C40" i="55"/>
  <c r="G52" i="34"/>
  <c r="G53" i="34" s="1"/>
  <c r="H36" i="60"/>
  <c r="F24" i="38"/>
  <c r="H44" i="9"/>
  <c r="G48" i="43"/>
  <c r="H52" i="40"/>
  <c r="H53" i="40" s="1"/>
  <c r="I16" i="62"/>
  <c r="G52" i="51"/>
  <c r="G36" i="65"/>
  <c r="D32" i="28"/>
  <c r="G44" i="69"/>
  <c r="G45" i="69" s="1"/>
  <c r="G56" i="31"/>
  <c r="C52" i="52"/>
  <c r="G52" i="43"/>
  <c r="F52" i="62"/>
  <c r="D56" i="45"/>
  <c r="H56" i="72"/>
  <c r="G52" i="65"/>
  <c r="H16" i="65"/>
  <c r="G48" i="69"/>
  <c r="G49" i="69" s="1"/>
  <c r="D32" i="34"/>
  <c r="G52" i="10"/>
  <c r="D40" i="58"/>
  <c r="G16" i="9"/>
  <c r="H56" i="29"/>
  <c r="C16" i="40"/>
  <c r="C32" i="47"/>
  <c r="H36" i="40"/>
  <c r="H37" i="40" s="1"/>
  <c r="G32" i="70"/>
  <c r="G33" i="70" s="1"/>
  <c r="H40" i="46"/>
  <c r="C32" i="70"/>
  <c r="H36" i="34"/>
  <c r="H37" i="34" s="1"/>
  <c r="I56" i="44"/>
  <c r="I48" i="62"/>
  <c r="G48" i="29"/>
  <c r="H40" i="65"/>
  <c r="H41" i="65" s="1"/>
  <c r="F36" i="32"/>
  <c r="F37" i="32" s="1"/>
  <c r="G40" i="43"/>
  <c r="G44" i="28"/>
  <c r="G45" i="28" s="1"/>
  <c r="C44" i="47"/>
  <c r="C48" i="26"/>
  <c r="F52" i="32"/>
  <c r="F53" i="32" s="1"/>
  <c r="G24" i="44"/>
  <c r="G25" i="44" s="1"/>
  <c r="D44" i="3"/>
  <c r="H44" i="49"/>
  <c r="H45" i="49" s="1"/>
  <c r="H48" i="73"/>
  <c r="H49" i="73" s="1"/>
  <c r="H44" i="73"/>
  <c r="H45" i="73" s="1"/>
  <c r="H52" i="73"/>
  <c r="H53" i="73" s="1"/>
  <c r="I24" i="62"/>
  <c r="H48" i="10"/>
  <c r="H49" i="10" s="1"/>
  <c r="F56" i="47"/>
  <c r="C36" i="52"/>
  <c r="I44" i="55"/>
  <c r="I45" i="55" s="1"/>
  <c r="I44" i="45"/>
  <c r="I45" i="45" s="1"/>
  <c r="G40" i="51"/>
  <c r="D48" i="3"/>
  <c r="H32" i="64"/>
  <c r="C44" i="52"/>
  <c r="H48" i="28"/>
  <c r="H49" i="28" s="1"/>
  <c r="G32" i="10"/>
  <c r="G33" i="10" s="1"/>
  <c r="D36" i="70"/>
  <c r="C48" i="47"/>
  <c r="F44" i="61"/>
  <c r="G56" i="10"/>
  <c r="G52" i="29"/>
  <c r="G16" i="67"/>
  <c r="H16" i="61"/>
  <c r="D24" i="52"/>
  <c r="I40" i="62"/>
  <c r="G48" i="60"/>
  <c r="G44" i="67"/>
  <c r="D52" i="52"/>
  <c r="G24" i="28"/>
  <c r="I24" i="39"/>
  <c r="G36" i="36"/>
  <c r="G37" i="36" s="1"/>
  <c r="G40" i="26"/>
  <c r="G41" i="26" s="1"/>
  <c r="H24" i="51"/>
  <c r="G24" i="29"/>
  <c r="I48" i="69"/>
  <c r="G24" i="73"/>
  <c r="I24" i="31"/>
  <c r="H24" i="66"/>
  <c r="H25" i="66" s="1"/>
  <c r="C24" i="52"/>
  <c r="F52" i="38"/>
  <c r="H16" i="37"/>
  <c r="F44" i="38"/>
  <c r="G56" i="51"/>
  <c r="H52" i="61"/>
  <c r="H53" i="61" s="1"/>
  <c r="G40" i="40"/>
  <c r="G41" i="40" s="1"/>
  <c r="C48" i="50"/>
  <c r="I48" i="51"/>
  <c r="I24" i="51"/>
  <c r="C24" i="56"/>
  <c r="G44" i="10"/>
  <c r="H48" i="9"/>
  <c r="G32" i="28"/>
  <c r="G33" i="28" s="1"/>
  <c r="F48" i="9"/>
  <c r="G52" i="60"/>
  <c r="C16" i="52"/>
  <c r="G48" i="67"/>
  <c r="G48" i="36"/>
  <c r="C52" i="26"/>
  <c r="G48" i="45"/>
  <c r="H56" i="65"/>
  <c r="H57" i="65" s="1"/>
  <c r="F16" i="35"/>
  <c r="F44" i="47"/>
  <c r="I48" i="47"/>
  <c r="F44" i="62"/>
  <c r="H48" i="37"/>
  <c r="G44" i="32"/>
  <c r="G45" i="32" s="1"/>
  <c r="G48" i="49"/>
  <c r="G49" i="49" s="1"/>
  <c r="D44" i="50"/>
  <c r="D45" i="50" s="1"/>
  <c r="H56" i="37"/>
  <c r="I48" i="39"/>
  <c r="H44" i="66"/>
  <c r="H45" i="66" s="1"/>
  <c r="G56" i="36"/>
  <c r="G40" i="67"/>
  <c r="C48" i="32"/>
  <c r="C44" i="50"/>
  <c r="G16" i="28"/>
  <c r="F40" i="28"/>
  <c r="F41" i="28" s="1"/>
  <c r="G36" i="69"/>
  <c r="G37" i="69" s="1"/>
  <c r="D32" i="31"/>
  <c r="H16" i="49"/>
  <c r="F16" i="32"/>
  <c r="D56" i="56"/>
  <c r="D57" i="56" s="1"/>
  <c r="G48" i="40"/>
  <c r="G49" i="40" s="1"/>
  <c r="I52" i="45"/>
  <c r="I53" i="45" s="1"/>
  <c r="G48" i="34"/>
  <c r="G49" i="34" s="1"/>
  <c r="C32" i="3"/>
  <c r="H48" i="72"/>
  <c r="G32" i="69"/>
  <c r="G33" i="69" s="1"/>
  <c r="G16" i="32"/>
  <c r="D52" i="69"/>
  <c r="I16" i="69"/>
  <c r="G56" i="70"/>
  <c r="G40" i="28"/>
  <c r="G41" i="28" s="1"/>
  <c r="C52" i="50"/>
  <c r="C40" i="70"/>
  <c r="G52" i="45"/>
  <c r="G53" i="45" s="1"/>
  <c r="H44" i="38"/>
  <c r="H45" i="38" s="1"/>
  <c r="C48" i="3"/>
  <c r="D52" i="58"/>
  <c r="H36" i="28"/>
  <c r="H37" i="28" s="1"/>
  <c r="I40" i="51"/>
  <c r="F32" i="47"/>
  <c r="H32" i="10"/>
  <c r="D40" i="10"/>
  <c r="D32" i="10"/>
  <c r="I40" i="55"/>
  <c r="I41" i="55" s="1"/>
  <c r="F40" i="39"/>
  <c r="H40" i="38"/>
  <c r="H41" i="38" s="1"/>
  <c r="C40" i="69"/>
  <c r="H52" i="28"/>
  <c r="H53" i="28" s="1"/>
  <c r="G24" i="32"/>
  <c r="G25" i="32" s="1"/>
  <c r="C48" i="40"/>
  <c r="H48" i="34"/>
  <c r="H49" i="34" s="1"/>
  <c r="F52" i="9"/>
  <c r="H52" i="64"/>
  <c r="G48" i="28"/>
  <c r="G49" i="28" s="1"/>
  <c r="D16" i="44"/>
  <c r="G16" i="36"/>
  <c r="H48" i="61"/>
  <c r="H49" i="61" s="1"/>
  <c r="H24" i="37"/>
  <c r="D48" i="56"/>
  <c r="D49" i="56" s="1"/>
  <c r="F52" i="42"/>
  <c r="H56" i="49"/>
  <c r="H57" i="49" s="1"/>
  <c r="H56" i="10"/>
  <c r="H57" i="10" s="1"/>
  <c r="G24" i="65"/>
  <c r="G44" i="65"/>
  <c r="F36" i="29"/>
  <c r="D16" i="69"/>
  <c r="H16" i="31"/>
  <c r="F24" i="32"/>
  <c r="H24" i="73"/>
  <c r="H25" i="73" s="1"/>
  <c r="H32" i="73"/>
  <c r="H33" i="73" s="1"/>
  <c r="D48" i="50"/>
  <c r="F52" i="53"/>
  <c r="F53" i="53" s="1"/>
  <c r="H48" i="38"/>
  <c r="H49" i="38" s="1"/>
  <c r="F48" i="28"/>
  <c r="H16" i="66"/>
  <c r="G40" i="30"/>
  <c r="G32" i="43"/>
  <c r="G16" i="51"/>
  <c r="G52" i="73"/>
  <c r="D32" i="26"/>
  <c r="D16" i="59"/>
  <c r="G44" i="49"/>
  <c r="G45" i="49" s="1"/>
  <c r="H36" i="62"/>
  <c r="H37" i="62" s="1"/>
  <c r="I16" i="51"/>
  <c r="C16" i="34"/>
  <c r="G24" i="35"/>
  <c r="G25" i="35" s="1"/>
  <c r="D40" i="3"/>
  <c r="F24" i="9"/>
  <c r="C32" i="52"/>
  <c r="F16" i="3"/>
  <c r="H40" i="64"/>
  <c r="G24" i="9"/>
  <c r="F24" i="34"/>
  <c r="F25" i="34" s="1"/>
  <c r="G56" i="26"/>
  <c r="G57" i="26" s="1"/>
  <c r="G24" i="48"/>
  <c r="G25" i="48" s="1"/>
  <c r="G36" i="40"/>
  <c r="G37" i="40" s="1"/>
  <c r="H44" i="34"/>
  <c r="H45" i="34" s="1"/>
  <c r="H56" i="28"/>
  <c r="H57" i="28" s="1"/>
  <c r="I44" i="35"/>
  <c r="I45" i="35" s="1"/>
  <c r="F52" i="47"/>
  <c r="I52" i="39"/>
  <c r="G44" i="40"/>
  <c r="G45" i="40" s="1"/>
  <c r="G36" i="28"/>
  <c r="G37" i="28" s="1"/>
  <c r="H44" i="56"/>
  <c r="H45" i="56" s="1"/>
  <c r="I16" i="32"/>
  <c r="F16" i="38"/>
  <c r="G44" i="51"/>
  <c r="G16" i="48"/>
  <c r="C52" i="51"/>
  <c r="D24" i="63"/>
  <c r="D25" i="63" s="1"/>
  <c r="G16" i="29"/>
  <c r="C32" i="32"/>
  <c r="H44" i="37"/>
  <c r="C52" i="32"/>
  <c r="F32" i="62"/>
  <c r="D16" i="52"/>
  <c r="E44" i="55"/>
  <c r="C56" i="34"/>
  <c r="G16" i="39"/>
  <c r="F44" i="53"/>
  <c r="F45" i="53" s="1"/>
  <c r="G24" i="49"/>
  <c r="G25" i="49" s="1"/>
  <c r="G36" i="37"/>
  <c r="C52" i="34"/>
  <c r="I56" i="55"/>
  <c r="I57" i="55" s="1"/>
  <c r="G48" i="26"/>
  <c r="G49" i="26" s="1"/>
  <c r="D48" i="45"/>
  <c r="I16" i="31"/>
  <c r="I24" i="69"/>
  <c r="G52" i="67"/>
  <c r="F52" i="52"/>
  <c r="G44" i="34"/>
  <c r="G45" i="34" s="1"/>
  <c r="G56" i="45"/>
  <c r="G57" i="45" s="1"/>
  <c r="H44" i="29"/>
  <c r="F32" i="38"/>
  <c r="H48" i="65"/>
  <c r="H49" i="65" s="1"/>
  <c r="I56" i="69"/>
  <c r="G52" i="66"/>
  <c r="G53" i="66" s="1"/>
  <c r="G56" i="38"/>
  <c r="G57" i="38" s="1"/>
  <c r="F44" i="28"/>
  <c r="G56" i="28"/>
  <c r="G57" i="28" s="1"/>
  <c r="G44" i="43"/>
  <c r="G48" i="39"/>
  <c r="H44" i="65"/>
  <c r="H45" i="65" s="1"/>
  <c r="C56" i="52"/>
  <c r="D24" i="49"/>
  <c r="H44" i="40"/>
  <c r="H45" i="40" s="1"/>
  <c r="H40" i="60"/>
  <c r="F48" i="52"/>
  <c r="F40" i="61"/>
  <c r="G52" i="28"/>
  <c r="G53" i="28" s="1"/>
  <c r="G36" i="51"/>
  <c r="D24" i="45"/>
  <c r="H24" i="62"/>
  <c r="H25" i="62" s="1"/>
  <c r="H24" i="61"/>
  <c r="H25" i="61" s="1"/>
  <c r="G52" i="39"/>
  <c r="D36" i="3"/>
  <c r="G24" i="67"/>
  <c r="F56" i="28"/>
  <c r="G32" i="45"/>
  <c r="G33" i="45" s="1"/>
  <c r="D44" i="69"/>
  <c r="I56" i="35"/>
  <c r="I57" i="35" s="1"/>
  <c r="H56" i="34"/>
  <c r="H57" i="34" s="1"/>
  <c r="G40" i="45"/>
  <c r="G41" i="45" s="1"/>
  <c r="C56" i="32"/>
  <c r="H16" i="42"/>
  <c r="C56" i="69"/>
  <c r="D32" i="36"/>
  <c r="F40" i="47"/>
  <c r="D44" i="58"/>
  <c r="D40" i="34"/>
  <c r="C48" i="69"/>
  <c r="I32" i="69"/>
  <c r="I32" i="51"/>
  <c r="D52" i="45"/>
  <c r="H44" i="28"/>
  <c r="H45" i="28" s="1"/>
  <c r="I48" i="55"/>
  <c r="I49" i="55" s="1"/>
  <c r="F16" i="66"/>
  <c r="C56" i="40"/>
  <c r="G56" i="39"/>
  <c r="H16" i="38"/>
  <c r="G24" i="39"/>
  <c r="F56" i="38"/>
  <c r="C56" i="50"/>
  <c r="G32" i="37"/>
  <c r="H24" i="38"/>
  <c r="H25" i="38" s="1"/>
  <c r="D16" i="56"/>
  <c r="F44" i="66"/>
  <c r="H52" i="34"/>
  <c r="H53" i="34" s="1"/>
  <c r="H48" i="26"/>
  <c r="H49" i="26" s="1"/>
  <c r="G16" i="66"/>
  <c r="I52" i="69"/>
  <c r="I56" i="51"/>
  <c r="E32" i="55"/>
  <c r="G56" i="69"/>
  <c r="G57" i="69" s="1"/>
  <c r="F36" i="47"/>
  <c r="D24" i="44"/>
  <c r="I24" i="35"/>
  <c r="I25" i="35" s="1"/>
  <c r="D40" i="31"/>
  <c r="F32" i="66"/>
  <c r="H32" i="62"/>
  <c r="H33" i="62" s="1"/>
  <c r="F24" i="42"/>
  <c r="G32" i="49"/>
  <c r="G33" i="49" s="1"/>
  <c r="H24" i="26"/>
  <c r="F36" i="42"/>
  <c r="H40" i="62"/>
  <c r="H41" i="62" s="1"/>
  <c r="F48" i="62"/>
  <c r="H36" i="56"/>
  <c r="H37" i="56" s="1"/>
  <c r="H24" i="49"/>
  <c r="H25" i="49" s="1"/>
  <c r="F56" i="61"/>
  <c r="H24" i="33"/>
  <c r="F48" i="47"/>
  <c r="G24" i="66"/>
  <c r="G25" i="66" s="1"/>
  <c r="C36" i="32"/>
  <c r="D48" i="58"/>
  <c r="K48" i="58" s="1"/>
  <c r="K49" i="58" s="1"/>
  <c r="E40" i="55"/>
  <c r="D40" i="36"/>
  <c r="C56" i="3"/>
  <c r="I36" i="51"/>
  <c r="D36" i="57"/>
  <c r="G24" i="31"/>
  <c r="D56" i="50"/>
  <c r="D57" i="50" s="1"/>
  <c r="I56" i="47"/>
  <c r="D32" i="58"/>
  <c r="H52" i="62"/>
  <c r="H53" i="62" s="1"/>
  <c r="G16" i="10"/>
  <c r="F48" i="3"/>
  <c r="G24" i="51"/>
  <c r="I56" i="45"/>
  <c r="I57" i="45" s="1"/>
  <c r="H52" i="56"/>
  <c r="H53" i="56" s="1"/>
  <c r="G16" i="65"/>
  <c r="I44" i="39"/>
  <c r="G40" i="46"/>
  <c r="H44" i="60"/>
  <c r="C40" i="52"/>
  <c r="G16" i="69"/>
  <c r="I24" i="45"/>
  <c r="H24" i="60"/>
  <c r="F52" i="28"/>
  <c r="H44" i="64"/>
  <c r="H48" i="49"/>
  <c r="H49" i="49" s="1"/>
  <c r="I36" i="69"/>
  <c r="D36" i="28"/>
  <c r="C52" i="3"/>
  <c r="H36" i="46"/>
  <c r="G52" i="70"/>
  <c r="F44" i="3"/>
  <c r="F44" i="32"/>
  <c r="F45" i="32" s="1"/>
  <c r="F52" i="29"/>
  <c r="F56" i="34"/>
  <c r="F57" i="34" s="1"/>
  <c r="H32" i="9"/>
  <c r="H32" i="38"/>
  <c r="H33" i="38" s="1"/>
  <c r="E36" i="55"/>
  <c r="R68" i="23"/>
  <c r="S68" i="23"/>
  <c r="A66" i="4" l="1"/>
  <c r="B67" i="4"/>
  <c r="G68" i="69"/>
  <c r="G69" i="69" s="1"/>
  <c r="G17" i="69"/>
  <c r="G64" i="69"/>
  <c r="E41" i="55"/>
  <c r="E40" i="100"/>
  <c r="E41" i="100" s="1"/>
  <c r="E40" i="76"/>
  <c r="E41" i="76" s="1"/>
  <c r="D41" i="31"/>
  <c r="D40" i="94"/>
  <c r="D41" i="94" s="1"/>
  <c r="H45" i="37"/>
  <c r="F52" i="97"/>
  <c r="F53" i="97" s="1"/>
  <c r="F53" i="42"/>
  <c r="F49" i="9"/>
  <c r="I41" i="62"/>
  <c r="I40" i="101"/>
  <c r="I41" i="101" s="1"/>
  <c r="C17" i="40"/>
  <c r="K16" i="40"/>
  <c r="C16" i="96"/>
  <c r="D41" i="58"/>
  <c r="K40" i="58"/>
  <c r="K41" i="58" s="1"/>
  <c r="H17" i="65"/>
  <c r="H68" i="65"/>
  <c r="H69" i="65" s="1"/>
  <c r="H64" i="65"/>
  <c r="C53" i="52"/>
  <c r="H37" i="60"/>
  <c r="D49" i="69"/>
  <c r="D48" i="88"/>
  <c r="D49" i="88" s="1"/>
  <c r="G41" i="73"/>
  <c r="K40" i="73"/>
  <c r="K41" i="73" s="1"/>
  <c r="H33" i="28"/>
  <c r="H64" i="28"/>
  <c r="H68" i="28"/>
  <c r="H69" i="28" s="1"/>
  <c r="G37" i="60"/>
  <c r="K36" i="60"/>
  <c r="K37" i="60" s="1"/>
  <c r="G44" i="96"/>
  <c r="G45" i="96" s="1"/>
  <c r="G45" i="37"/>
  <c r="K44" i="37"/>
  <c r="C41" i="3"/>
  <c r="C53" i="49"/>
  <c r="F33" i="42"/>
  <c r="F32" i="97"/>
  <c r="F33" i="97" s="1"/>
  <c r="G57" i="29"/>
  <c r="G56" i="94"/>
  <c r="G57" i="94" s="1"/>
  <c r="H25" i="31"/>
  <c r="G33" i="67"/>
  <c r="K32" i="67"/>
  <c r="K33" i="67" s="1"/>
  <c r="F45" i="52"/>
  <c r="F44" i="99"/>
  <c r="F45" i="99" s="1"/>
  <c r="F17" i="9"/>
  <c r="K16" i="9"/>
  <c r="H33" i="60"/>
  <c r="H25" i="72"/>
  <c r="H24" i="90"/>
  <c r="H25" i="90" s="1"/>
  <c r="F25" i="52"/>
  <c r="F24" i="99"/>
  <c r="F25" i="99" s="1"/>
  <c r="F41" i="62"/>
  <c r="G17" i="61"/>
  <c r="K16" i="61"/>
  <c r="C37" i="47"/>
  <c r="H68" i="62"/>
  <c r="H69" i="62" s="1"/>
  <c r="H64" i="62"/>
  <c r="H17" i="62"/>
  <c r="F45" i="29"/>
  <c r="F44" i="94"/>
  <c r="F45" i="94" s="1"/>
  <c r="K44" i="29"/>
  <c r="F49" i="61"/>
  <c r="F48" i="101"/>
  <c r="F49" i="101" s="1"/>
  <c r="F17" i="53"/>
  <c r="D33" i="57"/>
  <c r="D64" i="57"/>
  <c r="D68" i="57"/>
  <c r="D37" i="36"/>
  <c r="K36" i="36"/>
  <c r="K37" i="36" s="1"/>
  <c r="C57" i="49"/>
  <c r="G25" i="36"/>
  <c r="K24" i="36"/>
  <c r="K25" i="36" s="1"/>
  <c r="D49" i="44"/>
  <c r="D48" i="97"/>
  <c r="E48" i="100"/>
  <c r="E49" i="100" s="1"/>
  <c r="E49" i="55"/>
  <c r="E48" i="76"/>
  <c r="E49" i="76" s="1"/>
  <c r="D36" i="94"/>
  <c r="D37" i="94" s="1"/>
  <c r="I17" i="48"/>
  <c r="I16" i="98"/>
  <c r="I17" i="98" s="1"/>
  <c r="G17" i="38"/>
  <c r="G16" i="96"/>
  <c r="G17" i="96" s="1"/>
  <c r="C53" i="69"/>
  <c r="C52" i="88"/>
  <c r="F17" i="34"/>
  <c r="F24" i="93"/>
  <c r="F25" i="3"/>
  <c r="K24" i="3"/>
  <c r="K25" i="3" s="1"/>
  <c r="C45" i="34"/>
  <c r="K44" i="34"/>
  <c r="C44" i="95"/>
  <c r="C41" i="49"/>
  <c r="F57" i="9"/>
  <c r="H41" i="9"/>
  <c r="H40" i="93"/>
  <c r="H41" i="93" s="1"/>
  <c r="I25" i="32"/>
  <c r="G37" i="43"/>
  <c r="K36" i="43"/>
  <c r="K37" i="43" s="1"/>
  <c r="C45" i="51"/>
  <c r="C68" i="51"/>
  <c r="C64" i="51"/>
  <c r="G45" i="29"/>
  <c r="G44" i="94"/>
  <c r="G45" i="94" s="1"/>
  <c r="C25" i="34"/>
  <c r="K24" i="34"/>
  <c r="K25" i="34" s="1"/>
  <c r="C24" i="95"/>
  <c r="F49" i="29"/>
  <c r="F48" i="94"/>
  <c r="F49" i="94" s="1"/>
  <c r="K48" i="29"/>
  <c r="K49" i="29" s="1"/>
  <c r="G52" i="96"/>
  <c r="G53" i="96" s="1"/>
  <c r="G53" i="37"/>
  <c r="K52" i="37"/>
  <c r="K53" i="37" s="1"/>
  <c r="F57" i="42"/>
  <c r="F56" i="97"/>
  <c r="F57" i="97" s="1"/>
  <c r="H33" i="46"/>
  <c r="H64" i="46"/>
  <c r="H68" i="46"/>
  <c r="G41" i="65"/>
  <c r="I53" i="47"/>
  <c r="I57" i="62"/>
  <c r="I56" i="101"/>
  <c r="I57" i="101" s="1"/>
  <c r="H49" i="60"/>
  <c r="H48" i="101"/>
  <c r="H49" i="101" s="1"/>
  <c r="I45" i="51"/>
  <c r="I17" i="39"/>
  <c r="I16" i="96"/>
  <c r="I17" i="96" s="1"/>
  <c r="C49" i="49"/>
  <c r="F37" i="66"/>
  <c r="F36" i="87"/>
  <c r="F37" i="87" s="1"/>
  <c r="F17" i="33"/>
  <c r="F16" i="95"/>
  <c r="F17" i="95" s="1"/>
  <c r="G64" i="40"/>
  <c r="G17" i="40"/>
  <c r="G68" i="40"/>
  <c r="G69" i="40" s="1"/>
  <c r="G49" i="37"/>
  <c r="G48" i="96"/>
  <c r="G49" i="96" s="1"/>
  <c r="K48" i="37"/>
  <c r="K49" i="37" s="1"/>
  <c r="F25" i="33"/>
  <c r="F24" i="95"/>
  <c r="F25" i="95" s="1"/>
  <c r="G57" i="73"/>
  <c r="K56" i="73"/>
  <c r="K57" i="73" s="1"/>
  <c r="C45" i="32"/>
  <c r="C44" i="94"/>
  <c r="C25" i="69"/>
  <c r="C24" i="88"/>
  <c r="H52" i="90"/>
  <c r="H53" i="90" s="1"/>
  <c r="H53" i="72"/>
  <c r="D33" i="70"/>
  <c r="D68" i="70"/>
  <c r="D69" i="70" s="1"/>
  <c r="D64" i="70"/>
  <c r="C25" i="40"/>
  <c r="K24" i="40"/>
  <c r="K25" i="40" s="1"/>
  <c r="C24" i="96"/>
  <c r="S69" i="23"/>
  <c r="R69" i="23"/>
  <c r="H37" i="46"/>
  <c r="D37" i="57"/>
  <c r="G25" i="65"/>
  <c r="G24" i="87"/>
  <c r="G25" i="87" s="1"/>
  <c r="H25" i="37"/>
  <c r="H24" i="96"/>
  <c r="H25" i="96" s="1"/>
  <c r="K24" i="37"/>
  <c r="K25" i="37" s="1"/>
  <c r="I41" i="51"/>
  <c r="D53" i="69"/>
  <c r="D52" i="88"/>
  <c r="D53" i="88" s="1"/>
  <c r="F64" i="32"/>
  <c r="F68" i="32"/>
  <c r="F69" i="32" s="1"/>
  <c r="F17" i="32"/>
  <c r="H57" i="37"/>
  <c r="G49" i="36"/>
  <c r="K48" i="36"/>
  <c r="K49" i="36" s="1"/>
  <c r="H25" i="51"/>
  <c r="D33" i="58"/>
  <c r="D64" i="58"/>
  <c r="K32" i="58"/>
  <c r="K33" i="58" s="1"/>
  <c r="D68" i="58"/>
  <c r="C33" i="52"/>
  <c r="G33" i="43"/>
  <c r="K32" i="43"/>
  <c r="K33" i="43" s="1"/>
  <c r="G64" i="43"/>
  <c r="G68" i="43"/>
  <c r="C48" i="96"/>
  <c r="C33" i="3"/>
  <c r="C68" i="3"/>
  <c r="C64" i="3"/>
  <c r="G64" i="28"/>
  <c r="G68" i="28"/>
  <c r="G69" i="28" s="1"/>
  <c r="G17" i="28"/>
  <c r="K16" i="28"/>
  <c r="D53" i="52"/>
  <c r="H33" i="64"/>
  <c r="K32" i="64"/>
  <c r="K33" i="64" s="1"/>
  <c r="I25" i="62"/>
  <c r="I24" i="101"/>
  <c r="I25" i="101" s="1"/>
  <c r="E56" i="100"/>
  <c r="E57" i="100" s="1"/>
  <c r="E57" i="55"/>
  <c r="E56" i="76"/>
  <c r="E57" i="76" s="1"/>
  <c r="H37" i="64"/>
  <c r="K36" i="64"/>
  <c r="K37" i="64" s="1"/>
  <c r="I33" i="62"/>
  <c r="I32" i="101"/>
  <c r="I33" i="101" s="1"/>
  <c r="D25" i="40"/>
  <c r="D24" i="96"/>
  <c r="D25" i="96" s="1"/>
  <c r="G37" i="46"/>
  <c r="G25" i="70"/>
  <c r="K24" i="70"/>
  <c r="K25" i="70" s="1"/>
  <c r="G68" i="45"/>
  <c r="G69" i="45" s="1"/>
  <c r="G17" i="45"/>
  <c r="G64" i="45"/>
  <c r="H53" i="9"/>
  <c r="H52" i="93"/>
  <c r="H53" i="93" s="1"/>
  <c r="G57" i="43"/>
  <c r="K56" i="43"/>
  <c r="K57" i="43" s="1"/>
  <c r="I45" i="69"/>
  <c r="I44" i="88"/>
  <c r="I45" i="88" s="1"/>
  <c r="F53" i="66"/>
  <c r="K52" i="66"/>
  <c r="K53" i="66" s="1"/>
  <c r="F52" i="87"/>
  <c r="F53" i="87" s="1"/>
  <c r="H64" i="64"/>
  <c r="H68" i="64"/>
  <c r="H17" i="64"/>
  <c r="H16" i="87"/>
  <c r="H17" i="87" s="1"/>
  <c r="K16" i="64"/>
  <c r="G37" i="30"/>
  <c r="K36" i="30"/>
  <c r="K37" i="30" s="1"/>
  <c r="H49" i="29"/>
  <c r="G17" i="31"/>
  <c r="K16" i="31"/>
  <c r="H17" i="57"/>
  <c r="I57" i="39"/>
  <c r="I56" i="96"/>
  <c r="I57" i="96" s="1"/>
  <c r="B71" i="23"/>
  <c r="E70" i="23"/>
  <c r="A71" i="23"/>
  <c r="F44" i="93"/>
  <c r="F45" i="93" s="1"/>
  <c r="F45" i="3"/>
  <c r="H45" i="64"/>
  <c r="K44" i="64"/>
  <c r="H44" i="87"/>
  <c r="H45" i="87" s="1"/>
  <c r="C37" i="32"/>
  <c r="C36" i="94"/>
  <c r="D53" i="45"/>
  <c r="F41" i="61"/>
  <c r="F40" i="101"/>
  <c r="F41" i="101" s="1"/>
  <c r="C57" i="52"/>
  <c r="C53" i="51"/>
  <c r="I53" i="39"/>
  <c r="I52" i="96"/>
  <c r="I53" i="96" s="1"/>
  <c r="F49" i="28"/>
  <c r="K48" i="28"/>
  <c r="K49" i="28" s="1"/>
  <c r="H53" i="64"/>
  <c r="K52" i="64"/>
  <c r="K53" i="64" s="1"/>
  <c r="H52" i="87"/>
  <c r="H53" i="87" s="1"/>
  <c r="C53" i="50"/>
  <c r="K52" i="50"/>
  <c r="K53" i="50" s="1"/>
  <c r="G41" i="67"/>
  <c r="K40" i="67"/>
  <c r="K41" i="67" s="1"/>
  <c r="H49" i="37"/>
  <c r="I25" i="31"/>
  <c r="I24" i="94"/>
  <c r="I25" i="94" s="1"/>
  <c r="G17" i="67"/>
  <c r="G64" i="67"/>
  <c r="G68" i="67"/>
  <c r="K16" i="67"/>
  <c r="I49" i="62"/>
  <c r="I48" i="101"/>
  <c r="I49" i="101" s="1"/>
  <c r="C53" i="3"/>
  <c r="C52" i="93"/>
  <c r="K52" i="3"/>
  <c r="K53" i="3" s="1"/>
  <c r="C41" i="52"/>
  <c r="C57" i="40"/>
  <c r="C56" i="96"/>
  <c r="D41" i="34"/>
  <c r="D40" i="95"/>
  <c r="D41" i="95" s="1"/>
  <c r="D45" i="69"/>
  <c r="D44" i="88"/>
  <c r="D45" i="88" s="1"/>
  <c r="F49" i="52"/>
  <c r="F48" i="99"/>
  <c r="F49" i="99" s="1"/>
  <c r="C33" i="32"/>
  <c r="C32" i="94"/>
  <c r="C64" i="32"/>
  <c r="C68" i="32"/>
  <c r="D17" i="59"/>
  <c r="D16" i="101"/>
  <c r="D17" i="101" s="1"/>
  <c r="K16" i="59"/>
  <c r="G17" i="36"/>
  <c r="G68" i="36"/>
  <c r="G69" i="36" s="1"/>
  <c r="G64" i="36"/>
  <c r="K16" i="36"/>
  <c r="D41" i="10"/>
  <c r="K40" i="10"/>
  <c r="K41" i="10" s="1"/>
  <c r="H17" i="49"/>
  <c r="G25" i="73"/>
  <c r="K24" i="73"/>
  <c r="K25" i="73" s="1"/>
  <c r="G52" i="94"/>
  <c r="G53" i="94" s="1"/>
  <c r="G53" i="29"/>
  <c r="G41" i="43"/>
  <c r="K40" i="43"/>
  <c r="K41" i="43" s="1"/>
  <c r="C33" i="70"/>
  <c r="K32" i="70"/>
  <c r="K33" i="70" s="1"/>
  <c r="C68" i="70"/>
  <c r="C64" i="70"/>
  <c r="G53" i="10"/>
  <c r="K52" i="10"/>
  <c r="K53" i="10" s="1"/>
  <c r="G49" i="65"/>
  <c r="G48" i="87"/>
  <c r="G49" i="87" s="1"/>
  <c r="G33" i="73"/>
  <c r="K32" i="73"/>
  <c r="K33" i="73" s="1"/>
  <c r="F37" i="39"/>
  <c r="F25" i="66"/>
  <c r="F24" i="87"/>
  <c r="F25" i="87" s="1"/>
  <c r="K24" i="66"/>
  <c r="K25" i="66" s="1"/>
  <c r="H17" i="48"/>
  <c r="D25" i="44"/>
  <c r="D24" i="97"/>
  <c r="F37" i="47"/>
  <c r="G33" i="37"/>
  <c r="G68" i="37"/>
  <c r="G64" i="37"/>
  <c r="G25" i="39"/>
  <c r="K24" i="39"/>
  <c r="K25" i="39" s="1"/>
  <c r="F64" i="66"/>
  <c r="F17" i="66"/>
  <c r="F68" i="66"/>
  <c r="F16" i="87"/>
  <c r="F17" i="87" s="1"/>
  <c r="K16" i="66"/>
  <c r="I33" i="69"/>
  <c r="I32" i="88"/>
  <c r="I33" i="88" s="1"/>
  <c r="F41" i="47"/>
  <c r="H17" i="42"/>
  <c r="C57" i="32"/>
  <c r="C56" i="94"/>
  <c r="D36" i="93"/>
  <c r="D37" i="93" s="1"/>
  <c r="D37" i="3"/>
  <c r="D25" i="45"/>
  <c r="H41" i="60"/>
  <c r="D25" i="49"/>
  <c r="K24" i="49"/>
  <c r="K25" i="49" s="1"/>
  <c r="G49" i="39"/>
  <c r="F33" i="38"/>
  <c r="F32" i="96"/>
  <c r="F33" i="96" s="1"/>
  <c r="F53" i="52"/>
  <c r="F52" i="99"/>
  <c r="F53" i="99" s="1"/>
  <c r="D49" i="45"/>
  <c r="C53" i="34"/>
  <c r="K52" i="34"/>
  <c r="K53" i="34" s="1"/>
  <c r="C52" i="95"/>
  <c r="G17" i="39"/>
  <c r="K16" i="39"/>
  <c r="F33" i="62"/>
  <c r="F68" i="62"/>
  <c r="F64" i="62"/>
  <c r="G17" i="29"/>
  <c r="G16" i="94"/>
  <c r="G17" i="94" s="1"/>
  <c r="G45" i="51"/>
  <c r="H41" i="64"/>
  <c r="K40" i="64"/>
  <c r="K41" i="64" s="1"/>
  <c r="F25" i="9"/>
  <c r="K24" i="9"/>
  <c r="K25" i="9" s="1"/>
  <c r="I17" i="51"/>
  <c r="I68" i="51"/>
  <c r="I64" i="51"/>
  <c r="D33" i="26"/>
  <c r="D64" i="26"/>
  <c r="D68" i="26"/>
  <c r="D69" i="26" s="1"/>
  <c r="G41" i="30"/>
  <c r="K40" i="30"/>
  <c r="K41" i="30" s="1"/>
  <c r="F36" i="94"/>
  <c r="F37" i="94" s="1"/>
  <c r="F37" i="29"/>
  <c r="D17" i="44"/>
  <c r="D16" i="97"/>
  <c r="H33" i="10"/>
  <c r="H68" i="10"/>
  <c r="H69" i="10" s="1"/>
  <c r="H64" i="10"/>
  <c r="G57" i="70"/>
  <c r="K56" i="70"/>
  <c r="K57" i="70" s="1"/>
  <c r="G17" i="32"/>
  <c r="K44" i="50"/>
  <c r="C45" i="50"/>
  <c r="I49" i="47"/>
  <c r="C17" i="52"/>
  <c r="C68" i="52"/>
  <c r="C64" i="52"/>
  <c r="H49" i="9"/>
  <c r="H48" i="93"/>
  <c r="H49" i="93" s="1"/>
  <c r="I49" i="51"/>
  <c r="G57" i="51"/>
  <c r="C25" i="52"/>
  <c r="I49" i="69"/>
  <c r="I48" i="88"/>
  <c r="I49" i="88" s="1"/>
  <c r="G45" i="67"/>
  <c r="K44" i="67"/>
  <c r="D25" i="52"/>
  <c r="G57" i="10"/>
  <c r="K56" i="10"/>
  <c r="K57" i="10" s="1"/>
  <c r="D49" i="3"/>
  <c r="D48" i="93"/>
  <c r="D49" i="93" s="1"/>
  <c r="C37" i="52"/>
  <c r="C45" i="47"/>
  <c r="I57" i="44"/>
  <c r="I56" i="97"/>
  <c r="I57" i="97" s="1"/>
  <c r="G17" i="9"/>
  <c r="G16" i="93"/>
  <c r="G17" i="93" s="1"/>
  <c r="G53" i="65"/>
  <c r="G52" i="87"/>
  <c r="G53" i="87" s="1"/>
  <c r="F53" i="62"/>
  <c r="G57" i="31"/>
  <c r="D33" i="28"/>
  <c r="D64" i="28"/>
  <c r="K32" i="28"/>
  <c r="K33" i="28" s="1"/>
  <c r="D68" i="28"/>
  <c r="H45" i="9"/>
  <c r="H44" i="93"/>
  <c r="H45" i="93" s="1"/>
  <c r="I17" i="45"/>
  <c r="I16" i="97"/>
  <c r="I17" i="97" s="1"/>
  <c r="C37" i="55"/>
  <c r="G33" i="60"/>
  <c r="G68" i="60"/>
  <c r="K32" i="60"/>
  <c r="K33" i="60" s="1"/>
  <c r="G64" i="60"/>
  <c r="G37" i="73"/>
  <c r="K36" i="73"/>
  <c r="K37" i="73" s="1"/>
  <c r="H53" i="60"/>
  <c r="H52" i="101"/>
  <c r="H53" i="101" s="1"/>
  <c r="D32" i="93"/>
  <c r="D33" i="93" s="1"/>
  <c r="D33" i="3"/>
  <c r="D68" i="3"/>
  <c r="D64" i="3"/>
  <c r="I45" i="62"/>
  <c r="I44" i="101"/>
  <c r="I45" i="101" s="1"/>
  <c r="G17" i="34"/>
  <c r="I45" i="44"/>
  <c r="I68" i="44"/>
  <c r="I44" i="97"/>
  <c r="I45" i="97" s="1"/>
  <c r="I64" i="44"/>
  <c r="D37" i="68"/>
  <c r="C57" i="26"/>
  <c r="K56" i="26"/>
  <c r="K57" i="26" s="1"/>
  <c r="H49" i="64"/>
  <c r="K48" i="64"/>
  <c r="K49" i="64" s="1"/>
  <c r="H48" i="87"/>
  <c r="H49" i="87" s="1"/>
  <c r="G33" i="65"/>
  <c r="D57" i="44"/>
  <c r="D56" i="97"/>
  <c r="G57" i="67"/>
  <c r="K56" i="67"/>
  <c r="K57" i="67" s="1"/>
  <c r="G49" i="51"/>
  <c r="F24" i="88"/>
  <c r="F25" i="88" s="1"/>
  <c r="F25" i="68"/>
  <c r="C49" i="52"/>
  <c r="C37" i="49"/>
  <c r="C37" i="69"/>
  <c r="C36" i="88"/>
  <c r="G45" i="31"/>
  <c r="G57" i="65"/>
  <c r="G56" i="87"/>
  <c r="G57" i="87" s="1"/>
  <c r="D45" i="44"/>
  <c r="D44" i="97"/>
  <c r="H37" i="9"/>
  <c r="H36" i="93"/>
  <c r="H37" i="93" s="1"/>
  <c r="G37" i="67"/>
  <c r="K36" i="67"/>
  <c r="K37" i="67" s="1"/>
  <c r="D57" i="52"/>
  <c r="H45" i="72"/>
  <c r="H44" i="90"/>
  <c r="H45" i="90" s="1"/>
  <c r="I25" i="48"/>
  <c r="I24" i="98"/>
  <c r="I25" i="98" s="1"/>
  <c r="F48" i="97"/>
  <c r="F49" i="97" s="1"/>
  <c r="F49" i="42"/>
  <c r="C45" i="69"/>
  <c r="C44" i="88"/>
  <c r="F33" i="39"/>
  <c r="F68" i="39"/>
  <c r="F64" i="39"/>
  <c r="D45" i="45"/>
  <c r="D41" i="57"/>
  <c r="D45" i="52"/>
  <c r="F41" i="29"/>
  <c r="F40" i="94"/>
  <c r="F41" i="94" s="1"/>
  <c r="D57" i="58"/>
  <c r="K56" i="58"/>
  <c r="K57" i="58" s="1"/>
  <c r="G41" i="37"/>
  <c r="C24" i="100"/>
  <c r="C25" i="55"/>
  <c r="C37" i="70"/>
  <c r="K36" i="70"/>
  <c r="K37" i="70" s="1"/>
  <c r="I33" i="55"/>
  <c r="I64" i="55"/>
  <c r="I68" i="55"/>
  <c r="I69" i="55" s="1"/>
  <c r="I53" i="62"/>
  <c r="I52" i="101"/>
  <c r="I53" i="101" s="1"/>
  <c r="C53" i="40"/>
  <c r="C52" i="96"/>
  <c r="G49" i="31"/>
  <c r="H17" i="51"/>
  <c r="C33" i="69"/>
  <c r="C32" i="88"/>
  <c r="F57" i="52"/>
  <c r="F56" i="99"/>
  <c r="F57" i="99" s="1"/>
  <c r="C49" i="34"/>
  <c r="K48" i="34"/>
  <c r="K49" i="34" s="1"/>
  <c r="C48" i="95"/>
  <c r="K44" i="26"/>
  <c r="C45" i="26"/>
  <c r="D41" i="68"/>
  <c r="G25" i="38"/>
  <c r="G24" i="96"/>
  <c r="G25" i="96" s="1"/>
  <c r="D53" i="44"/>
  <c r="D52" i="97"/>
  <c r="D52" i="93"/>
  <c r="D53" i="93" s="1"/>
  <c r="D53" i="3"/>
  <c r="H17" i="33"/>
  <c r="F17" i="29"/>
  <c r="F68" i="29"/>
  <c r="F64" i="29"/>
  <c r="F16" i="94"/>
  <c r="K16" i="29"/>
  <c r="C53" i="47"/>
  <c r="C57" i="47"/>
  <c r="C17" i="56"/>
  <c r="K16" i="56"/>
  <c r="F56" i="94"/>
  <c r="F57" i="94" s="1"/>
  <c r="F57" i="29"/>
  <c r="K56" i="29"/>
  <c r="K57" i="29" s="1"/>
  <c r="G53" i="31"/>
  <c r="F53" i="61"/>
  <c r="F52" i="101"/>
  <c r="F53" i="101" s="1"/>
  <c r="F52" i="94"/>
  <c r="F53" i="94" s="1"/>
  <c r="F53" i="29"/>
  <c r="K52" i="29"/>
  <c r="K53" i="29" s="1"/>
  <c r="I45" i="39"/>
  <c r="I44" i="96"/>
  <c r="I45" i="96" s="1"/>
  <c r="C56" i="93"/>
  <c r="C57" i="3"/>
  <c r="K56" i="3"/>
  <c r="K57" i="3" s="1"/>
  <c r="H25" i="33"/>
  <c r="F49" i="62"/>
  <c r="F37" i="42"/>
  <c r="F36" i="97"/>
  <c r="F37" i="97" s="1"/>
  <c r="G17" i="66"/>
  <c r="D17" i="56"/>
  <c r="G57" i="39"/>
  <c r="C57" i="69"/>
  <c r="C56" i="88"/>
  <c r="G25" i="67"/>
  <c r="K24" i="67"/>
  <c r="K25" i="67" s="1"/>
  <c r="I57" i="69"/>
  <c r="I56" i="88"/>
  <c r="I57" i="88" s="1"/>
  <c r="I25" i="69"/>
  <c r="I24" i="88"/>
  <c r="I25" i="88" s="1"/>
  <c r="E45" i="55"/>
  <c r="E44" i="100"/>
  <c r="E45" i="100" s="1"/>
  <c r="E44" i="76"/>
  <c r="E45" i="76" s="1"/>
  <c r="I17" i="32"/>
  <c r="G64" i="51"/>
  <c r="G68" i="51"/>
  <c r="G17" i="51"/>
  <c r="K16" i="51"/>
  <c r="H17" i="31"/>
  <c r="C41" i="69"/>
  <c r="C40" i="88"/>
  <c r="D33" i="10"/>
  <c r="D64" i="10"/>
  <c r="K32" i="10"/>
  <c r="K33" i="10" s="1"/>
  <c r="D68" i="10"/>
  <c r="H49" i="72"/>
  <c r="H48" i="90"/>
  <c r="H49" i="90" s="1"/>
  <c r="D33" i="31"/>
  <c r="D32" i="94"/>
  <c r="D33" i="94" s="1"/>
  <c r="D64" i="31"/>
  <c r="D68" i="31"/>
  <c r="F17" i="35"/>
  <c r="C25" i="56"/>
  <c r="K24" i="56"/>
  <c r="K25" i="56" s="1"/>
  <c r="H16" i="96"/>
  <c r="H17" i="96" s="1"/>
  <c r="H17" i="37"/>
  <c r="K16" i="37"/>
  <c r="G25" i="28"/>
  <c r="K24" i="28"/>
  <c r="K25" i="28" s="1"/>
  <c r="C49" i="47"/>
  <c r="C45" i="52"/>
  <c r="E36" i="100"/>
  <c r="E37" i="100" s="1"/>
  <c r="E37" i="55"/>
  <c r="E36" i="76"/>
  <c r="E37" i="76" s="1"/>
  <c r="G53" i="70"/>
  <c r="K52" i="70"/>
  <c r="K53" i="70" s="1"/>
  <c r="G17" i="65"/>
  <c r="G64" i="65"/>
  <c r="G68" i="65"/>
  <c r="G16" i="87"/>
  <c r="G17" i="87" s="1"/>
  <c r="G25" i="51"/>
  <c r="K24" i="51"/>
  <c r="K25" i="51" s="1"/>
  <c r="I57" i="47"/>
  <c r="F57" i="61"/>
  <c r="F56" i="101"/>
  <c r="F57" i="101" s="1"/>
  <c r="H25" i="26"/>
  <c r="K24" i="26"/>
  <c r="K25" i="26" s="1"/>
  <c r="H24" i="93"/>
  <c r="H25" i="93" s="1"/>
  <c r="I57" i="51"/>
  <c r="F57" i="38"/>
  <c r="F56" i="96"/>
  <c r="F57" i="96" s="1"/>
  <c r="K56" i="38"/>
  <c r="K57" i="38" s="1"/>
  <c r="F45" i="28"/>
  <c r="K44" i="28"/>
  <c r="I17" i="31"/>
  <c r="I16" i="94"/>
  <c r="I17" i="94" s="1"/>
  <c r="D17" i="52"/>
  <c r="G17" i="48"/>
  <c r="F53" i="47"/>
  <c r="G24" i="93"/>
  <c r="G25" i="93" s="1"/>
  <c r="C17" i="34"/>
  <c r="K16" i="34"/>
  <c r="C16" i="95"/>
  <c r="D17" i="69"/>
  <c r="D16" i="88"/>
  <c r="D17" i="88" s="1"/>
  <c r="F53" i="9"/>
  <c r="F41" i="39"/>
  <c r="G57" i="36"/>
  <c r="K56" i="36"/>
  <c r="K57" i="36" s="1"/>
  <c r="F45" i="62"/>
  <c r="G49" i="67"/>
  <c r="K48" i="67"/>
  <c r="K49" i="67" s="1"/>
  <c r="I25" i="51"/>
  <c r="F53" i="38"/>
  <c r="F52" i="96"/>
  <c r="F53" i="96" s="1"/>
  <c r="K52" i="38"/>
  <c r="K53" i="38" s="1"/>
  <c r="H57" i="29"/>
  <c r="H56" i="90"/>
  <c r="H57" i="90" s="1"/>
  <c r="H57" i="72"/>
  <c r="G49" i="43"/>
  <c r="K48" i="43"/>
  <c r="K49" i="43" s="1"/>
  <c r="F25" i="47"/>
  <c r="H57" i="64"/>
  <c r="H56" i="87"/>
  <c r="H57" i="87" s="1"/>
  <c r="K56" i="64"/>
  <c r="K57" i="64" s="1"/>
  <c r="G45" i="36"/>
  <c r="K44" i="36"/>
  <c r="F41" i="42"/>
  <c r="F40" i="97"/>
  <c r="F41" i="97" s="1"/>
  <c r="F68" i="47"/>
  <c r="F64" i="47"/>
  <c r="F17" i="47"/>
  <c r="G49" i="70"/>
  <c r="K48" i="70"/>
  <c r="K49" i="70" s="1"/>
  <c r="C33" i="55"/>
  <c r="F33" i="61"/>
  <c r="F68" i="61"/>
  <c r="F32" i="101"/>
  <c r="F33" i="101" s="1"/>
  <c r="F64" i="61"/>
  <c r="I45" i="47"/>
  <c r="G33" i="46"/>
  <c r="G64" i="46"/>
  <c r="G68" i="46"/>
  <c r="F45" i="9"/>
  <c r="F57" i="66"/>
  <c r="K56" i="66"/>
  <c r="K57" i="66" s="1"/>
  <c r="F56" i="87"/>
  <c r="F57" i="87" s="1"/>
  <c r="I17" i="52"/>
  <c r="E52" i="100"/>
  <c r="E53" i="100" s="1"/>
  <c r="E52" i="76"/>
  <c r="E53" i="76" s="1"/>
  <c r="H33" i="34"/>
  <c r="H64" i="34"/>
  <c r="H68" i="34"/>
  <c r="H69" i="34" s="1"/>
  <c r="H53" i="29"/>
  <c r="G25" i="10"/>
  <c r="K24" i="10"/>
  <c r="K25" i="10" s="1"/>
  <c r="F52" i="93"/>
  <c r="F53" i="93" s="1"/>
  <c r="F53" i="3"/>
  <c r="G41" i="60"/>
  <c r="K40" i="60"/>
  <c r="K41" i="60" s="1"/>
  <c r="G57" i="37"/>
  <c r="G56" i="96"/>
  <c r="G57" i="96" s="1"/>
  <c r="K56" i="37"/>
  <c r="K57" i="37" s="1"/>
  <c r="H64" i="40"/>
  <c r="H17" i="40"/>
  <c r="H68" i="40"/>
  <c r="H69" i="40" s="1"/>
  <c r="G68" i="70"/>
  <c r="G69" i="70" s="1"/>
  <c r="G64" i="70"/>
  <c r="G17" i="70"/>
  <c r="K16" i="70"/>
  <c r="G49" i="73"/>
  <c r="K48" i="73"/>
  <c r="K49" i="73" s="1"/>
  <c r="F37" i="62"/>
  <c r="F33" i="28"/>
  <c r="F64" i="28"/>
  <c r="F68" i="28"/>
  <c r="F69" i="28" s="1"/>
  <c r="C37" i="3"/>
  <c r="D37" i="28"/>
  <c r="K36" i="28"/>
  <c r="K37" i="28" s="1"/>
  <c r="F53" i="28"/>
  <c r="K52" i="28"/>
  <c r="K53" i="28" s="1"/>
  <c r="H25" i="60"/>
  <c r="H24" i="101"/>
  <c r="H25" i="101" s="1"/>
  <c r="K24" i="60"/>
  <c r="K25" i="60" s="1"/>
  <c r="H45" i="60"/>
  <c r="H44" i="101"/>
  <c r="H45" i="101" s="1"/>
  <c r="F49" i="3"/>
  <c r="F48" i="93"/>
  <c r="F49" i="93" s="1"/>
  <c r="D41" i="36"/>
  <c r="K40" i="36"/>
  <c r="K41" i="36" s="1"/>
  <c r="H33" i="9"/>
  <c r="H32" i="93"/>
  <c r="H33" i="93" s="1"/>
  <c r="H64" i="9"/>
  <c r="H68" i="9"/>
  <c r="I37" i="69"/>
  <c r="I36" i="88"/>
  <c r="I37" i="88" s="1"/>
  <c r="I25" i="45"/>
  <c r="I24" i="97"/>
  <c r="I25" i="97" s="1"/>
  <c r="G41" i="46"/>
  <c r="G68" i="10"/>
  <c r="G69" i="10" s="1"/>
  <c r="G17" i="10"/>
  <c r="G64" i="10"/>
  <c r="K16" i="10"/>
  <c r="G25" i="31"/>
  <c r="K24" i="31"/>
  <c r="K25" i="31" s="1"/>
  <c r="I37" i="51"/>
  <c r="F49" i="47"/>
  <c r="F25" i="42"/>
  <c r="F24" i="97"/>
  <c r="F25" i="97" s="1"/>
  <c r="F33" i="66"/>
  <c r="F32" i="87"/>
  <c r="F33" i="87" s="1"/>
  <c r="E33" i="55"/>
  <c r="E32" i="100"/>
  <c r="E33" i="100" s="1"/>
  <c r="E68" i="55"/>
  <c r="E64" i="55"/>
  <c r="E32" i="76"/>
  <c r="E33" i="76" s="1"/>
  <c r="I53" i="69"/>
  <c r="I52" i="88"/>
  <c r="I53" i="88" s="1"/>
  <c r="F45" i="66"/>
  <c r="K44" i="66"/>
  <c r="F44" i="87"/>
  <c r="F45" i="87" s="1"/>
  <c r="C57" i="50"/>
  <c r="K56" i="50"/>
  <c r="K57" i="50" s="1"/>
  <c r="H64" i="38"/>
  <c r="H17" i="38"/>
  <c r="H68" i="38"/>
  <c r="H69" i="38" s="1"/>
  <c r="I33" i="51"/>
  <c r="C48" i="88"/>
  <c r="D45" i="58"/>
  <c r="K44" i="58"/>
  <c r="D64" i="36"/>
  <c r="D68" i="36"/>
  <c r="K32" i="36"/>
  <c r="K33" i="36" s="1"/>
  <c r="F57" i="28"/>
  <c r="K56" i="28"/>
  <c r="K57" i="28" s="1"/>
  <c r="G53" i="39"/>
  <c r="G37" i="51"/>
  <c r="G45" i="43"/>
  <c r="K44" i="43"/>
  <c r="H45" i="29"/>
  <c r="G53" i="67"/>
  <c r="K52" i="67"/>
  <c r="K53" i="67" s="1"/>
  <c r="G37" i="37"/>
  <c r="C57" i="34"/>
  <c r="K56" i="34"/>
  <c r="K57" i="34" s="1"/>
  <c r="C56" i="95"/>
  <c r="C53" i="32"/>
  <c r="C52" i="94"/>
  <c r="F68" i="38"/>
  <c r="F17" i="38"/>
  <c r="F64" i="38"/>
  <c r="K16" i="38"/>
  <c r="F16" i="96"/>
  <c r="F17" i="96" s="1"/>
  <c r="F16" i="93"/>
  <c r="F17" i="3"/>
  <c r="K16" i="3"/>
  <c r="D41" i="3"/>
  <c r="D40" i="93"/>
  <c r="D41" i="93" s="1"/>
  <c r="G53" i="73"/>
  <c r="K52" i="73"/>
  <c r="K53" i="73" s="1"/>
  <c r="H17" i="66"/>
  <c r="F25" i="32"/>
  <c r="G45" i="65"/>
  <c r="G44" i="87"/>
  <c r="G45" i="87" s="1"/>
  <c r="F33" i="47"/>
  <c r="D53" i="58"/>
  <c r="K52" i="58"/>
  <c r="K53" i="58" s="1"/>
  <c r="K48" i="3"/>
  <c r="K49" i="3" s="1"/>
  <c r="C49" i="3"/>
  <c r="C48" i="93"/>
  <c r="C41" i="70"/>
  <c r="K40" i="70"/>
  <c r="K41" i="70" s="1"/>
  <c r="I17" i="69"/>
  <c r="I64" i="69"/>
  <c r="I68" i="69"/>
  <c r="I16" i="88"/>
  <c r="I17" i="88" s="1"/>
  <c r="C49" i="32"/>
  <c r="C48" i="94"/>
  <c r="I49" i="39"/>
  <c r="I48" i="96"/>
  <c r="I49" i="96" s="1"/>
  <c r="F45" i="47"/>
  <c r="C53" i="26"/>
  <c r="K52" i="26"/>
  <c r="K53" i="26" s="1"/>
  <c r="G53" i="60"/>
  <c r="K52" i="60"/>
  <c r="K53" i="60" s="1"/>
  <c r="G45" i="10"/>
  <c r="K44" i="10"/>
  <c r="K48" i="50"/>
  <c r="K49" i="50" s="1"/>
  <c r="F45" i="38"/>
  <c r="K44" i="38"/>
  <c r="F44" i="96"/>
  <c r="F45" i="96" s="1"/>
  <c r="G24" i="94"/>
  <c r="G25" i="94" s="1"/>
  <c r="G25" i="29"/>
  <c r="I25" i="39"/>
  <c r="I24" i="96"/>
  <c r="I25" i="96" s="1"/>
  <c r="G49" i="60"/>
  <c r="K48" i="60"/>
  <c r="K49" i="60" s="1"/>
  <c r="H17" i="61"/>
  <c r="F45" i="61"/>
  <c r="F44" i="101"/>
  <c r="F45" i="101" s="1"/>
  <c r="G41" i="51"/>
  <c r="F57" i="47"/>
  <c r="D45" i="3"/>
  <c r="D44" i="93"/>
  <c r="D45" i="93" s="1"/>
  <c r="K48" i="26"/>
  <c r="K49" i="26" s="1"/>
  <c r="G49" i="29"/>
  <c r="G48" i="94"/>
  <c r="G49" i="94" s="1"/>
  <c r="H41" i="46"/>
  <c r="C33" i="47"/>
  <c r="C64" i="47"/>
  <c r="C68" i="47"/>
  <c r="D33" i="34"/>
  <c r="D64" i="34"/>
  <c r="D32" i="95"/>
  <c r="D33" i="95" s="1"/>
  <c r="D68" i="34"/>
  <c r="D57" i="45"/>
  <c r="G53" i="43"/>
  <c r="K52" i="43"/>
  <c r="K53" i="43" s="1"/>
  <c r="G37" i="65"/>
  <c r="G53" i="51"/>
  <c r="I17" i="62"/>
  <c r="I68" i="62"/>
  <c r="I64" i="62"/>
  <c r="I16" i="101"/>
  <c r="I17" i="101" s="1"/>
  <c r="F25" i="38"/>
  <c r="F24" i="96"/>
  <c r="F25" i="96" s="1"/>
  <c r="K24" i="38"/>
  <c r="K25" i="38" s="1"/>
  <c r="C41" i="55"/>
  <c r="G25" i="61"/>
  <c r="K24" i="61"/>
  <c r="K25" i="61" s="1"/>
  <c r="F56" i="93"/>
  <c r="F57" i="93" s="1"/>
  <c r="F57" i="3"/>
  <c r="D41" i="28"/>
  <c r="K40" i="28"/>
  <c r="K41" i="28" s="1"/>
  <c r="I41" i="69"/>
  <c r="I40" i="88"/>
  <c r="I41" i="88" s="1"/>
  <c r="C45" i="3"/>
  <c r="K44" i="3"/>
  <c r="C44" i="93"/>
  <c r="D57" i="69"/>
  <c r="D56" i="88"/>
  <c r="D57" i="88" s="1"/>
  <c r="D33" i="68"/>
  <c r="D64" i="68"/>
  <c r="D68" i="68"/>
  <c r="G45" i="60"/>
  <c r="K44" i="60"/>
  <c r="D37" i="58"/>
  <c r="K36" i="58"/>
  <c r="K37" i="58" s="1"/>
  <c r="C45" i="49"/>
  <c r="D25" i="69"/>
  <c r="D24" i="88"/>
  <c r="D25" i="88" s="1"/>
  <c r="D17" i="49"/>
  <c r="K16" i="49"/>
  <c r="H57" i="60"/>
  <c r="H56" i="101"/>
  <c r="H57" i="101" s="1"/>
  <c r="F25" i="29"/>
  <c r="F24" i="94"/>
  <c r="K24" i="29"/>
  <c r="K25" i="29" s="1"/>
  <c r="C45" i="40"/>
  <c r="C44" i="96"/>
  <c r="I49" i="44"/>
  <c r="I48" i="97"/>
  <c r="I49" i="97" s="1"/>
  <c r="F17" i="68"/>
  <c r="F16" i="88"/>
  <c r="F17" i="88" s="1"/>
  <c r="I53" i="44"/>
  <c r="I52" i="97"/>
  <c r="I53" i="97" s="1"/>
  <c r="H57" i="9"/>
  <c r="H56" i="93"/>
  <c r="H57" i="93" s="1"/>
  <c r="I37" i="62"/>
  <c r="I36" i="101"/>
  <c r="I37" i="101" s="1"/>
  <c r="F17" i="42"/>
  <c r="F68" i="42"/>
  <c r="F64" i="42"/>
  <c r="F16" i="97"/>
  <c r="F17" i="97" s="1"/>
  <c r="F41" i="38"/>
  <c r="F40" i="96"/>
  <c r="F41" i="96" s="1"/>
  <c r="D25" i="59"/>
  <c r="D24" i="101"/>
  <c r="D25" i="101" s="1"/>
  <c r="K24" i="59"/>
  <c r="K25" i="59" s="1"/>
  <c r="G33" i="30"/>
  <c r="K32" i="30"/>
  <c r="K33" i="30" s="1"/>
  <c r="G68" i="30"/>
  <c r="G64" i="30"/>
  <c r="H17" i="73"/>
  <c r="H64" i="73"/>
  <c r="H68" i="73"/>
  <c r="H69" i="73" s="1"/>
  <c r="H25" i="64"/>
  <c r="K24" i="64"/>
  <c r="K25" i="64" s="1"/>
  <c r="H24" i="87"/>
  <c r="H25" i="87" s="1"/>
  <c r="H68" i="60"/>
  <c r="H64" i="60"/>
  <c r="H17" i="60"/>
  <c r="H16" i="101"/>
  <c r="H17" i="101" s="1"/>
  <c r="K16" i="60"/>
  <c r="F57" i="62"/>
  <c r="I53" i="51"/>
  <c r="I33" i="49"/>
  <c r="I64" i="49"/>
  <c r="I68" i="49"/>
  <c r="I69" i="49" s="1"/>
  <c r="G33" i="26"/>
  <c r="G64" i="26"/>
  <c r="G68" i="26"/>
  <c r="G69" i="26" s="1"/>
  <c r="H17" i="72"/>
  <c r="H16" i="90"/>
  <c r="H17" i="90" s="1"/>
  <c r="G17" i="44"/>
  <c r="D17" i="63"/>
  <c r="F49" i="66"/>
  <c r="F48" i="87"/>
  <c r="F49" i="87" s="1"/>
  <c r="K48" i="66"/>
  <c r="K49" i="66" s="1"/>
  <c r="G17" i="49"/>
  <c r="G64" i="49"/>
  <c r="G68" i="49"/>
  <c r="G69" i="49" s="1"/>
  <c r="G33" i="51"/>
  <c r="H25" i="42"/>
  <c r="H33" i="56"/>
  <c r="H64" i="56"/>
  <c r="H68" i="56"/>
  <c r="H69" i="56" s="1"/>
  <c r="G49" i="10"/>
  <c r="K48" i="10"/>
  <c r="K49" i="10" s="1"/>
  <c r="F33" i="10"/>
  <c r="F64" i="10"/>
  <c r="F68" i="10"/>
  <c r="F69" i="10" s="1"/>
  <c r="F32" i="94"/>
  <c r="F33" i="94" s="1"/>
  <c r="F33" i="29"/>
  <c r="H53" i="37"/>
  <c r="C41" i="47"/>
  <c r="C41" i="32"/>
  <c r="C40" i="94"/>
  <c r="F37" i="38"/>
  <c r="F36" i="96"/>
  <c r="F37" i="96" s="1"/>
  <c r="D37" i="34"/>
  <c r="D36" i="95"/>
  <c r="D37" i="95" s="1"/>
  <c r="G53" i="36"/>
  <c r="K52" i="36"/>
  <c r="K53" i="36" s="1"/>
  <c r="G57" i="60"/>
  <c r="K56" i="60"/>
  <c r="K57" i="60" s="1"/>
  <c r="F25" i="35"/>
  <c r="D37" i="10"/>
  <c r="K36" i="10"/>
  <c r="K37" i="10" s="1"/>
  <c r="F17" i="52"/>
  <c r="F16" i="99"/>
  <c r="F17" i="99" s="1"/>
  <c r="F44" i="97"/>
  <c r="F45" i="97" s="1"/>
  <c r="F45" i="42"/>
  <c r="C16" i="100"/>
  <c r="C17" i="55"/>
  <c r="F49" i="38"/>
  <c r="K48" i="38"/>
  <c r="K49" i="38" s="1"/>
  <c r="F48" i="96"/>
  <c r="F49" i="96" s="1"/>
  <c r="F41" i="66"/>
  <c r="F40" i="87"/>
  <c r="F41" i="87" s="1"/>
  <c r="I68" i="35"/>
  <c r="I69" i="35" s="1"/>
  <c r="I17" i="35"/>
  <c r="I64" i="35"/>
  <c r="D17" i="45"/>
  <c r="F37" i="61"/>
  <c r="F36" i="101"/>
  <c r="F37" i="101" s="1"/>
  <c r="G64" i="73"/>
  <c r="G17" i="73"/>
  <c r="G68" i="73"/>
  <c r="K16" i="73"/>
  <c r="C17" i="69"/>
  <c r="C68" i="69"/>
  <c r="C64" i="69"/>
  <c r="C16" i="88"/>
  <c r="G45" i="39"/>
  <c r="C57" i="51"/>
  <c r="H17" i="39"/>
  <c r="D56" i="93"/>
  <c r="D57" i="93" s="1"/>
  <c r="D57" i="3"/>
  <c r="G45" i="73"/>
  <c r="K44" i="73"/>
  <c r="H64" i="26"/>
  <c r="H17" i="26"/>
  <c r="H68" i="26"/>
  <c r="H69" i="26" s="1"/>
  <c r="K16" i="26"/>
  <c r="H16" i="93"/>
  <c r="H17" i="93" s="1"/>
  <c r="C33" i="49"/>
  <c r="C64" i="49"/>
  <c r="C68" i="49"/>
  <c r="D17" i="40"/>
  <c r="D16" i="96"/>
  <c r="D17" i="96" s="1"/>
  <c r="G17" i="35"/>
  <c r="G45" i="70"/>
  <c r="K44" i="70"/>
  <c r="H70" i="23"/>
  <c r="G70" i="23"/>
  <c r="D70" i="23"/>
  <c r="B68" i="4" l="1"/>
  <c r="A67" i="4"/>
  <c r="C69" i="49"/>
  <c r="K17" i="26"/>
  <c r="B74" i="26"/>
  <c r="G69" i="73"/>
  <c r="K68" i="73"/>
  <c r="K69" i="73" s="1"/>
  <c r="F72" i="10"/>
  <c r="F65" i="10"/>
  <c r="F71" i="10"/>
  <c r="K17" i="60"/>
  <c r="B74" i="60"/>
  <c r="H69" i="60"/>
  <c r="G69" i="30"/>
  <c r="K68" i="30"/>
  <c r="K69" i="30" s="1"/>
  <c r="F68" i="97"/>
  <c r="F69" i="97" s="1"/>
  <c r="F69" i="42"/>
  <c r="C45" i="96"/>
  <c r="F25" i="94"/>
  <c r="K17" i="49"/>
  <c r="B74" i="49"/>
  <c r="C45" i="93"/>
  <c r="D69" i="34"/>
  <c r="D68" i="95"/>
  <c r="D69" i="95" s="1"/>
  <c r="C69" i="47"/>
  <c r="F69" i="38"/>
  <c r="F68" i="96"/>
  <c r="F69" i="96" s="1"/>
  <c r="C57" i="95"/>
  <c r="D69" i="36"/>
  <c r="K68" i="36"/>
  <c r="K69" i="36" s="1"/>
  <c r="C49" i="88"/>
  <c r="E68" i="100"/>
  <c r="E69" i="100" s="1"/>
  <c r="E69" i="55"/>
  <c r="E68" i="76"/>
  <c r="E69" i="76" s="1"/>
  <c r="G71" i="10"/>
  <c r="G72" i="10"/>
  <c r="G65" i="10"/>
  <c r="H71" i="34"/>
  <c r="H72" i="34"/>
  <c r="H65" i="34"/>
  <c r="F65" i="61"/>
  <c r="F71" i="61"/>
  <c r="F72" i="61"/>
  <c r="F64" i="101"/>
  <c r="F69" i="47"/>
  <c r="K45" i="36"/>
  <c r="B77" i="36"/>
  <c r="B74" i="37"/>
  <c r="K17" i="37"/>
  <c r="D71" i="31"/>
  <c r="D65" i="31"/>
  <c r="D72" i="31"/>
  <c r="D64" i="94"/>
  <c r="D65" i="10"/>
  <c r="D71" i="10"/>
  <c r="D72" i="10"/>
  <c r="K64" i="10"/>
  <c r="G69" i="51"/>
  <c r="C57" i="93"/>
  <c r="F64" i="94"/>
  <c r="F72" i="29"/>
  <c r="F65" i="29"/>
  <c r="F71" i="29"/>
  <c r="C49" i="95"/>
  <c r="I65" i="55"/>
  <c r="I72" i="55"/>
  <c r="I71" i="55"/>
  <c r="D57" i="97"/>
  <c r="I71" i="44"/>
  <c r="I65" i="44"/>
  <c r="I72" i="44"/>
  <c r="G69" i="60"/>
  <c r="K68" i="60"/>
  <c r="K69" i="60" s="1"/>
  <c r="B77" i="50"/>
  <c r="K45" i="50"/>
  <c r="D71" i="26"/>
  <c r="D65" i="26"/>
  <c r="D72" i="26"/>
  <c r="I69" i="51"/>
  <c r="G71" i="37"/>
  <c r="G65" i="37"/>
  <c r="G72" i="37"/>
  <c r="D25" i="97"/>
  <c r="C71" i="70"/>
  <c r="K64" i="70"/>
  <c r="C72" i="70"/>
  <c r="C65" i="70"/>
  <c r="G65" i="36"/>
  <c r="G72" i="36"/>
  <c r="G71" i="36"/>
  <c r="C69" i="32"/>
  <c r="C68" i="94"/>
  <c r="G69" i="67"/>
  <c r="K68" i="67"/>
  <c r="K69" i="67" s="1"/>
  <c r="A72" i="23"/>
  <c r="E71" i="23"/>
  <c r="B72" i="23"/>
  <c r="C49" i="96"/>
  <c r="H72" i="46"/>
  <c r="H65" i="46"/>
  <c r="H71" i="46"/>
  <c r="C53" i="88"/>
  <c r="D49" i="97"/>
  <c r="K17" i="61"/>
  <c r="B74" i="61"/>
  <c r="B74" i="9"/>
  <c r="K17" i="9"/>
  <c r="H65" i="28"/>
  <c r="H72" i="28"/>
  <c r="H71" i="28"/>
  <c r="G72" i="73"/>
  <c r="G65" i="73"/>
  <c r="G71" i="73"/>
  <c r="K64" i="73"/>
  <c r="C72" i="49"/>
  <c r="C65" i="49"/>
  <c r="C71" i="49"/>
  <c r="H72" i="26"/>
  <c r="H71" i="26"/>
  <c r="H65" i="26"/>
  <c r="C72" i="69"/>
  <c r="C71" i="69"/>
  <c r="C65" i="69"/>
  <c r="C64" i="88"/>
  <c r="B77" i="70"/>
  <c r="K45" i="70"/>
  <c r="B77" i="73"/>
  <c r="K45" i="73"/>
  <c r="C69" i="69"/>
  <c r="C68" i="88"/>
  <c r="C41" i="94"/>
  <c r="H71" i="56"/>
  <c r="H65" i="56"/>
  <c r="H72" i="56"/>
  <c r="G72" i="49"/>
  <c r="G65" i="49"/>
  <c r="G71" i="49"/>
  <c r="G65" i="26"/>
  <c r="G72" i="26"/>
  <c r="G71" i="26"/>
  <c r="H71" i="73"/>
  <c r="H72" i="73"/>
  <c r="H65" i="73"/>
  <c r="D69" i="68"/>
  <c r="I72" i="62"/>
  <c r="I71" i="62"/>
  <c r="I65" i="62"/>
  <c r="I64" i="101"/>
  <c r="C65" i="47"/>
  <c r="C72" i="47"/>
  <c r="C71" i="47"/>
  <c r="C49" i="94"/>
  <c r="I69" i="69"/>
  <c r="I68" i="88"/>
  <c r="I69" i="88" s="1"/>
  <c r="B74" i="38"/>
  <c r="K17" i="38"/>
  <c r="C53" i="94"/>
  <c r="D65" i="36"/>
  <c r="D72" i="36"/>
  <c r="D71" i="36"/>
  <c r="K64" i="36"/>
  <c r="H69" i="9"/>
  <c r="H68" i="93"/>
  <c r="H69" i="93" s="1"/>
  <c r="F71" i="28"/>
  <c r="F65" i="28"/>
  <c r="F72" i="28"/>
  <c r="G65" i="70"/>
  <c r="G71" i="70"/>
  <c r="G72" i="70"/>
  <c r="H71" i="40"/>
  <c r="H65" i="40"/>
  <c r="H72" i="40"/>
  <c r="G69" i="46"/>
  <c r="C17" i="95"/>
  <c r="G71" i="51"/>
  <c r="G65" i="51"/>
  <c r="G72" i="51"/>
  <c r="F68" i="94"/>
  <c r="F69" i="94" s="1"/>
  <c r="F69" i="29"/>
  <c r="C33" i="88"/>
  <c r="F72" i="39"/>
  <c r="F65" i="39"/>
  <c r="F71" i="39"/>
  <c r="C45" i="88"/>
  <c r="C37" i="88"/>
  <c r="D64" i="93"/>
  <c r="D65" i="3"/>
  <c r="D72" i="3"/>
  <c r="D71" i="3"/>
  <c r="D69" i="28"/>
  <c r="K68" i="28"/>
  <c r="K69" i="28" s="1"/>
  <c r="B74" i="39"/>
  <c r="K17" i="39"/>
  <c r="C53" i="95"/>
  <c r="B74" i="66"/>
  <c r="K17" i="66"/>
  <c r="F72" i="66"/>
  <c r="F71" i="66"/>
  <c r="F65" i="66"/>
  <c r="F64" i="87"/>
  <c r="K68" i="70"/>
  <c r="K69" i="70" s="1"/>
  <c r="C69" i="70"/>
  <c r="C71" i="32"/>
  <c r="C72" i="32"/>
  <c r="C65" i="32"/>
  <c r="C64" i="94"/>
  <c r="G65" i="67"/>
  <c r="G71" i="67"/>
  <c r="G72" i="67"/>
  <c r="K64" i="67"/>
  <c r="C37" i="94"/>
  <c r="B77" i="64"/>
  <c r="K45" i="64"/>
  <c r="H69" i="64"/>
  <c r="K68" i="64"/>
  <c r="K69" i="64" s="1"/>
  <c r="G72" i="45"/>
  <c r="G71" i="45"/>
  <c r="G65" i="45"/>
  <c r="G71" i="28"/>
  <c r="G65" i="28"/>
  <c r="G72" i="28"/>
  <c r="D69" i="58"/>
  <c r="K68" i="58"/>
  <c r="K69" i="58" s="1"/>
  <c r="D65" i="70"/>
  <c r="D71" i="70"/>
  <c r="D72" i="70"/>
  <c r="C45" i="94"/>
  <c r="C25" i="95"/>
  <c r="D69" i="57"/>
  <c r="B77" i="37"/>
  <c r="K45" i="37"/>
  <c r="B74" i="40"/>
  <c r="K17" i="40"/>
  <c r="C17" i="100"/>
  <c r="I71" i="49"/>
  <c r="I65" i="49"/>
  <c r="I72" i="49"/>
  <c r="B77" i="3"/>
  <c r="K45" i="3"/>
  <c r="I69" i="62"/>
  <c r="I68" i="101"/>
  <c r="I69" i="101" s="1"/>
  <c r="D71" i="34"/>
  <c r="D72" i="34"/>
  <c r="D65" i="34"/>
  <c r="D64" i="95"/>
  <c r="B77" i="10"/>
  <c r="K45" i="10"/>
  <c r="I65" i="69"/>
  <c r="I71" i="69"/>
  <c r="I72" i="69"/>
  <c r="I64" i="88"/>
  <c r="C49" i="93"/>
  <c r="K17" i="3"/>
  <c r="B74" i="3"/>
  <c r="F71" i="38"/>
  <c r="F72" i="38"/>
  <c r="F65" i="38"/>
  <c r="F64" i="96"/>
  <c r="B77" i="43"/>
  <c r="K45" i="43"/>
  <c r="B77" i="58"/>
  <c r="K45" i="58"/>
  <c r="H65" i="38"/>
  <c r="H71" i="38"/>
  <c r="H72" i="38"/>
  <c r="K45" i="66"/>
  <c r="B77" i="66"/>
  <c r="H71" i="9"/>
  <c r="H65" i="9"/>
  <c r="H72" i="9"/>
  <c r="H64" i="93"/>
  <c r="G72" i="46"/>
  <c r="G71" i="46"/>
  <c r="G65" i="46"/>
  <c r="F69" i="61"/>
  <c r="F68" i="101"/>
  <c r="F69" i="101" s="1"/>
  <c r="K45" i="28"/>
  <c r="B77" i="28"/>
  <c r="G69" i="65"/>
  <c r="D69" i="10"/>
  <c r="K68" i="10"/>
  <c r="K69" i="10" s="1"/>
  <c r="C41" i="88"/>
  <c r="K17" i="51"/>
  <c r="B74" i="51"/>
  <c r="B74" i="29"/>
  <c r="K17" i="29"/>
  <c r="D53" i="97"/>
  <c r="C53" i="96"/>
  <c r="C25" i="100"/>
  <c r="F69" i="39"/>
  <c r="I69" i="44"/>
  <c r="D69" i="3"/>
  <c r="D68" i="93"/>
  <c r="D69" i="93" s="1"/>
  <c r="G72" i="60"/>
  <c r="G71" i="60"/>
  <c r="G65" i="60"/>
  <c r="K64" i="60"/>
  <c r="K45" i="67"/>
  <c r="B77" i="67"/>
  <c r="C71" i="52"/>
  <c r="C65" i="52"/>
  <c r="C72" i="52"/>
  <c r="H65" i="10"/>
  <c r="H71" i="10"/>
  <c r="H72" i="10"/>
  <c r="D17" i="97"/>
  <c r="F71" i="62"/>
  <c r="F72" i="62"/>
  <c r="F65" i="62"/>
  <c r="C57" i="94"/>
  <c r="G69" i="37"/>
  <c r="C33" i="94"/>
  <c r="G71" i="23"/>
  <c r="H71" i="23"/>
  <c r="D71" i="23"/>
  <c r="K17" i="31"/>
  <c r="B74" i="31"/>
  <c r="K17" i="64"/>
  <c r="B74" i="64"/>
  <c r="H72" i="64"/>
  <c r="H65" i="64"/>
  <c r="H71" i="64"/>
  <c r="K64" i="64"/>
  <c r="K17" i="28"/>
  <c r="B74" i="28"/>
  <c r="C72" i="3"/>
  <c r="C65" i="3"/>
  <c r="C71" i="3"/>
  <c r="G69" i="43"/>
  <c r="K68" i="43"/>
  <c r="K69" i="43" s="1"/>
  <c r="F71" i="32"/>
  <c r="F72" i="32"/>
  <c r="F65" i="32"/>
  <c r="K24" i="96"/>
  <c r="K25" i="96" s="1"/>
  <c r="C25" i="96"/>
  <c r="C25" i="88"/>
  <c r="G71" i="40"/>
  <c r="G65" i="40"/>
  <c r="G72" i="40"/>
  <c r="C72" i="51"/>
  <c r="C71" i="51"/>
  <c r="C65" i="51"/>
  <c r="C45" i="95"/>
  <c r="D71" i="57"/>
  <c r="D72" i="57"/>
  <c r="D65" i="57"/>
  <c r="H72" i="65"/>
  <c r="H65" i="65"/>
  <c r="H71" i="65"/>
  <c r="C17" i="88"/>
  <c r="I72" i="35"/>
  <c r="I71" i="35"/>
  <c r="I65" i="35"/>
  <c r="S70" i="23"/>
  <c r="R70" i="23"/>
  <c r="K17" i="73"/>
  <c r="B74" i="73"/>
  <c r="H65" i="60"/>
  <c r="H72" i="60"/>
  <c r="H71" i="60"/>
  <c r="G72" i="30"/>
  <c r="G71" i="30"/>
  <c r="G65" i="30"/>
  <c r="K64" i="30"/>
  <c r="F64" i="97"/>
  <c r="F72" i="42"/>
  <c r="F71" i="42"/>
  <c r="F65" i="42"/>
  <c r="B77" i="60"/>
  <c r="K45" i="60"/>
  <c r="D65" i="68"/>
  <c r="D72" i="68"/>
  <c r="D71" i="68"/>
  <c r="B77" i="38"/>
  <c r="K45" i="38"/>
  <c r="F17" i="93"/>
  <c r="K16" i="93"/>
  <c r="E65" i="55"/>
  <c r="E64" i="100"/>
  <c r="E72" i="55"/>
  <c r="E71" i="55"/>
  <c r="E64" i="76"/>
  <c r="K17" i="10"/>
  <c r="B74" i="10"/>
  <c r="K17" i="70"/>
  <c r="B74" i="70"/>
  <c r="F72" i="47"/>
  <c r="F65" i="47"/>
  <c r="F71" i="47"/>
  <c r="B74" i="34"/>
  <c r="K17" i="34"/>
  <c r="G65" i="65"/>
  <c r="G71" i="65"/>
  <c r="G72" i="65"/>
  <c r="D69" i="31"/>
  <c r="D68" i="94"/>
  <c r="D69" i="94" s="1"/>
  <c r="C57" i="88"/>
  <c r="K17" i="56"/>
  <c r="B74" i="56"/>
  <c r="F17" i="94"/>
  <c r="K45" i="26"/>
  <c r="B77" i="26"/>
  <c r="D45" i="97"/>
  <c r="D65" i="28"/>
  <c r="D71" i="28"/>
  <c r="D72" i="28"/>
  <c r="K64" i="28"/>
  <c r="C69" i="52"/>
  <c r="I71" i="51"/>
  <c r="I72" i="51"/>
  <c r="I65" i="51"/>
  <c r="F69" i="62"/>
  <c r="F69" i="66"/>
  <c r="F68" i="87"/>
  <c r="F69" i="87" s="1"/>
  <c r="K17" i="36"/>
  <c r="B74" i="36"/>
  <c r="K17" i="59"/>
  <c r="B74" i="59"/>
  <c r="C57" i="96"/>
  <c r="C53" i="93"/>
  <c r="B74" i="67"/>
  <c r="K17" i="67"/>
  <c r="C69" i="3"/>
  <c r="G72" i="43"/>
  <c r="G65" i="43"/>
  <c r="G71" i="43"/>
  <c r="K64" i="43"/>
  <c r="D71" i="58"/>
  <c r="D72" i="58"/>
  <c r="D65" i="58"/>
  <c r="K64" i="58"/>
  <c r="H69" i="46"/>
  <c r="C69" i="51"/>
  <c r="K45" i="34"/>
  <c r="B77" i="34"/>
  <c r="F25" i="93"/>
  <c r="K24" i="93"/>
  <c r="K25" i="93" s="1"/>
  <c r="B77" i="29"/>
  <c r="K45" i="29"/>
  <c r="H65" i="62"/>
  <c r="H72" i="62"/>
  <c r="H71" i="62"/>
  <c r="K16" i="96"/>
  <c r="C17" i="96"/>
  <c r="G72" i="69"/>
  <c r="G65" i="69"/>
  <c r="G71" i="69"/>
  <c r="A68" i="4" l="1"/>
  <c r="B69" i="4"/>
  <c r="F72" i="97"/>
  <c r="F65" i="97"/>
  <c r="F71" i="97"/>
  <c r="H72" i="93"/>
  <c r="H65" i="93"/>
  <c r="H71" i="93"/>
  <c r="D72" i="95"/>
  <c r="D71" i="95"/>
  <c r="D65" i="95"/>
  <c r="C69" i="88"/>
  <c r="B73" i="23"/>
  <c r="E72" i="23"/>
  <c r="A73" i="23"/>
  <c r="B73" i="10"/>
  <c r="K71" i="10"/>
  <c r="K65" i="10"/>
  <c r="K72" i="10"/>
  <c r="F72" i="101"/>
  <c r="F71" i="101"/>
  <c r="F65" i="101"/>
  <c r="K65" i="58"/>
  <c r="K72" i="58"/>
  <c r="K71" i="58"/>
  <c r="B73" i="58"/>
  <c r="E72" i="76"/>
  <c r="E65" i="76"/>
  <c r="E71" i="76"/>
  <c r="K17" i="96"/>
  <c r="V21" i="23" s="1"/>
  <c r="B74" i="96"/>
  <c r="B73" i="28"/>
  <c r="K72" i="28"/>
  <c r="K65" i="28"/>
  <c r="K71" i="28"/>
  <c r="K17" i="93"/>
  <c r="V6" i="23" s="1"/>
  <c r="B74" i="93"/>
  <c r="B73" i="30"/>
  <c r="K72" i="30"/>
  <c r="K65" i="30"/>
  <c r="K71" i="30"/>
  <c r="K72" i="64"/>
  <c r="B73" i="64"/>
  <c r="K65" i="64"/>
  <c r="K71" i="64"/>
  <c r="F65" i="96"/>
  <c r="F72" i="96"/>
  <c r="F71" i="96"/>
  <c r="K71" i="67"/>
  <c r="K72" i="67"/>
  <c r="K65" i="67"/>
  <c r="B73" i="67"/>
  <c r="C72" i="94"/>
  <c r="C71" i="94"/>
  <c r="C65" i="94"/>
  <c r="F72" i="87"/>
  <c r="F65" i="87"/>
  <c r="F71" i="87"/>
  <c r="D72" i="93"/>
  <c r="D65" i="93"/>
  <c r="D71" i="93"/>
  <c r="C69" i="94"/>
  <c r="K72" i="70"/>
  <c r="B73" i="70"/>
  <c r="K65" i="70"/>
  <c r="K71" i="70"/>
  <c r="D71" i="94"/>
  <c r="D65" i="94"/>
  <c r="D72" i="94"/>
  <c r="K72" i="43"/>
  <c r="B73" i="43"/>
  <c r="K71" i="43"/>
  <c r="K65" i="43"/>
  <c r="B73" i="60"/>
  <c r="K71" i="60"/>
  <c r="K72" i="60"/>
  <c r="K65" i="60"/>
  <c r="I72" i="88"/>
  <c r="I71" i="88"/>
  <c r="I65" i="88"/>
  <c r="G72" i="23"/>
  <c r="D72" i="23"/>
  <c r="H72" i="23"/>
  <c r="E71" i="100"/>
  <c r="E65" i="100"/>
  <c r="E72" i="100"/>
  <c r="R71" i="23"/>
  <c r="S71" i="23"/>
  <c r="B73" i="36"/>
  <c r="K72" i="36"/>
  <c r="K65" i="36"/>
  <c r="K71" i="36"/>
  <c r="I71" i="101"/>
  <c r="I72" i="101"/>
  <c r="I65" i="101"/>
  <c r="C72" i="88"/>
  <c r="C71" i="88"/>
  <c r="C65" i="88"/>
  <c r="B73" i="73"/>
  <c r="K65" i="73"/>
  <c r="K72" i="73"/>
  <c r="K71" i="73"/>
  <c r="F72" i="94"/>
  <c r="F71" i="94"/>
  <c r="F65" i="94"/>
  <c r="C5" i="33" l="1"/>
  <c r="D5" i="33" s="1"/>
  <c r="E5" i="33" s="1"/>
  <c r="F5" i="33" s="1"/>
  <c r="G5" i="33" s="1"/>
  <c r="H5" i="33" s="1"/>
  <c r="I5" i="33" s="1"/>
  <c r="B70" i="4"/>
  <c r="A69" i="4"/>
  <c r="A74" i="23"/>
  <c r="D40" i="59" s="1"/>
  <c r="B74" i="23"/>
  <c r="E73" i="23"/>
  <c r="S72" i="23"/>
  <c r="R72" i="23"/>
  <c r="G73" i="23"/>
  <c r="D73" i="23"/>
  <c r="H73" i="23"/>
  <c r="G16" i="72"/>
  <c r="D56" i="40"/>
  <c r="G32" i="34"/>
  <c r="G44" i="68"/>
  <c r="D56" i="63"/>
  <c r="D57" i="63" s="1"/>
  <c r="C48" i="46"/>
  <c r="C52" i="46"/>
  <c r="I56" i="48"/>
  <c r="F48" i="55"/>
  <c r="G40" i="34"/>
  <c r="G41" i="34" s="1"/>
  <c r="I56" i="31"/>
  <c r="H24" i="32"/>
  <c r="G48" i="44"/>
  <c r="D16" i="53"/>
  <c r="F16" i="48"/>
  <c r="G40" i="48"/>
  <c r="G41" i="48" s="1"/>
  <c r="G24" i="33"/>
  <c r="H40" i="66"/>
  <c r="G16" i="62"/>
  <c r="I32" i="31"/>
  <c r="D24" i="53"/>
  <c r="G36" i="66"/>
  <c r="G44" i="52"/>
  <c r="G44" i="35"/>
  <c r="G45" i="35" s="1"/>
  <c r="C48" i="53"/>
  <c r="H44" i="51"/>
  <c r="H16" i="52"/>
  <c r="I56" i="52"/>
  <c r="H52" i="42"/>
  <c r="H40" i="72"/>
  <c r="F40" i="52"/>
  <c r="H36" i="29"/>
  <c r="H56" i="68"/>
  <c r="H52" i="39"/>
  <c r="I44" i="48"/>
  <c r="G44" i="44"/>
  <c r="I48" i="48"/>
  <c r="I32" i="39"/>
  <c r="G40" i="39"/>
  <c r="G32" i="39"/>
  <c r="G16" i="68"/>
  <c r="G16" i="53"/>
  <c r="H24" i="44"/>
  <c r="G48" i="48"/>
  <c r="G49" i="48" s="1"/>
  <c r="D24" i="54"/>
  <c r="D25" i="54" s="1"/>
  <c r="C56" i="46"/>
  <c r="H52" i="57"/>
  <c r="H53" i="57" s="1"/>
  <c r="I48" i="52"/>
  <c r="H44" i="35"/>
  <c r="H45" i="35" s="1"/>
  <c r="G52" i="72"/>
  <c r="H48" i="31"/>
  <c r="G32" i="31"/>
  <c r="G24" i="47"/>
  <c r="F48" i="57"/>
  <c r="G52" i="44"/>
  <c r="H56" i="48"/>
  <c r="H57" i="48" s="1"/>
  <c r="I56" i="32"/>
  <c r="H36" i="33"/>
  <c r="G40" i="29"/>
  <c r="G56" i="35"/>
  <c r="G57" i="35" s="1"/>
  <c r="D16" i="55"/>
  <c r="I52" i="48"/>
  <c r="H16" i="68"/>
  <c r="H32" i="29"/>
  <c r="H44" i="31"/>
  <c r="F52" i="68"/>
  <c r="F44" i="35"/>
  <c r="H52" i="33"/>
  <c r="F48" i="68"/>
  <c r="H16" i="44"/>
  <c r="C40" i="56"/>
  <c r="D48" i="63"/>
  <c r="D49" i="63" s="1"/>
  <c r="C44" i="55"/>
  <c r="H32" i="49"/>
  <c r="H36" i="51"/>
  <c r="F52" i="55"/>
  <c r="H16" i="53"/>
  <c r="H52" i="48"/>
  <c r="H53" i="48" s="1"/>
  <c r="G56" i="44"/>
  <c r="G16" i="33"/>
  <c r="F32" i="9"/>
  <c r="H44" i="45"/>
  <c r="D36" i="49"/>
  <c r="H36" i="49"/>
  <c r="H37" i="49" s="1"/>
  <c r="F52" i="57"/>
  <c r="D36" i="56"/>
  <c r="D37" i="56" s="1"/>
  <c r="G40" i="31"/>
  <c r="I52" i="31"/>
  <c r="I44" i="32"/>
  <c r="H16" i="32"/>
  <c r="C36" i="34"/>
  <c r="F56" i="68"/>
  <c r="H52" i="35"/>
  <c r="H53" i="35" s="1"/>
  <c r="C44" i="56"/>
  <c r="C32" i="26"/>
  <c r="F24" i="57"/>
  <c r="H56" i="57"/>
  <c r="H57" i="57" s="1"/>
  <c r="I36" i="39"/>
  <c r="G36" i="29"/>
  <c r="H56" i="45"/>
  <c r="C36" i="50"/>
  <c r="C40" i="50"/>
  <c r="C24" i="54"/>
  <c r="I16" i="53"/>
  <c r="G48" i="55"/>
  <c r="H32" i="33"/>
  <c r="F16" i="55"/>
  <c r="H52" i="51"/>
  <c r="I36" i="48"/>
  <c r="I37" i="48" s="1"/>
  <c r="C36" i="56"/>
  <c r="G32" i="38"/>
  <c r="H16" i="55"/>
  <c r="G44" i="55"/>
  <c r="G52" i="9"/>
  <c r="D24" i="55"/>
  <c r="D52" i="65"/>
  <c r="D40" i="69"/>
  <c r="C32" i="34"/>
  <c r="G48" i="33"/>
  <c r="C56" i="55"/>
  <c r="D40" i="49"/>
  <c r="G52" i="61"/>
  <c r="G24" i="57"/>
  <c r="G25" i="57" s="1"/>
  <c r="H56" i="33"/>
  <c r="H36" i="61"/>
  <c r="F32" i="68"/>
  <c r="D44" i="55"/>
  <c r="C36" i="26"/>
  <c r="F48" i="33"/>
  <c r="C52" i="55"/>
  <c r="G44" i="33"/>
  <c r="I16" i="54"/>
  <c r="D48" i="40"/>
  <c r="G52" i="55"/>
  <c r="H24" i="68"/>
  <c r="G56" i="52"/>
  <c r="G40" i="38"/>
  <c r="H32" i="61"/>
  <c r="G44" i="48"/>
  <c r="G45" i="48" s="1"/>
  <c r="G48" i="9"/>
  <c r="F48" i="35"/>
  <c r="C16" i="63"/>
  <c r="G36" i="34"/>
  <c r="G37" i="34" s="1"/>
  <c r="H44" i="68"/>
  <c r="C52" i="53"/>
  <c r="D56" i="55"/>
  <c r="F40" i="3"/>
  <c r="F36" i="3"/>
  <c r="H56" i="55"/>
  <c r="H57" i="55" s="1"/>
  <c r="G24" i="53"/>
  <c r="G25" i="53" s="1"/>
  <c r="C32" i="56"/>
  <c r="H24" i="47"/>
  <c r="F40" i="53"/>
  <c r="F41" i="53" s="1"/>
  <c r="H32" i="66"/>
  <c r="I52" i="33"/>
  <c r="I53" i="33" s="1"/>
  <c r="F52" i="33"/>
  <c r="D40" i="56"/>
  <c r="D41" i="56" s="1"/>
  <c r="F40" i="9"/>
  <c r="H16" i="35"/>
  <c r="F32" i="34"/>
  <c r="H24" i="55"/>
  <c r="H25" i="55" s="1"/>
  <c r="F56" i="57"/>
  <c r="D44" i="59"/>
  <c r="G24" i="55"/>
  <c r="F40" i="68"/>
  <c r="F52" i="35"/>
  <c r="G48" i="61"/>
  <c r="C48" i="55"/>
  <c r="C16" i="46"/>
  <c r="H44" i="33"/>
  <c r="I40" i="48"/>
  <c r="I41" i="48" s="1"/>
  <c r="C40" i="34"/>
  <c r="G16" i="42"/>
  <c r="H48" i="33"/>
  <c r="F32" i="53"/>
  <c r="H24" i="35"/>
  <c r="I36" i="31"/>
  <c r="D16" i="47"/>
  <c r="F24" i="55"/>
  <c r="C24" i="63"/>
  <c r="C16" i="53"/>
  <c r="G40" i="66"/>
  <c r="G56" i="61"/>
  <c r="H44" i="48"/>
  <c r="H45" i="48" s="1"/>
  <c r="C44" i="46"/>
  <c r="H44" i="57"/>
  <c r="H45" i="57" s="1"/>
  <c r="I32" i="45"/>
  <c r="G32" i="66"/>
  <c r="G36" i="31"/>
  <c r="H56" i="31"/>
  <c r="G56" i="55"/>
  <c r="G24" i="42"/>
  <c r="H36" i="57"/>
  <c r="H37" i="57" s="1"/>
  <c r="G36" i="48"/>
  <c r="G37" i="48" s="1"/>
  <c r="F16" i="57"/>
  <c r="C52" i="63"/>
  <c r="D32" i="56"/>
  <c r="G24" i="52"/>
  <c r="D44" i="49"/>
  <c r="H48" i="68"/>
  <c r="H40" i="29"/>
  <c r="G16" i="55"/>
  <c r="I24" i="33"/>
  <c r="G52" i="52"/>
  <c r="G32" i="48"/>
  <c r="D32" i="49"/>
  <c r="H48" i="55"/>
  <c r="H49" i="55" s="1"/>
  <c r="D44" i="40"/>
  <c r="C40" i="26"/>
  <c r="C32" i="40"/>
  <c r="H52" i="31"/>
  <c r="H56" i="35"/>
  <c r="H57" i="35" s="1"/>
  <c r="H56" i="39"/>
  <c r="H36" i="72"/>
  <c r="H16" i="47"/>
  <c r="I24" i="54"/>
  <c r="H44" i="42"/>
  <c r="G52" i="35"/>
  <c r="G53" i="35" s="1"/>
  <c r="F40" i="34"/>
  <c r="F41" i="34" s="1"/>
  <c r="D36" i="69"/>
  <c r="I32" i="48"/>
  <c r="G16" i="57"/>
  <c r="I44" i="31"/>
  <c r="H48" i="45"/>
  <c r="C32" i="50"/>
  <c r="D32" i="69"/>
  <c r="G56" i="48"/>
  <c r="G57" i="48" s="1"/>
  <c r="H48" i="35"/>
  <c r="H49" i="35" s="1"/>
  <c r="H48" i="42"/>
  <c r="H24" i="52"/>
  <c r="G52" i="33"/>
  <c r="C40" i="40"/>
  <c r="G56" i="72"/>
  <c r="G36" i="38"/>
  <c r="I52" i="52"/>
  <c r="G32" i="29"/>
  <c r="C52" i="56"/>
  <c r="I48" i="31"/>
  <c r="I52" i="32"/>
  <c r="H56" i="51"/>
  <c r="D52" i="63"/>
  <c r="D53" i="63" s="1"/>
  <c r="H32" i="72"/>
  <c r="I40" i="45"/>
  <c r="C36" i="40"/>
  <c r="G44" i="61"/>
  <c r="F44" i="55"/>
  <c r="C44" i="53"/>
  <c r="G24" i="68"/>
  <c r="H40" i="61"/>
  <c r="G56" i="9"/>
  <c r="G48" i="52"/>
  <c r="F36" i="53"/>
  <c r="F37" i="53" s="1"/>
  <c r="H52" i="45"/>
  <c r="F56" i="33"/>
  <c r="I36" i="45"/>
  <c r="D16" i="54"/>
  <c r="F56" i="35"/>
  <c r="D48" i="49"/>
  <c r="I44" i="52"/>
  <c r="D52" i="55"/>
  <c r="G56" i="33"/>
  <c r="H56" i="42"/>
  <c r="H32" i="51"/>
  <c r="C48" i="56"/>
  <c r="F36" i="52"/>
  <c r="H40" i="37"/>
  <c r="I40" i="47"/>
  <c r="H40" i="33"/>
  <c r="H32" i="57"/>
  <c r="H16" i="45"/>
  <c r="D44" i="63"/>
  <c r="D45" i="63" s="1"/>
  <c r="H36" i="37"/>
  <c r="F44" i="33"/>
  <c r="I16" i="33"/>
  <c r="H36" i="66"/>
  <c r="G52" i="48"/>
  <c r="G53" i="48" s="1"/>
  <c r="F32" i="3"/>
  <c r="I32" i="47"/>
  <c r="H52" i="68"/>
  <c r="F44" i="57"/>
  <c r="D52" i="40"/>
  <c r="I40" i="39"/>
  <c r="F36" i="34"/>
  <c r="F37" i="34" s="1"/>
  <c r="D56" i="59"/>
  <c r="D24" i="47"/>
  <c r="G44" i="72"/>
  <c r="F36" i="9"/>
  <c r="H48" i="39"/>
  <c r="G24" i="62"/>
  <c r="H40" i="57"/>
  <c r="H41" i="57" s="1"/>
  <c r="F36" i="68"/>
  <c r="C24" i="46"/>
  <c r="G52" i="68"/>
  <c r="G24" i="72"/>
  <c r="G56" i="68"/>
  <c r="D48" i="59"/>
  <c r="H44" i="39"/>
  <c r="D52" i="49"/>
  <c r="C24" i="53"/>
  <c r="H24" i="53"/>
  <c r="H25" i="53" s="1"/>
  <c r="G48" i="35"/>
  <c r="G49" i="35" s="1"/>
  <c r="H40" i="51"/>
  <c r="F32" i="52"/>
  <c r="I40" i="31"/>
  <c r="D48" i="55"/>
  <c r="H52" i="55"/>
  <c r="H53" i="55" s="1"/>
  <c r="G36" i="39"/>
  <c r="G48" i="68"/>
  <c r="G48" i="88" s="1"/>
  <c r="G49" i="88" s="1"/>
  <c r="H32" i="37"/>
  <c r="F56" i="55"/>
  <c r="I36" i="47"/>
  <c r="H44" i="55"/>
  <c r="H45" i="55" s="1"/>
  <c r="D52" i="59"/>
  <c r="C56" i="56"/>
  <c r="I48" i="32"/>
  <c r="F44" i="68"/>
  <c r="H48" i="57"/>
  <c r="H49" i="57" s="1"/>
  <c r="D56" i="49"/>
  <c r="G16" i="52"/>
  <c r="H40" i="49"/>
  <c r="H41" i="49" s="1"/>
  <c r="H24" i="45"/>
  <c r="H48" i="48"/>
  <c r="H49" i="48" s="1"/>
  <c r="C16" i="54"/>
  <c r="H48" i="51"/>
  <c r="C56" i="53"/>
  <c r="G44" i="9"/>
  <c r="F24" i="48"/>
  <c r="G16" i="47"/>
  <c r="H36" i="54" l="1"/>
  <c r="H40" i="54"/>
  <c r="D48" i="65"/>
  <c r="D24" i="65"/>
  <c r="D24" i="87" s="1"/>
  <c r="H32" i="54"/>
  <c r="C48" i="63"/>
  <c r="D36" i="59"/>
  <c r="C56" i="63"/>
  <c r="C57" i="63" s="1"/>
  <c r="I24" i="53"/>
  <c r="H24" i="54"/>
  <c r="D32" i="59"/>
  <c r="I44" i="33"/>
  <c r="I45" i="33" s="1"/>
  <c r="A70" i="4"/>
  <c r="B71" i="4"/>
  <c r="I56" i="33"/>
  <c r="I57" i="33" s="1"/>
  <c r="I48" i="33"/>
  <c r="I49" i="33" s="1"/>
  <c r="C44" i="63"/>
  <c r="D56" i="65"/>
  <c r="D44" i="65"/>
  <c r="H16" i="54"/>
  <c r="H16" i="100" s="1"/>
  <c r="H17" i="100" s="1"/>
  <c r="D16" i="65"/>
  <c r="F25" i="48"/>
  <c r="K24" i="48"/>
  <c r="K25" i="48" s="1"/>
  <c r="F24" i="98"/>
  <c r="F25" i="98" s="1"/>
  <c r="F24" i="76"/>
  <c r="F25" i="76" s="1"/>
  <c r="H49" i="51"/>
  <c r="K48" i="51"/>
  <c r="K49" i="51" s="1"/>
  <c r="H25" i="45"/>
  <c r="K24" i="45"/>
  <c r="K25" i="45" s="1"/>
  <c r="K56" i="56"/>
  <c r="K57" i="56" s="1"/>
  <c r="C57" i="56"/>
  <c r="K56" i="63"/>
  <c r="K57" i="63" s="1"/>
  <c r="F57" i="55"/>
  <c r="F56" i="100"/>
  <c r="F57" i="100" s="1"/>
  <c r="K24" i="53"/>
  <c r="K25" i="53" s="1"/>
  <c r="C25" i="53"/>
  <c r="C24" i="99"/>
  <c r="D48" i="101"/>
  <c r="D49" i="101" s="1"/>
  <c r="D49" i="59"/>
  <c r="K48" i="59"/>
  <c r="K49" i="59" s="1"/>
  <c r="G24" i="90"/>
  <c r="G25" i="72"/>
  <c r="K24" i="72"/>
  <c r="K25" i="72" s="1"/>
  <c r="F37" i="68"/>
  <c r="F36" i="88"/>
  <c r="F37" i="88" s="1"/>
  <c r="D25" i="47"/>
  <c r="K24" i="47"/>
  <c r="K25" i="47" s="1"/>
  <c r="D24" i="98"/>
  <c r="D25" i="98" s="1"/>
  <c r="D53" i="40"/>
  <c r="D52" i="96"/>
  <c r="K52" i="40"/>
  <c r="K53" i="40" s="1"/>
  <c r="I33" i="47"/>
  <c r="I68" i="47"/>
  <c r="I32" i="98"/>
  <c r="I33" i="98" s="1"/>
  <c r="I64" i="47"/>
  <c r="H37" i="66"/>
  <c r="H36" i="87"/>
  <c r="H37" i="87" s="1"/>
  <c r="F45" i="33"/>
  <c r="F44" i="95"/>
  <c r="H17" i="45"/>
  <c r="K16" i="45"/>
  <c r="H41" i="37"/>
  <c r="K40" i="37"/>
  <c r="K41" i="37" s="1"/>
  <c r="C49" i="56"/>
  <c r="K48" i="56"/>
  <c r="K49" i="56" s="1"/>
  <c r="G57" i="33"/>
  <c r="G56" i="95"/>
  <c r="G57" i="95" s="1"/>
  <c r="I45" i="52"/>
  <c r="D17" i="54"/>
  <c r="G57" i="9"/>
  <c r="G56" i="93"/>
  <c r="K56" i="9"/>
  <c r="K57" i="9" s="1"/>
  <c r="G45" i="61"/>
  <c r="K44" i="61"/>
  <c r="H57" i="51"/>
  <c r="K56" i="51"/>
  <c r="K57" i="51" s="1"/>
  <c r="I53" i="52"/>
  <c r="G52" i="95"/>
  <c r="G53" i="95" s="1"/>
  <c r="G53" i="33"/>
  <c r="C33" i="50"/>
  <c r="C64" i="50"/>
  <c r="C68" i="50"/>
  <c r="G17" i="57"/>
  <c r="D37" i="69"/>
  <c r="D36" i="88"/>
  <c r="I24" i="100"/>
  <c r="I25" i="100" s="1"/>
  <c r="I25" i="54"/>
  <c r="H57" i="39"/>
  <c r="K56" i="39"/>
  <c r="K57" i="39" s="1"/>
  <c r="H56" i="96"/>
  <c r="H57" i="96" s="1"/>
  <c r="H41" i="54"/>
  <c r="D33" i="49"/>
  <c r="D64" i="49"/>
  <c r="K32" i="49"/>
  <c r="K33" i="49" s="1"/>
  <c r="D68" i="49"/>
  <c r="G17" i="55"/>
  <c r="G16" i="100"/>
  <c r="G17" i="100" s="1"/>
  <c r="D45" i="49"/>
  <c r="K44" i="49"/>
  <c r="G25" i="42"/>
  <c r="G24" i="97"/>
  <c r="K24" i="42"/>
  <c r="K25" i="42" s="1"/>
  <c r="G33" i="66"/>
  <c r="G68" i="66"/>
  <c r="G32" i="87"/>
  <c r="G33" i="87" s="1"/>
  <c r="G64" i="66"/>
  <c r="K32" i="66"/>
  <c r="K33" i="66" s="1"/>
  <c r="I33" i="45"/>
  <c r="I32" i="97"/>
  <c r="I33" i="97" s="1"/>
  <c r="I68" i="45"/>
  <c r="I64" i="45"/>
  <c r="C25" i="63"/>
  <c r="K24" i="63"/>
  <c r="K25" i="63" s="1"/>
  <c r="C24" i="101"/>
  <c r="F24" i="100"/>
  <c r="F25" i="100" s="1"/>
  <c r="F25" i="55"/>
  <c r="H25" i="35"/>
  <c r="H24" i="95"/>
  <c r="H25" i="95" s="1"/>
  <c r="K24" i="35"/>
  <c r="K25" i="35" s="1"/>
  <c r="G17" i="42"/>
  <c r="G16" i="97"/>
  <c r="K16" i="42"/>
  <c r="C49" i="55"/>
  <c r="K48" i="55"/>
  <c r="K49" i="55" s="1"/>
  <c r="C48" i="100"/>
  <c r="F53" i="35"/>
  <c r="K52" i="35"/>
  <c r="K53" i="35" s="1"/>
  <c r="K32" i="56"/>
  <c r="K33" i="56" s="1"/>
  <c r="C33" i="56"/>
  <c r="C64" i="56"/>
  <c r="C68" i="56"/>
  <c r="C32" i="100"/>
  <c r="F36" i="93"/>
  <c r="F37" i="93" s="1"/>
  <c r="F37" i="3"/>
  <c r="K36" i="3"/>
  <c r="K37" i="3" s="1"/>
  <c r="H45" i="68"/>
  <c r="G57" i="52"/>
  <c r="D49" i="40"/>
  <c r="D48" i="96"/>
  <c r="K48" i="40"/>
  <c r="K49" i="40" s="1"/>
  <c r="F49" i="33"/>
  <c r="F48" i="95"/>
  <c r="H56" i="95"/>
  <c r="H57" i="95" s="1"/>
  <c r="H57" i="33"/>
  <c r="G48" i="95"/>
  <c r="G49" i="95" s="1"/>
  <c r="G49" i="33"/>
  <c r="H17" i="55"/>
  <c r="H53" i="51"/>
  <c r="K52" i="51"/>
  <c r="K53" i="51" s="1"/>
  <c r="K32" i="26"/>
  <c r="K33" i="26" s="1"/>
  <c r="C33" i="26"/>
  <c r="C68" i="26"/>
  <c r="C64" i="26"/>
  <c r="C32" i="93"/>
  <c r="F56" i="88"/>
  <c r="F57" i="68"/>
  <c r="K56" i="68"/>
  <c r="K57" i="68" s="1"/>
  <c r="H17" i="32"/>
  <c r="K16" i="32"/>
  <c r="H16" i="94"/>
  <c r="G41" i="31"/>
  <c r="G16" i="95"/>
  <c r="G17" i="33"/>
  <c r="K16" i="33"/>
  <c r="G16" i="76"/>
  <c r="G17" i="76" s="1"/>
  <c r="H17" i="53"/>
  <c r="H33" i="49"/>
  <c r="H64" i="49"/>
  <c r="H68" i="49"/>
  <c r="H69" i="49" s="1"/>
  <c r="F49" i="68"/>
  <c r="F48" i="88"/>
  <c r="K48" i="68"/>
  <c r="K49" i="68" s="1"/>
  <c r="F45" i="35"/>
  <c r="K44" i="35"/>
  <c r="I53" i="48"/>
  <c r="I52" i="98"/>
  <c r="I53" i="98" s="1"/>
  <c r="G53" i="44"/>
  <c r="G52" i="90"/>
  <c r="G53" i="72"/>
  <c r="K52" i="72"/>
  <c r="K53" i="72" s="1"/>
  <c r="I49" i="52"/>
  <c r="H25" i="44"/>
  <c r="K24" i="44"/>
  <c r="K25" i="44" s="1"/>
  <c r="H24" i="97"/>
  <c r="H25" i="97" s="1"/>
  <c r="D41" i="59"/>
  <c r="K40" i="59"/>
  <c r="K41" i="59" s="1"/>
  <c r="H40" i="90"/>
  <c r="H41" i="90" s="1"/>
  <c r="H41" i="72"/>
  <c r="I57" i="52"/>
  <c r="G45" i="52"/>
  <c r="I33" i="31"/>
  <c r="I32" i="94"/>
  <c r="I33" i="94" s="1"/>
  <c r="I64" i="31"/>
  <c r="I68" i="31"/>
  <c r="D17" i="53"/>
  <c r="D16" i="99"/>
  <c r="D17" i="99" s="1"/>
  <c r="G33" i="34"/>
  <c r="G68" i="34"/>
  <c r="G69" i="34" s="1"/>
  <c r="G64" i="34"/>
  <c r="D49" i="55"/>
  <c r="D48" i="100"/>
  <c r="D49" i="100" s="1"/>
  <c r="F45" i="57"/>
  <c r="F32" i="93"/>
  <c r="F33" i="93" s="1"/>
  <c r="F33" i="3"/>
  <c r="F68" i="3"/>
  <c r="K32" i="3"/>
  <c r="K33" i="3" s="1"/>
  <c r="F64" i="3"/>
  <c r="I25" i="53"/>
  <c r="I24" i="99"/>
  <c r="I25" i="99" s="1"/>
  <c r="H25" i="54"/>
  <c r="H24" i="100"/>
  <c r="H25" i="100" s="1"/>
  <c r="H37" i="54"/>
  <c r="F57" i="33"/>
  <c r="F56" i="95"/>
  <c r="K56" i="33"/>
  <c r="K57" i="33" s="1"/>
  <c r="I41" i="45"/>
  <c r="I40" i="97"/>
  <c r="I41" i="97" s="1"/>
  <c r="D45" i="65"/>
  <c r="D44" i="87"/>
  <c r="K44" i="65"/>
  <c r="I49" i="31"/>
  <c r="I48" i="94"/>
  <c r="I49" i="94" s="1"/>
  <c r="G37" i="38"/>
  <c r="K36" i="38"/>
  <c r="K37" i="38" s="1"/>
  <c r="G36" i="96"/>
  <c r="G37" i="96" s="1"/>
  <c r="I33" i="48"/>
  <c r="I68" i="48"/>
  <c r="I69" i="48" s="1"/>
  <c r="I64" i="48"/>
  <c r="H17" i="47"/>
  <c r="H16" i="98"/>
  <c r="H17" i="98" s="1"/>
  <c r="C33" i="40"/>
  <c r="C32" i="96"/>
  <c r="C68" i="40"/>
  <c r="C64" i="40"/>
  <c r="G33" i="48"/>
  <c r="G64" i="48"/>
  <c r="G68" i="48"/>
  <c r="G69" i="48" s="1"/>
  <c r="G53" i="52"/>
  <c r="H41" i="29"/>
  <c r="G25" i="52"/>
  <c r="K24" i="52"/>
  <c r="K25" i="52" s="1"/>
  <c r="G24" i="99"/>
  <c r="G25" i="99" s="1"/>
  <c r="C53" i="63"/>
  <c r="K52" i="63"/>
  <c r="K53" i="63" s="1"/>
  <c r="C52" i="101"/>
  <c r="G57" i="55"/>
  <c r="G57" i="61"/>
  <c r="K56" i="61"/>
  <c r="K57" i="61" s="1"/>
  <c r="D17" i="47"/>
  <c r="K16" i="47"/>
  <c r="D16" i="98"/>
  <c r="D17" i="98" s="1"/>
  <c r="D16" i="76"/>
  <c r="D17" i="76" s="1"/>
  <c r="F41" i="68"/>
  <c r="F40" i="88"/>
  <c r="F41" i="88" s="1"/>
  <c r="D45" i="59"/>
  <c r="D44" i="101"/>
  <c r="D45" i="101" s="1"/>
  <c r="K44" i="59"/>
  <c r="F41" i="9"/>
  <c r="H33" i="66"/>
  <c r="H32" i="87"/>
  <c r="H33" i="87" s="1"/>
  <c r="H64" i="66"/>
  <c r="H68" i="66"/>
  <c r="F41" i="3"/>
  <c r="F40" i="93"/>
  <c r="F41" i="93" s="1"/>
  <c r="K40" i="3"/>
  <c r="K41" i="3" s="1"/>
  <c r="K16" i="63"/>
  <c r="C17" i="63"/>
  <c r="C16" i="101"/>
  <c r="H33" i="61"/>
  <c r="H32" i="101"/>
  <c r="H33" i="101" s="1"/>
  <c r="H68" i="61"/>
  <c r="H64" i="61"/>
  <c r="H25" i="68"/>
  <c r="G45" i="33"/>
  <c r="G44" i="95"/>
  <c r="G45" i="95" s="1"/>
  <c r="C37" i="26"/>
  <c r="K36" i="26"/>
  <c r="K37" i="26" s="1"/>
  <c r="C36" i="93"/>
  <c r="F33" i="68"/>
  <c r="F32" i="88"/>
  <c r="F33" i="88" s="1"/>
  <c r="F68" i="68"/>
  <c r="F64" i="68"/>
  <c r="H37" i="61"/>
  <c r="H36" i="101"/>
  <c r="H37" i="101" s="1"/>
  <c r="D25" i="65"/>
  <c r="K56" i="55"/>
  <c r="K57" i="55" s="1"/>
  <c r="C56" i="100"/>
  <c r="C57" i="55"/>
  <c r="C33" i="34"/>
  <c r="K32" i="34"/>
  <c r="K33" i="34" s="1"/>
  <c r="C32" i="95"/>
  <c r="C64" i="34"/>
  <c r="C68" i="34"/>
  <c r="G33" i="38"/>
  <c r="G32" i="96"/>
  <c r="G33" i="96" s="1"/>
  <c r="G64" i="38"/>
  <c r="G68" i="38"/>
  <c r="K32" i="38"/>
  <c r="K33" i="38" s="1"/>
  <c r="C37" i="56"/>
  <c r="K36" i="56"/>
  <c r="K37" i="56" s="1"/>
  <c r="C36" i="100"/>
  <c r="F16" i="100"/>
  <c r="F17" i="100" s="1"/>
  <c r="F17" i="55"/>
  <c r="C41" i="50"/>
  <c r="G37" i="29"/>
  <c r="K36" i="29"/>
  <c r="K37" i="29" s="1"/>
  <c r="C45" i="56"/>
  <c r="K44" i="56"/>
  <c r="H33" i="54"/>
  <c r="I45" i="32"/>
  <c r="I44" i="95"/>
  <c r="I45" i="95" s="1"/>
  <c r="F53" i="57"/>
  <c r="F52" i="100"/>
  <c r="F53" i="100" s="1"/>
  <c r="F53" i="55"/>
  <c r="K44" i="55"/>
  <c r="C45" i="55"/>
  <c r="C44" i="100"/>
  <c r="C64" i="55"/>
  <c r="C68" i="55"/>
  <c r="D17" i="65"/>
  <c r="D16" i="87"/>
  <c r="K16" i="65"/>
  <c r="I56" i="95"/>
  <c r="I57" i="95" s="1"/>
  <c r="I57" i="32"/>
  <c r="G33" i="31"/>
  <c r="G64" i="31"/>
  <c r="G68" i="31"/>
  <c r="G17" i="53"/>
  <c r="G33" i="39"/>
  <c r="G68" i="39"/>
  <c r="G64" i="39"/>
  <c r="I33" i="39"/>
  <c r="I32" i="96"/>
  <c r="I33" i="96" s="1"/>
  <c r="I68" i="39"/>
  <c r="I64" i="39"/>
  <c r="I45" i="48"/>
  <c r="I44" i="98"/>
  <c r="I45" i="98" s="1"/>
  <c r="H57" i="68"/>
  <c r="H17" i="52"/>
  <c r="H16" i="99"/>
  <c r="H17" i="99" s="1"/>
  <c r="G37" i="66"/>
  <c r="G36" i="87"/>
  <c r="G37" i="87" s="1"/>
  <c r="K36" i="66"/>
  <c r="K37" i="66" s="1"/>
  <c r="H41" i="66"/>
  <c r="H40" i="87"/>
  <c r="H41" i="87" s="1"/>
  <c r="G49" i="44"/>
  <c r="I57" i="48"/>
  <c r="I56" i="98"/>
  <c r="I57" i="98" s="1"/>
  <c r="D57" i="40"/>
  <c r="D56" i="96"/>
  <c r="K56" i="40"/>
  <c r="K57" i="40" s="1"/>
  <c r="D57" i="49"/>
  <c r="K56" i="49"/>
  <c r="K57" i="49" s="1"/>
  <c r="D53" i="49"/>
  <c r="K52" i="49"/>
  <c r="K53" i="49" s="1"/>
  <c r="H49" i="39"/>
  <c r="K48" i="39"/>
  <c r="K49" i="39" s="1"/>
  <c r="H48" i="96"/>
  <c r="H49" i="96" s="1"/>
  <c r="D53" i="59"/>
  <c r="D52" i="101"/>
  <c r="D53" i="101" s="1"/>
  <c r="K52" i="59"/>
  <c r="K53" i="59" s="1"/>
  <c r="H41" i="51"/>
  <c r="K40" i="51"/>
  <c r="K41" i="51" s="1"/>
  <c r="C25" i="46"/>
  <c r="K24" i="46"/>
  <c r="K25" i="46" s="1"/>
  <c r="C24" i="98"/>
  <c r="C24" i="76"/>
  <c r="F37" i="9"/>
  <c r="H53" i="68"/>
  <c r="I17" i="33"/>
  <c r="I16" i="76"/>
  <c r="I17" i="76" s="1"/>
  <c r="I16" i="95"/>
  <c r="I17" i="95" s="1"/>
  <c r="H37" i="37"/>
  <c r="K36" i="37"/>
  <c r="K37" i="37" s="1"/>
  <c r="H33" i="57"/>
  <c r="H64" i="57"/>
  <c r="H68" i="57"/>
  <c r="H69" i="57" s="1"/>
  <c r="H41" i="33"/>
  <c r="D33" i="59"/>
  <c r="K32" i="59"/>
  <c r="K33" i="59" s="1"/>
  <c r="D68" i="59"/>
  <c r="D64" i="59"/>
  <c r="F37" i="52"/>
  <c r="F36" i="99"/>
  <c r="F37" i="99" s="1"/>
  <c r="H33" i="51"/>
  <c r="H64" i="51"/>
  <c r="K32" i="51"/>
  <c r="K33" i="51" s="1"/>
  <c r="H68" i="51"/>
  <c r="D53" i="55"/>
  <c r="D52" i="100"/>
  <c r="D53" i="100" s="1"/>
  <c r="D49" i="49"/>
  <c r="K48" i="49"/>
  <c r="K49" i="49" s="1"/>
  <c r="H41" i="61"/>
  <c r="H40" i="101"/>
  <c r="H41" i="101" s="1"/>
  <c r="C45" i="53"/>
  <c r="H33" i="72"/>
  <c r="H32" i="90"/>
  <c r="H33" i="90" s="1"/>
  <c r="H64" i="72"/>
  <c r="H68" i="72"/>
  <c r="I52" i="95"/>
  <c r="I53" i="95" s="1"/>
  <c r="I53" i="32"/>
  <c r="K52" i="56"/>
  <c r="K53" i="56" s="1"/>
  <c r="C53" i="56"/>
  <c r="G57" i="72"/>
  <c r="G56" i="90"/>
  <c r="K56" i="72"/>
  <c r="K57" i="72" s="1"/>
  <c r="H25" i="52"/>
  <c r="H24" i="99"/>
  <c r="H25" i="99" s="1"/>
  <c r="D33" i="69"/>
  <c r="D64" i="69"/>
  <c r="D68" i="69"/>
  <c r="D32" i="88"/>
  <c r="H49" i="45"/>
  <c r="K48" i="45"/>
  <c r="K49" i="45" s="1"/>
  <c r="H45" i="42"/>
  <c r="H37" i="72"/>
  <c r="H36" i="90"/>
  <c r="H37" i="90" s="1"/>
  <c r="D45" i="40"/>
  <c r="D44" i="96"/>
  <c r="K44" i="40"/>
  <c r="I25" i="33"/>
  <c r="I24" i="76"/>
  <c r="I25" i="76" s="1"/>
  <c r="I24" i="95"/>
  <c r="I25" i="95" s="1"/>
  <c r="H49" i="68"/>
  <c r="F17" i="57"/>
  <c r="K16" i="57"/>
  <c r="H57" i="31"/>
  <c r="K56" i="31"/>
  <c r="K57" i="31" s="1"/>
  <c r="G41" i="66"/>
  <c r="K40" i="66"/>
  <c r="K41" i="66" s="1"/>
  <c r="G40" i="87"/>
  <c r="G41" i="87" s="1"/>
  <c r="D49" i="65"/>
  <c r="D48" i="87"/>
  <c r="K48" i="65"/>
  <c r="K49" i="65" s="1"/>
  <c r="I37" i="31"/>
  <c r="I36" i="94"/>
  <c r="I37" i="94" s="1"/>
  <c r="F33" i="53"/>
  <c r="F64" i="53"/>
  <c r="F68" i="53"/>
  <c r="F69" i="53" s="1"/>
  <c r="C41" i="34"/>
  <c r="K40" i="34"/>
  <c r="K41" i="34" s="1"/>
  <c r="C40" i="95"/>
  <c r="H45" i="33"/>
  <c r="H44" i="95"/>
  <c r="H45" i="95" s="1"/>
  <c r="G24" i="100"/>
  <c r="G25" i="100" s="1"/>
  <c r="G25" i="55"/>
  <c r="F33" i="34"/>
  <c r="F64" i="34"/>
  <c r="F68" i="34"/>
  <c r="F69" i="34" s="1"/>
  <c r="D57" i="55"/>
  <c r="D56" i="100"/>
  <c r="D57" i="100" s="1"/>
  <c r="F49" i="35"/>
  <c r="K48" i="35"/>
  <c r="K49" i="35" s="1"/>
  <c r="G41" i="38"/>
  <c r="K40" i="38"/>
  <c r="K41" i="38" s="1"/>
  <c r="G40" i="96"/>
  <c r="G41" i="96" s="1"/>
  <c r="I16" i="100"/>
  <c r="I17" i="100" s="1"/>
  <c r="I17" i="54"/>
  <c r="K52" i="55"/>
  <c r="K53" i="55" s="1"/>
  <c r="C53" i="55"/>
  <c r="C52" i="100"/>
  <c r="G53" i="61"/>
  <c r="K52" i="61"/>
  <c r="K53" i="61" s="1"/>
  <c r="D41" i="69"/>
  <c r="D40" i="88"/>
  <c r="D53" i="65"/>
  <c r="D52" i="87"/>
  <c r="K52" i="65"/>
  <c r="K53" i="65" s="1"/>
  <c r="G53" i="9"/>
  <c r="G52" i="93"/>
  <c r="K52" i="9"/>
  <c r="K53" i="9" s="1"/>
  <c r="I17" i="53"/>
  <c r="I16" i="99"/>
  <c r="I17" i="99" s="1"/>
  <c r="C37" i="50"/>
  <c r="I37" i="39"/>
  <c r="I36" i="96"/>
  <c r="I37" i="96" s="1"/>
  <c r="C49" i="63"/>
  <c r="K48" i="63"/>
  <c r="K49" i="63" s="1"/>
  <c r="C48" i="101"/>
  <c r="H45" i="45"/>
  <c r="K44" i="45"/>
  <c r="F33" i="9"/>
  <c r="F68" i="9"/>
  <c r="F64" i="9"/>
  <c r="G57" i="44"/>
  <c r="H37" i="51"/>
  <c r="K36" i="51"/>
  <c r="K37" i="51" s="1"/>
  <c r="K40" i="56"/>
  <c r="K41" i="56" s="1"/>
  <c r="C41" i="56"/>
  <c r="C40" i="100"/>
  <c r="H52" i="95"/>
  <c r="H53" i="95" s="1"/>
  <c r="H53" i="33"/>
  <c r="F53" i="68"/>
  <c r="F52" i="88"/>
  <c r="K52" i="68"/>
  <c r="K53" i="68" s="1"/>
  <c r="H33" i="29"/>
  <c r="H68" i="29"/>
  <c r="H64" i="29"/>
  <c r="G41" i="29"/>
  <c r="K40" i="29"/>
  <c r="K41" i="29" s="1"/>
  <c r="F49" i="57"/>
  <c r="H49" i="31"/>
  <c r="K48" i="31"/>
  <c r="K49" i="31" s="1"/>
  <c r="D37" i="59"/>
  <c r="K36" i="59"/>
  <c r="K37" i="59" s="1"/>
  <c r="G16" i="88"/>
  <c r="G17" i="68"/>
  <c r="K16" i="68"/>
  <c r="I49" i="48"/>
  <c r="I48" i="98"/>
  <c r="I49" i="98" s="1"/>
  <c r="H37" i="29"/>
  <c r="H53" i="42"/>
  <c r="G24" i="95"/>
  <c r="G25" i="33"/>
  <c r="G24" i="76"/>
  <c r="G25" i="76" s="1"/>
  <c r="K24" i="33"/>
  <c r="K25" i="33" s="1"/>
  <c r="F17" i="48"/>
  <c r="K16" i="48"/>
  <c r="F16" i="76"/>
  <c r="F17" i="76" s="1"/>
  <c r="F16" i="98"/>
  <c r="F17" i="98" s="1"/>
  <c r="I57" i="31"/>
  <c r="I56" i="94"/>
  <c r="I57" i="94" s="1"/>
  <c r="K52" i="46"/>
  <c r="K53" i="46" s="1"/>
  <c r="C52" i="98"/>
  <c r="G44" i="88"/>
  <c r="G45" i="88" s="1"/>
  <c r="G45" i="68"/>
  <c r="S73" i="23"/>
  <c r="R73" i="23"/>
  <c r="A75" i="23"/>
  <c r="E74" i="23"/>
  <c r="B75" i="23"/>
  <c r="G45" i="9"/>
  <c r="G44" i="93"/>
  <c r="K44" i="9"/>
  <c r="H33" i="37"/>
  <c r="H68" i="37"/>
  <c r="K32" i="37"/>
  <c r="K33" i="37" s="1"/>
  <c r="H64" i="37"/>
  <c r="G53" i="68"/>
  <c r="G52" i="88"/>
  <c r="G53" i="88" s="1"/>
  <c r="G17" i="47"/>
  <c r="G16" i="98"/>
  <c r="G17" i="98" s="1"/>
  <c r="C17" i="54"/>
  <c r="I49" i="32"/>
  <c r="G56" i="88"/>
  <c r="G57" i="88" s="1"/>
  <c r="G57" i="68"/>
  <c r="D57" i="59"/>
  <c r="D56" i="101"/>
  <c r="D57" i="101" s="1"/>
  <c r="K56" i="59"/>
  <c r="K57" i="59" s="1"/>
  <c r="C57" i="53"/>
  <c r="G17" i="52"/>
  <c r="K16" i="52"/>
  <c r="G16" i="99"/>
  <c r="G17" i="99" s="1"/>
  <c r="F45" i="68"/>
  <c r="F44" i="88"/>
  <c r="K44" i="68"/>
  <c r="I37" i="47"/>
  <c r="I36" i="98"/>
  <c r="I37" i="98" s="1"/>
  <c r="G37" i="39"/>
  <c r="I41" i="31"/>
  <c r="I40" i="94"/>
  <c r="I41" i="94" s="1"/>
  <c r="F33" i="52"/>
  <c r="F32" i="99"/>
  <c r="F33" i="99" s="1"/>
  <c r="F64" i="52"/>
  <c r="F68" i="52"/>
  <c r="K44" i="63"/>
  <c r="C45" i="63"/>
  <c r="C44" i="101"/>
  <c r="H45" i="39"/>
  <c r="H44" i="96"/>
  <c r="H45" i="96" s="1"/>
  <c r="K44" i="39"/>
  <c r="G25" i="62"/>
  <c r="K24" i="62"/>
  <c r="K25" i="62" s="1"/>
  <c r="G24" i="101"/>
  <c r="G25" i="101" s="1"/>
  <c r="G45" i="72"/>
  <c r="G44" i="90"/>
  <c r="K44" i="72"/>
  <c r="I41" i="39"/>
  <c r="I40" i="96"/>
  <c r="I41" i="96" s="1"/>
  <c r="D57" i="65"/>
  <c r="D56" i="87"/>
  <c r="K56" i="65"/>
  <c r="K57" i="65" s="1"/>
  <c r="I41" i="47"/>
  <c r="I40" i="98"/>
  <c r="I41" i="98" s="1"/>
  <c r="H57" i="42"/>
  <c r="F57" i="35"/>
  <c r="K56" i="35"/>
  <c r="K57" i="35" s="1"/>
  <c r="I37" i="45"/>
  <c r="I36" i="97"/>
  <c r="I37" i="97" s="1"/>
  <c r="H53" i="45"/>
  <c r="K52" i="45"/>
  <c r="K53" i="45" s="1"/>
  <c r="G49" i="52"/>
  <c r="G24" i="88"/>
  <c r="G25" i="68"/>
  <c r="K24" i="68"/>
  <c r="K25" i="68" s="1"/>
  <c r="F45" i="55"/>
  <c r="F44" i="100"/>
  <c r="F45" i="100" s="1"/>
  <c r="C37" i="40"/>
  <c r="C36" i="96"/>
  <c r="G33" i="29"/>
  <c r="G68" i="29"/>
  <c r="G64" i="29"/>
  <c r="K32" i="29"/>
  <c r="K33" i="29" s="1"/>
  <c r="C41" i="40"/>
  <c r="C40" i="96"/>
  <c r="H49" i="42"/>
  <c r="I45" i="31"/>
  <c r="I44" i="94"/>
  <c r="I45" i="94" s="1"/>
  <c r="H53" i="31"/>
  <c r="K52" i="31"/>
  <c r="K53" i="31" s="1"/>
  <c r="C41" i="26"/>
  <c r="K40" i="26"/>
  <c r="K41" i="26" s="1"/>
  <c r="C40" i="93"/>
  <c r="D33" i="56"/>
  <c r="D68" i="56"/>
  <c r="D69" i="56" s="1"/>
  <c r="D64" i="56"/>
  <c r="G37" i="31"/>
  <c r="K44" i="46"/>
  <c r="C44" i="98"/>
  <c r="C45" i="46"/>
  <c r="C17" i="53"/>
  <c r="K16" i="53"/>
  <c r="C16" i="99"/>
  <c r="H49" i="33"/>
  <c r="H48" i="95"/>
  <c r="H49" i="95" s="1"/>
  <c r="C17" i="46"/>
  <c r="C16" i="98"/>
  <c r="K16" i="46"/>
  <c r="C16" i="76"/>
  <c r="G49" i="61"/>
  <c r="K48" i="61"/>
  <c r="K49" i="61" s="1"/>
  <c r="F57" i="57"/>
  <c r="H17" i="35"/>
  <c r="K16" i="35"/>
  <c r="H16" i="95"/>
  <c r="H17" i="95" s="1"/>
  <c r="F53" i="33"/>
  <c r="F52" i="95"/>
  <c r="K52" i="33"/>
  <c r="K53" i="33" s="1"/>
  <c r="H25" i="47"/>
  <c r="H24" i="98"/>
  <c r="H25" i="98" s="1"/>
  <c r="C53" i="53"/>
  <c r="G49" i="9"/>
  <c r="G48" i="93"/>
  <c r="K48" i="9"/>
  <c r="K49" i="9" s="1"/>
  <c r="G53" i="55"/>
  <c r="D45" i="55"/>
  <c r="D44" i="100"/>
  <c r="D45" i="100" s="1"/>
  <c r="D41" i="49"/>
  <c r="K40" i="49"/>
  <c r="K41" i="49" s="1"/>
  <c r="D24" i="100"/>
  <c r="D25" i="55"/>
  <c r="K24" i="55"/>
  <c r="K25" i="55" s="1"/>
  <c r="G45" i="55"/>
  <c r="H33" i="33"/>
  <c r="H68" i="33"/>
  <c r="H64" i="33"/>
  <c r="K24" i="54"/>
  <c r="K25" i="54" s="1"/>
  <c r="C25" i="54"/>
  <c r="H57" i="45"/>
  <c r="K56" i="45"/>
  <c r="K57" i="45" s="1"/>
  <c r="F25" i="57"/>
  <c r="K24" i="57"/>
  <c r="K25" i="57" s="1"/>
  <c r="K36" i="34"/>
  <c r="K37" i="34" s="1"/>
  <c r="C37" i="34"/>
  <c r="C36" i="95"/>
  <c r="I53" i="31"/>
  <c r="I52" i="94"/>
  <c r="I53" i="94" s="1"/>
  <c r="D37" i="49"/>
  <c r="K36" i="49"/>
  <c r="K37" i="49" s="1"/>
  <c r="H17" i="44"/>
  <c r="H16" i="97"/>
  <c r="H17" i="97" s="1"/>
  <c r="K16" i="44"/>
  <c r="H45" i="31"/>
  <c r="K44" i="31"/>
  <c r="H17" i="68"/>
  <c r="D17" i="55"/>
  <c r="D16" i="100"/>
  <c r="K16" i="55"/>
  <c r="H37" i="33"/>
  <c r="G25" i="47"/>
  <c r="G24" i="98"/>
  <c r="G25" i="98" s="1"/>
  <c r="C57" i="46"/>
  <c r="C56" i="98"/>
  <c r="K56" i="46"/>
  <c r="K57" i="46" s="1"/>
  <c r="G41" i="39"/>
  <c r="G45" i="44"/>
  <c r="H53" i="39"/>
  <c r="K52" i="39"/>
  <c r="K53" i="39" s="1"/>
  <c r="H52" i="96"/>
  <c r="H53" i="96" s="1"/>
  <c r="F41" i="52"/>
  <c r="F40" i="99"/>
  <c r="F41" i="99" s="1"/>
  <c r="H45" i="51"/>
  <c r="K44" i="51"/>
  <c r="D25" i="53"/>
  <c r="D24" i="99"/>
  <c r="D25" i="99" s="1"/>
  <c r="G17" i="62"/>
  <c r="K16" i="62"/>
  <c r="G16" i="101"/>
  <c r="G17" i="101" s="1"/>
  <c r="H25" i="32"/>
  <c r="H24" i="94"/>
  <c r="K24" i="32"/>
  <c r="K25" i="32" s="1"/>
  <c r="F49" i="55"/>
  <c r="F48" i="100"/>
  <c r="F49" i="100" s="1"/>
  <c r="K48" i="46"/>
  <c r="K49" i="46" s="1"/>
  <c r="C48" i="98"/>
  <c r="G17" i="72"/>
  <c r="G16" i="90"/>
  <c r="K16" i="72"/>
  <c r="H74" i="23"/>
  <c r="G74" i="23"/>
  <c r="D74" i="23"/>
  <c r="K16" i="54" l="1"/>
  <c r="H17" i="54"/>
  <c r="K48" i="33"/>
  <c r="K49" i="33" s="1"/>
  <c r="K44" i="33"/>
  <c r="B77" i="33" s="1"/>
  <c r="D24" i="76"/>
  <c r="D25" i="76" s="1"/>
  <c r="K24" i="65"/>
  <c r="K25" i="65" s="1"/>
  <c r="C56" i="101"/>
  <c r="A71" i="4"/>
  <c r="B72" i="4"/>
  <c r="I48" i="95"/>
  <c r="I49" i="95" s="1"/>
  <c r="G17" i="90"/>
  <c r="K16" i="90"/>
  <c r="H25" i="94"/>
  <c r="K24" i="94"/>
  <c r="K25" i="94" s="1"/>
  <c r="B77" i="51"/>
  <c r="K45" i="51"/>
  <c r="K17" i="55"/>
  <c r="B74" i="55"/>
  <c r="H65" i="33"/>
  <c r="H72" i="33"/>
  <c r="H71" i="33"/>
  <c r="D25" i="100"/>
  <c r="K24" i="100"/>
  <c r="K25" i="100" s="1"/>
  <c r="G49" i="93"/>
  <c r="K48" i="93"/>
  <c r="K49" i="93" s="1"/>
  <c r="C41" i="93"/>
  <c r="B74" i="72"/>
  <c r="K17" i="72"/>
  <c r="B74" i="44"/>
  <c r="K17" i="44"/>
  <c r="H69" i="33"/>
  <c r="K17" i="35"/>
  <c r="B74" i="35"/>
  <c r="K16" i="98"/>
  <c r="C17" i="98"/>
  <c r="K17" i="53"/>
  <c r="B74" i="53"/>
  <c r="C45" i="98"/>
  <c r="D71" i="56"/>
  <c r="D65" i="56"/>
  <c r="D72" i="56"/>
  <c r="C41" i="96"/>
  <c r="G65" i="29"/>
  <c r="G71" i="29"/>
  <c r="G72" i="29"/>
  <c r="K64" i="29"/>
  <c r="C37" i="96"/>
  <c r="B77" i="39"/>
  <c r="K45" i="39"/>
  <c r="B74" i="54"/>
  <c r="K17" i="54"/>
  <c r="H75" i="23"/>
  <c r="D75" i="23"/>
  <c r="G75" i="23"/>
  <c r="C56" i="54"/>
  <c r="H52" i="53"/>
  <c r="H53" i="53" s="1"/>
  <c r="H44" i="69"/>
  <c r="G40" i="72"/>
  <c r="H32" i="39"/>
  <c r="H36" i="55"/>
  <c r="C36" i="54"/>
  <c r="I40" i="54"/>
  <c r="F56" i="48"/>
  <c r="D48" i="53"/>
  <c r="G48" i="47"/>
  <c r="H36" i="48"/>
  <c r="H37" i="48" s="1"/>
  <c r="G36" i="32"/>
  <c r="H36" i="31"/>
  <c r="G56" i="42"/>
  <c r="H32" i="35"/>
  <c r="H40" i="35"/>
  <c r="H32" i="55"/>
  <c r="G32" i="61"/>
  <c r="G44" i="57"/>
  <c r="G56" i="47"/>
  <c r="H52" i="52"/>
  <c r="H44" i="54"/>
  <c r="F48" i="48"/>
  <c r="H52" i="44"/>
  <c r="G36" i="72"/>
  <c r="I32" i="32"/>
  <c r="H32" i="52"/>
  <c r="G40" i="9"/>
  <c r="F32" i="55"/>
  <c r="D52" i="53"/>
  <c r="D32" i="63"/>
  <c r="F40" i="57"/>
  <c r="F36" i="57"/>
  <c r="H56" i="54"/>
  <c r="H48" i="44"/>
  <c r="G52" i="53"/>
  <c r="H32" i="48"/>
  <c r="D40" i="50"/>
  <c r="H56" i="53"/>
  <c r="H57" i="53" s="1"/>
  <c r="G40" i="61"/>
  <c r="H40" i="48"/>
  <c r="H41" i="48" s="1"/>
  <c r="I52" i="54"/>
  <c r="D52" i="47"/>
  <c r="D48" i="47"/>
  <c r="I36" i="32"/>
  <c r="H40" i="39"/>
  <c r="D32" i="50"/>
  <c r="C40" i="53"/>
  <c r="G32" i="9"/>
  <c r="D40" i="63"/>
  <c r="H52" i="32"/>
  <c r="G36" i="61"/>
  <c r="G32" i="57"/>
  <c r="H40" i="68"/>
  <c r="D36" i="50"/>
  <c r="G56" i="53"/>
  <c r="D44" i="47"/>
  <c r="H52" i="47"/>
  <c r="G36" i="44"/>
  <c r="G37" i="44" s="1"/>
  <c r="I36" i="52"/>
  <c r="H44" i="44"/>
  <c r="I40" i="52"/>
  <c r="D40" i="47"/>
  <c r="H36" i="52"/>
  <c r="G48" i="53"/>
  <c r="D56" i="53"/>
  <c r="H56" i="52"/>
  <c r="I36" i="54"/>
  <c r="H16" i="69"/>
  <c r="H52" i="54"/>
  <c r="G32" i="72"/>
  <c r="H24" i="69"/>
  <c r="F52" i="48"/>
  <c r="D44" i="53"/>
  <c r="H56" i="69"/>
  <c r="F40" i="55"/>
  <c r="G56" i="57"/>
  <c r="G52" i="47"/>
  <c r="C52" i="54"/>
  <c r="H48" i="52"/>
  <c r="H32" i="31"/>
  <c r="G44" i="47"/>
  <c r="D56" i="47"/>
  <c r="H36" i="39"/>
  <c r="G40" i="44"/>
  <c r="G41" i="44" s="1"/>
  <c r="G48" i="57"/>
  <c r="H48" i="32"/>
  <c r="F36" i="55"/>
  <c r="H52" i="69"/>
  <c r="C44" i="54"/>
  <c r="H56" i="44"/>
  <c r="G36" i="57"/>
  <c r="G37" i="57" s="1"/>
  <c r="C40" i="54"/>
  <c r="I48" i="54"/>
  <c r="H48" i="69"/>
  <c r="H44" i="47"/>
  <c r="H40" i="31"/>
  <c r="G52" i="42"/>
  <c r="F32" i="57"/>
  <c r="H44" i="52"/>
  <c r="G32" i="32"/>
  <c r="G44" i="53"/>
  <c r="I32" i="52"/>
  <c r="H56" i="47"/>
  <c r="I32" i="54"/>
  <c r="H48" i="47"/>
  <c r="H36" i="68"/>
  <c r="H36" i="35"/>
  <c r="H48" i="54"/>
  <c r="H40" i="52"/>
  <c r="G40" i="57"/>
  <c r="G41" i="57" s="1"/>
  <c r="I44" i="54"/>
  <c r="G44" i="42"/>
  <c r="H56" i="32"/>
  <c r="H32" i="68"/>
  <c r="C48" i="54"/>
  <c r="H44" i="53"/>
  <c r="H45" i="53" s="1"/>
  <c r="I40" i="32"/>
  <c r="D36" i="47"/>
  <c r="D36" i="63"/>
  <c r="G48" i="42"/>
  <c r="H40" i="55"/>
  <c r="G52" i="57"/>
  <c r="C32" i="54"/>
  <c r="G40" i="32"/>
  <c r="F44" i="48"/>
  <c r="C32" i="53"/>
  <c r="I56" i="54"/>
  <c r="C36" i="53"/>
  <c r="H44" i="32"/>
  <c r="G32" i="44"/>
  <c r="G36" i="9"/>
  <c r="H48" i="53"/>
  <c r="H49" i="53" s="1"/>
  <c r="D32" i="47"/>
  <c r="G25" i="95"/>
  <c r="K24" i="95"/>
  <c r="K25" i="95" s="1"/>
  <c r="B74" i="68"/>
  <c r="K17" i="68"/>
  <c r="G17" i="88"/>
  <c r="F69" i="9"/>
  <c r="F65" i="34"/>
  <c r="F72" i="34"/>
  <c r="F71" i="34"/>
  <c r="D49" i="87"/>
  <c r="K48" i="87"/>
  <c r="K49" i="87" s="1"/>
  <c r="D45" i="96"/>
  <c r="K44" i="96"/>
  <c r="D33" i="88"/>
  <c r="G57" i="90"/>
  <c r="K56" i="90"/>
  <c r="K57" i="90" s="1"/>
  <c r="C25" i="76"/>
  <c r="D17" i="87"/>
  <c r="K16" i="87"/>
  <c r="C69" i="55"/>
  <c r="C68" i="100"/>
  <c r="K45" i="55"/>
  <c r="B77" i="55"/>
  <c r="C37" i="100"/>
  <c r="G69" i="38"/>
  <c r="K68" i="38"/>
  <c r="K69" i="38" s="1"/>
  <c r="G68" i="96"/>
  <c r="G69" i="96" s="1"/>
  <c r="C69" i="34"/>
  <c r="K68" i="34"/>
  <c r="K69" i="34" s="1"/>
  <c r="C68" i="95"/>
  <c r="H71" i="66"/>
  <c r="H65" i="66"/>
  <c r="H72" i="66"/>
  <c r="H64" i="87"/>
  <c r="D45" i="87"/>
  <c r="K44" i="87"/>
  <c r="F68" i="93"/>
  <c r="F69" i="93" s="1"/>
  <c r="F69" i="3"/>
  <c r="K68" i="3"/>
  <c r="K69" i="3" s="1"/>
  <c r="B77" i="35"/>
  <c r="K45" i="35"/>
  <c r="B74" i="33"/>
  <c r="K17" i="33"/>
  <c r="G17" i="95"/>
  <c r="K16" i="95"/>
  <c r="H17" i="94"/>
  <c r="K16" i="94"/>
  <c r="C72" i="56"/>
  <c r="K64" i="56"/>
  <c r="C65" i="56"/>
  <c r="C71" i="56"/>
  <c r="K17" i="42"/>
  <c r="B74" i="42"/>
  <c r="G69" i="66"/>
  <c r="K68" i="66"/>
  <c r="K69" i="66" s="1"/>
  <c r="G68" i="87"/>
  <c r="G69" i="87" s="1"/>
  <c r="C69" i="50"/>
  <c r="G57" i="93"/>
  <c r="K56" i="93"/>
  <c r="K57" i="93" s="1"/>
  <c r="F45" i="95"/>
  <c r="K44" i="95"/>
  <c r="I71" i="47"/>
  <c r="I65" i="47"/>
  <c r="I72" i="47"/>
  <c r="I64" i="98"/>
  <c r="C57" i="98"/>
  <c r="F53" i="95"/>
  <c r="K52" i="95"/>
  <c r="K53" i="95" s="1"/>
  <c r="C17" i="76"/>
  <c r="C17" i="99"/>
  <c r="K16" i="99"/>
  <c r="B77" i="46"/>
  <c r="K45" i="46"/>
  <c r="G69" i="29"/>
  <c r="K68" i="29"/>
  <c r="K69" i="29" s="1"/>
  <c r="K45" i="63"/>
  <c r="B77" i="63"/>
  <c r="K45" i="68"/>
  <c r="B77" i="68"/>
  <c r="K17" i="52"/>
  <c r="B74" i="52"/>
  <c r="H71" i="37"/>
  <c r="H65" i="37"/>
  <c r="H72" i="37"/>
  <c r="K64" i="37"/>
  <c r="K17" i="48"/>
  <c r="B74" i="48"/>
  <c r="C49" i="101"/>
  <c r="G53" i="93"/>
  <c r="K52" i="93"/>
  <c r="K53" i="93" s="1"/>
  <c r="D53" i="87"/>
  <c r="K52" i="87"/>
  <c r="K53" i="87" s="1"/>
  <c r="C53" i="100"/>
  <c r="B74" i="57"/>
  <c r="K17" i="57"/>
  <c r="D69" i="69"/>
  <c r="D68" i="88"/>
  <c r="H71" i="51"/>
  <c r="H72" i="51"/>
  <c r="H65" i="51"/>
  <c r="K64" i="51"/>
  <c r="C25" i="98"/>
  <c r="K24" i="98"/>
  <c r="K25" i="98" s="1"/>
  <c r="G69" i="31"/>
  <c r="C64" i="100"/>
  <c r="C65" i="55"/>
  <c r="C71" i="55"/>
  <c r="C72" i="55"/>
  <c r="K45" i="56"/>
  <c r="B77" i="56"/>
  <c r="G72" i="38"/>
  <c r="G71" i="38"/>
  <c r="G65" i="38"/>
  <c r="G64" i="96"/>
  <c r="K64" i="38"/>
  <c r="C72" i="34"/>
  <c r="K64" i="34"/>
  <c r="C71" i="34"/>
  <c r="C65" i="34"/>
  <c r="C64" i="95"/>
  <c r="D25" i="87"/>
  <c r="K24" i="87"/>
  <c r="K25" i="87" s="1"/>
  <c r="F71" i="68"/>
  <c r="F65" i="68"/>
  <c r="F72" i="68"/>
  <c r="F64" i="88"/>
  <c r="B77" i="59"/>
  <c r="K45" i="59"/>
  <c r="K17" i="47"/>
  <c r="B74" i="47"/>
  <c r="C65" i="40"/>
  <c r="C71" i="40"/>
  <c r="C72" i="40"/>
  <c r="C64" i="96"/>
  <c r="I69" i="31"/>
  <c r="I68" i="94"/>
  <c r="I69" i="94" s="1"/>
  <c r="K17" i="32"/>
  <c r="B74" i="32"/>
  <c r="C33" i="93"/>
  <c r="C49" i="100"/>
  <c r="G17" i="97"/>
  <c r="K16" i="97"/>
  <c r="I71" i="45"/>
  <c r="I65" i="45"/>
  <c r="I72" i="45"/>
  <c r="I64" i="97"/>
  <c r="B77" i="49"/>
  <c r="K45" i="49"/>
  <c r="D65" i="49"/>
  <c r="D71" i="49"/>
  <c r="D72" i="49"/>
  <c r="K64" i="49"/>
  <c r="C71" i="50"/>
  <c r="C72" i="50"/>
  <c r="C65" i="50"/>
  <c r="G25" i="90"/>
  <c r="K24" i="90"/>
  <c r="K25" i="90" s="1"/>
  <c r="C25" i="99"/>
  <c r="K24" i="99"/>
  <c r="K25" i="99" s="1"/>
  <c r="C49" i="98"/>
  <c r="D17" i="100"/>
  <c r="K16" i="100"/>
  <c r="B77" i="31"/>
  <c r="K45" i="31"/>
  <c r="C37" i="95"/>
  <c r="B74" i="46"/>
  <c r="K17" i="46"/>
  <c r="D57" i="87"/>
  <c r="K56" i="87"/>
  <c r="K57" i="87" s="1"/>
  <c r="K45" i="72"/>
  <c r="B77" i="72"/>
  <c r="F69" i="52"/>
  <c r="F68" i="99"/>
  <c r="F69" i="99" s="1"/>
  <c r="F45" i="88"/>
  <c r="B77" i="9"/>
  <c r="K45" i="9"/>
  <c r="A76" i="23"/>
  <c r="B76" i="23"/>
  <c r="E76" i="23" s="1"/>
  <c r="E75" i="23"/>
  <c r="C53" i="98"/>
  <c r="H72" i="29"/>
  <c r="H71" i="29"/>
  <c r="H65" i="29"/>
  <c r="C41" i="95"/>
  <c r="F65" i="53"/>
  <c r="F72" i="53"/>
  <c r="F71" i="53"/>
  <c r="H69" i="72"/>
  <c r="H68" i="90"/>
  <c r="H69" i="90" s="1"/>
  <c r="D71" i="59"/>
  <c r="D72" i="59"/>
  <c r="D65" i="59"/>
  <c r="K64" i="59"/>
  <c r="H65" i="57"/>
  <c r="H71" i="57"/>
  <c r="H72" i="57"/>
  <c r="I65" i="39"/>
  <c r="I72" i="39"/>
  <c r="I71" i="39"/>
  <c r="I64" i="96"/>
  <c r="G65" i="39"/>
  <c r="G72" i="39"/>
  <c r="G71" i="39"/>
  <c r="C45" i="100"/>
  <c r="C33" i="95"/>
  <c r="C57" i="100"/>
  <c r="F69" i="68"/>
  <c r="F68" i="88"/>
  <c r="F69" i="88" s="1"/>
  <c r="H72" i="61"/>
  <c r="H71" i="61"/>
  <c r="H65" i="61"/>
  <c r="H64" i="101"/>
  <c r="C17" i="101"/>
  <c r="K16" i="101"/>
  <c r="B74" i="63"/>
  <c r="K17" i="63"/>
  <c r="C53" i="101"/>
  <c r="C69" i="40"/>
  <c r="C68" i="96"/>
  <c r="I72" i="48"/>
  <c r="I71" i="48"/>
  <c r="I65" i="48"/>
  <c r="F57" i="95"/>
  <c r="K56" i="95"/>
  <c r="K57" i="95" s="1"/>
  <c r="F65" i="3"/>
  <c r="F71" i="3"/>
  <c r="F64" i="93"/>
  <c r="F72" i="3"/>
  <c r="K64" i="3"/>
  <c r="G72" i="34"/>
  <c r="G65" i="34"/>
  <c r="G71" i="34"/>
  <c r="I72" i="31"/>
  <c r="I65" i="31"/>
  <c r="I71" i="31"/>
  <c r="I64" i="94"/>
  <c r="H71" i="49"/>
  <c r="H65" i="49"/>
  <c r="H72" i="49"/>
  <c r="K64" i="26"/>
  <c r="C65" i="26"/>
  <c r="C72" i="26"/>
  <c r="C71" i="26"/>
  <c r="C64" i="93"/>
  <c r="C33" i="100"/>
  <c r="K24" i="101"/>
  <c r="K25" i="101" s="1"/>
  <c r="C25" i="101"/>
  <c r="I69" i="45"/>
  <c r="I68" i="97"/>
  <c r="I69" i="97" s="1"/>
  <c r="G72" i="66"/>
  <c r="G71" i="66"/>
  <c r="G65" i="66"/>
  <c r="G64" i="87"/>
  <c r="K64" i="66"/>
  <c r="B74" i="45"/>
  <c r="K17" i="45"/>
  <c r="I69" i="47"/>
  <c r="I68" i="98"/>
  <c r="I69" i="98" s="1"/>
  <c r="D53" i="96"/>
  <c r="K52" i="96"/>
  <c r="K53" i="96" s="1"/>
  <c r="C57" i="101"/>
  <c r="S74" i="23"/>
  <c r="R74" i="23"/>
  <c r="K17" i="62"/>
  <c r="B74" i="62"/>
  <c r="G25" i="88"/>
  <c r="G45" i="90"/>
  <c r="K44" i="90"/>
  <c r="C45" i="101"/>
  <c r="F71" i="52"/>
  <c r="F65" i="52"/>
  <c r="F72" i="52"/>
  <c r="F64" i="99"/>
  <c r="H69" i="37"/>
  <c r="K68" i="37"/>
  <c r="K69" i="37" s="1"/>
  <c r="G45" i="93"/>
  <c r="K44" i="93"/>
  <c r="H69" i="29"/>
  <c r="F53" i="88"/>
  <c r="C41" i="100"/>
  <c r="F71" i="9"/>
  <c r="F65" i="9"/>
  <c r="F72" i="9"/>
  <c r="B77" i="45"/>
  <c r="K45" i="45"/>
  <c r="D41" i="88"/>
  <c r="B77" i="40"/>
  <c r="K45" i="40"/>
  <c r="D71" i="69"/>
  <c r="D65" i="69"/>
  <c r="D72" i="69"/>
  <c r="D64" i="88"/>
  <c r="H72" i="72"/>
  <c r="H64" i="90"/>
  <c r="H65" i="72"/>
  <c r="H71" i="72"/>
  <c r="H69" i="51"/>
  <c r="K68" i="51"/>
  <c r="K69" i="51" s="1"/>
  <c r="D69" i="59"/>
  <c r="K68" i="59"/>
  <c r="K69" i="59" s="1"/>
  <c r="D57" i="96"/>
  <c r="K56" i="96"/>
  <c r="K57" i="96" s="1"/>
  <c r="I69" i="39"/>
  <c r="I68" i="96"/>
  <c r="I69" i="96" s="1"/>
  <c r="G69" i="39"/>
  <c r="G72" i="31"/>
  <c r="G71" i="31"/>
  <c r="G65" i="31"/>
  <c r="B74" i="65"/>
  <c r="K17" i="65"/>
  <c r="C37" i="93"/>
  <c r="H69" i="61"/>
  <c r="H68" i="101"/>
  <c r="H69" i="101" s="1"/>
  <c r="H69" i="66"/>
  <c r="H68" i="87"/>
  <c r="H69" i="87" s="1"/>
  <c r="G71" i="48"/>
  <c r="G65" i="48"/>
  <c r="G72" i="48"/>
  <c r="C33" i="96"/>
  <c r="K45" i="65"/>
  <c r="B77" i="65"/>
  <c r="G53" i="90"/>
  <c r="K52" i="90"/>
  <c r="K53" i="90" s="1"/>
  <c r="F49" i="88"/>
  <c r="F57" i="88"/>
  <c r="K68" i="26"/>
  <c r="K69" i="26" s="1"/>
  <c r="C69" i="26"/>
  <c r="C68" i="93"/>
  <c r="F49" i="95"/>
  <c r="K48" i="95"/>
  <c r="K49" i="95" s="1"/>
  <c r="D49" i="96"/>
  <c r="K48" i="96"/>
  <c r="K49" i="96" s="1"/>
  <c r="C69" i="56"/>
  <c r="K68" i="56"/>
  <c r="K69" i="56" s="1"/>
  <c r="G25" i="97"/>
  <c r="K24" i="97"/>
  <c r="K25" i="97" s="1"/>
  <c r="D69" i="49"/>
  <c r="K68" i="49"/>
  <c r="K69" i="49" s="1"/>
  <c r="D37" i="88"/>
  <c r="K45" i="61"/>
  <c r="B77" i="61"/>
  <c r="K45" i="33" l="1"/>
  <c r="B73" i="4"/>
  <c r="A72" i="4"/>
  <c r="H71" i="90"/>
  <c r="H65" i="90"/>
  <c r="H72" i="90"/>
  <c r="C69" i="93"/>
  <c r="D72" i="88"/>
  <c r="D71" i="88"/>
  <c r="D65" i="88"/>
  <c r="B77" i="90"/>
  <c r="K45" i="90"/>
  <c r="V64" i="23" s="1"/>
  <c r="K72" i="66"/>
  <c r="B73" i="66"/>
  <c r="K65" i="66"/>
  <c r="K71" i="66"/>
  <c r="K72" i="26"/>
  <c r="B73" i="26"/>
  <c r="K71" i="26"/>
  <c r="K65" i="26"/>
  <c r="K71" i="3"/>
  <c r="K72" i="3"/>
  <c r="B73" i="3"/>
  <c r="K65" i="3"/>
  <c r="H72" i="101"/>
  <c r="H71" i="101"/>
  <c r="H65" i="101"/>
  <c r="B73" i="59"/>
  <c r="K72" i="59"/>
  <c r="K71" i="59"/>
  <c r="K65" i="59"/>
  <c r="I72" i="97"/>
  <c r="I65" i="97"/>
  <c r="I71" i="97"/>
  <c r="B74" i="97"/>
  <c r="K17" i="97"/>
  <c r="V26" i="23" s="1"/>
  <c r="K72" i="34"/>
  <c r="B73" i="34"/>
  <c r="K65" i="34"/>
  <c r="K71" i="34"/>
  <c r="B74" i="87"/>
  <c r="K17" i="87"/>
  <c r="V51" i="23" s="1"/>
  <c r="B77" i="96"/>
  <c r="K45" i="96"/>
  <c r="V24" i="23" s="1"/>
  <c r="C37" i="53"/>
  <c r="C36" i="99"/>
  <c r="H41" i="55"/>
  <c r="H40" i="100"/>
  <c r="H41" i="100" s="1"/>
  <c r="D37" i="47"/>
  <c r="H33" i="68"/>
  <c r="H68" i="68"/>
  <c r="H64" i="68"/>
  <c r="I45" i="54"/>
  <c r="I44" i="100"/>
  <c r="I45" i="100" s="1"/>
  <c r="H49" i="54"/>
  <c r="H48" i="100"/>
  <c r="H49" i="100" s="1"/>
  <c r="H49" i="47"/>
  <c r="H48" i="98"/>
  <c r="H49" i="98" s="1"/>
  <c r="H41" i="31"/>
  <c r="K40" i="31"/>
  <c r="K41" i="31" s="1"/>
  <c r="F37" i="55"/>
  <c r="F36" i="100"/>
  <c r="F37" i="100" s="1"/>
  <c r="H33" i="31"/>
  <c r="H68" i="31"/>
  <c r="H64" i="31"/>
  <c r="K32" i="31"/>
  <c r="K33" i="31" s="1"/>
  <c r="G53" i="47"/>
  <c r="G52" i="98"/>
  <c r="G53" i="98" s="1"/>
  <c r="D45" i="53"/>
  <c r="I41" i="52"/>
  <c r="H53" i="47"/>
  <c r="H52" i="98"/>
  <c r="H53" i="98" s="1"/>
  <c r="D37" i="50"/>
  <c r="K36" i="50"/>
  <c r="K37" i="50" s="1"/>
  <c r="G37" i="61"/>
  <c r="K36" i="61"/>
  <c r="K37" i="61" s="1"/>
  <c r="C41" i="53"/>
  <c r="C40" i="99"/>
  <c r="I37" i="32"/>
  <c r="D41" i="50"/>
  <c r="K40" i="50"/>
  <c r="K41" i="50" s="1"/>
  <c r="H49" i="44"/>
  <c r="K48" i="44"/>
  <c r="K49" i="44" s="1"/>
  <c r="H48" i="97"/>
  <c r="H49" i="97" s="1"/>
  <c r="G36" i="90"/>
  <c r="G37" i="72"/>
  <c r="K36" i="72"/>
  <c r="K37" i="72" s="1"/>
  <c r="H53" i="52"/>
  <c r="H52" i="99"/>
  <c r="H53" i="99" s="1"/>
  <c r="K52" i="52"/>
  <c r="K53" i="52" s="1"/>
  <c r="G33" i="61"/>
  <c r="K32" i="61"/>
  <c r="K33" i="61" s="1"/>
  <c r="G68" i="61"/>
  <c r="G64" i="61"/>
  <c r="H37" i="31"/>
  <c r="K36" i="31"/>
  <c r="K37" i="31" s="1"/>
  <c r="C37" i="54"/>
  <c r="H33" i="39"/>
  <c r="H68" i="39"/>
  <c r="H64" i="39"/>
  <c r="K32" i="39"/>
  <c r="K33" i="39" s="1"/>
  <c r="H32" i="96"/>
  <c r="H33" i="96" s="1"/>
  <c r="H45" i="69"/>
  <c r="K44" i="69"/>
  <c r="H44" i="88"/>
  <c r="C57" i="54"/>
  <c r="C56" i="76"/>
  <c r="C56" i="99"/>
  <c r="G72" i="87"/>
  <c r="G71" i="87"/>
  <c r="G65" i="87"/>
  <c r="I72" i="94"/>
  <c r="I65" i="94"/>
  <c r="I71" i="94"/>
  <c r="I72" i="96"/>
  <c r="I65" i="96"/>
  <c r="I71" i="96"/>
  <c r="G76" i="23"/>
  <c r="D76" i="23"/>
  <c r="H76" i="23"/>
  <c r="C65" i="96"/>
  <c r="C72" i="96"/>
  <c r="C71" i="96"/>
  <c r="C72" i="95"/>
  <c r="C65" i="95"/>
  <c r="C71" i="95"/>
  <c r="C72" i="100"/>
  <c r="C65" i="100"/>
  <c r="C71" i="100"/>
  <c r="B74" i="94"/>
  <c r="K17" i="94"/>
  <c r="V11" i="23" s="1"/>
  <c r="K45" i="87"/>
  <c r="V54" i="23" s="1"/>
  <c r="B77" i="87"/>
  <c r="H45" i="32"/>
  <c r="K44" i="32"/>
  <c r="H44" i="76"/>
  <c r="H45" i="76" s="1"/>
  <c r="H44" i="94"/>
  <c r="G41" i="32"/>
  <c r="G40" i="94"/>
  <c r="G49" i="42"/>
  <c r="G48" i="97"/>
  <c r="K48" i="42"/>
  <c r="K49" i="42" s="1"/>
  <c r="I41" i="32"/>
  <c r="H57" i="32"/>
  <c r="K56" i="32"/>
  <c r="K57" i="32" s="1"/>
  <c r="H56" i="94"/>
  <c r="H56" i="76"/>
  <c r="H57" i="76" s="1"/>
  <c r="H37" i="35"/>
  <c r="H36" i="95"/>
  <c r="H37" i="95" s="1"/>
  <c r="I33" i="54"/>
  <c r="I32" i="100"/>
  <c r="I33" i="100" s="1"/>
  <c r="I68" i="54"/>
  <c r="I64" i="54"/>
  <c r="G33" i="32"/>
  <c r="G64" i="32"/>
  <c r="G68" i="32"/>
  <c r="G32" i="94"/>
  <c r="G53" i="42"/>
  <c r="G52" i="97"/>
  <c r="K52" i="42"/>
  <c r="K53" i="42" s="1"/>
  <c r="H45" i="47"/>
  <c r="H44" i="98"/>
  <c r="H45" i="98" s="1"/>
  <c r="C41" i="54"/>
  <c r="H57" i="44"/>
  <c r="K56" i="44"/>
  <c r="K57" i="44" s="1"/>
  <c r="H56" i="97"/>
  <c r="H57" i="97" s="1"/>
  <c r="H49" i="32"/>
  <c r="K48" i="32"/>
  <c r="K49" i="32" s="1"/>
  <c r="H48" i="94"/>
  <c r="H48" i="76"/>
  <c r="H49" i="76" s="1"/>
  <c r="H49" i="52"/>
  <c r="H48" i="99"/>
  <c r="H49" i="99" s="1"/>
  <c r="K48" i="52"/>
  <c r="K49" i="52" s="1"/>
  <c r="G57" i="57"/>
  <c r="G56" i="100"/>
  <c r="K56" i="57"/>
  <c r="K57" i="57" s="1"/>
  <c r="F53" i="48"/>
  <c r="K52" i="48"/>
  <c r="K53" i="48" s="1"/>
  <c r="F52" i="98"/>
  <c r="F53" i="98" s="1"/>
  <c r="F52" i="76"/>
  <c r="F53" i="76" s="1"/>
  <c r="H53" i="54"/>
  <c r="H52" i="100"/>
  <c r="H53" i="100" s="1"/>
  <c r="H57" i="52"/>
  <c r="K56" i="52"/>
  <c r="K57" i="52" s="1"/>
  <c r="H56" i="99"/>
  <c r="H57" i="99" s="1"/>
  <c r="H37" i="52"/>
  <c r="H45" i="44"/>
  <c r="H44" i="97"/>
  <c r="H45" i="97" s="1"/>
  <c r="K44" i="44"/>
  <c r="D45" i="47"/>
  <c r="D44" i="98"/>
  <c r="K44" i="47"/>
  <c r="G57" i="53"/>
  <c r="G56" i="99"/>
  <c r="G57" i="99" s="1"/>
  <c r="H53" i="32"/>
  <c r="K52" i="32"/>
  <c r="K53" i="32" s="1"/>
  <c r="H52" i="94"/>
  <c r="H52" i="76"/>
  <c r="H53" i="76" s="1"/>
  <c r="D33" i="50"/>
  <c r="D64" i="50"/>
  <c r="D68" i="50"/>
  <c r="K32" i="50"/>
  <c r="K33" i="50" s="1"/>
  <c r="D53" i="47"/>
  <c r="D52" i="98"/>
  <c r="K52" i="47"/>
  <c r="K53" i="47" s="1"/>
  <c r="G41" i="61"/>
  <c r="K40" i="61"/>
  <c r="K41" i="61" s="1"/>
  <c r="H33" i="48"/>
  <c r="H68" i="48"/>
  <c r="H69" i="48" s="1"/>
  <c r="H64" i="48"/>
  <c r="H57" i="54"/>
  <c r="H56" i="100"/>
  <c r="H57" i="100" s="1"/>
  <c r="D33" i="63"/>
  <c r="D64" i="63"/>
  <c r="D68" i="63"/>
  <c r="D32" i="101"/>
  <c r="D33" i="101" s="1"/>
  <c r="F32" i="100"/>
  <c r="F33" i="100" s="1"/>
  <c r="F33" i="55"/>
  <c r="F64" i="55"/>
  <c r="F68" i="55"/>
  <c r="H33" i="52"/>
  <c r="H64" i="52"/>
  <c r="H68" i="52"/>
  <c r="H53" i="44"/>
  <c r="H52" i="97"/>
  <c r="H53" i="97" s="1"/>
  <c r="K52" i="44"/>
  <c r="K53" i="44" s="1"/>
  <c r="G57" i="47"/>
  <c r="G56" i="98"/>
  <c r="G57" i="98" s="1"/>
  <c r="H33" i="55"/>
  <c r="H68" i="55"/>
  <c r="H69" i="55" s="1"/>
  <c r="H64" i="55"/>
  <c r="H32" i="100"/>
  <c r="H33" i="100" s="1"/>
  <c r="H33" i="35"/>
  <c r="H64" i="35"/>
  <c r="H68" i="35"/>
  <c r="H32" i="95"/>
  <c r="H33" i="95" s="1"/>
  <c r="G37" i="32"/>
  <c r="G36" i="94"/>
  <c r="D49" i="53"/>
  <c r="H37" i="55"/>
  <c r="H36" i="100"/>
  <c r="H37" i="100" s="1"/>
  <c r="S75" i="23"/>
  <c r="R75" i="23"/>
  <c r="B74" i="98"/>
  <c r="K17" i="98"/>
  <c r="V31" i="23" s="1"/>
  <c r="B77" i="93"/>
  <c r="K45" i="93"/>
  <c r="V9" i="23" s="1"/>
  <c r="F72" i="99"/>
  <c r="F65" i="99"/>
  <c r="F71" i="99"/>
  <c r="B74" i="101"/>
  <c r="K17" i="101"/>
  <c r="V46" i="23" s="1"/>
  <c r="B74" i="100"/>
  <c r="K17" i="100"/>
  <c r="V41" i="23" s="1"/>
  <c r="B73" i="49"/>
  <c r="K72" i="49"/>
  <c r="K65" i="49"/>
  <c r="K71" i="49"/>
  <c r="K72" i="38"/>
  <c r="B73" i="38"/>
  <c r="K65" i="38"/>
  <c r="K71" i="38"/>
  <c r="B73" i="51"/>
  <c r="K72" i="51"/>
  <c r="K71" i="51"/>
  <c r="K65" i="51"/>
  <c r="B73" i="37"/>
  <c r="K71" i="37"/>
  <c r="K65" i="37"/>
  <c r="K72" i="37"/>
  <c r="B74" i="99"/>
  <c r="K17" i="99"/>
  <c r="V36" i="23" s="1"/>
  <c r="I72" i="98"/>
  <c r="I71" i="98"/>
  <c r="I65" i="98"/>
  <c r="B77" i="95"/>
  <c r="K45" i="95"/>
  <c r="V19" i="23" s="1"/>
  <c r="C69" i="100"/>
  <c r="G37" i="9"/>
  <c r="G36" i="93"/>
  <c r="K36" i="9"/>
  <c r="K37" i="9" s="1"/>
  <c r="I57" i="54"/>
  <c r="I56" i="100"/>
  <c r="I57" i="100" s="1"/>
  <c r="F45" i="48"/>
  <c r="K44" i="48"/>
  <c r="F44" i="98"/>
  <c r="F45" i="98" s="1"/>
  <c r="F44" i="76"/>
  <c r="F45" i="76" s="1"/>
  <c r="C33" i="54"/>
  <c r="C68" i="54"/>
  <c r="C64" i="54"/>
  <c r="D37" i="63"/>
  <c r="D36" i="101"/>
  <c r="D37" i="101" s="1"/>
  <c r="H37" i="68"/>
  <c r="H57" i="47"/>
  <c r="H56" i="98"/>
  <c r="H57" i="98" s="1"/>
  <c r="G45" i="53"/>
  <c r="G44" i="99"/>
  <c r="G45" i="99" s="1"/>
  <c r="H45" i="52"/>
  <c r="K44" i="52"/>
  <c r="H44" i="99"/>
  <c r="H45" i="99" s="1"/>
  <c r="H49" i="69"/>
  <c r="K48" i="69"/>
  <c r="K49" i="69" s="1"/>
  <c r="H48" i="88"/>
  <c r="C45" i="54"/>
  <c r="C44" i="99"/>
  <c r="C44" i="76"/>
  <c r="G49" i="57"/>
  <c r="G48" i="100"/>
  <c r="K48" i="57"/>
  <c r="K49" i="57" s="1"/>
  <c r="H37" i="39"/>
  <c r="H36" i="96"/>
  <c r="H37" i="96" s="1"/>
  <c r="K36" i="39"/>
  <c r="K37" i="39" s="1"/>
  <c r="C53" i="54"/>
  <c r="C52" i="99"/>
  <c r="C52" i="76"/>
  <c r="F40" i="100"/>
  <c r="F41" i="100" s="1"/>
  <c r="F41" i="55"/>
  <c r="H25" i="69"/>
  <c r="K24" i="69"/>
  <c r="K25" i="69" s="1"/>
  <c r="H24" i="88"/>
  <c r="H24" i="76"/>
  <c r="H17" i="69"/>
  <c r="K16" i="69"/>
  <c r="H16" i="76"/>
  <c r="H16" i="88"/>
  <c r="D57" i="53"/>
  <c r="I37" i="52"/>
  <c r="H41" i="68"/>
  <c r="D41" i="63"/>
  <c r="D40" i="101"/>
  <c r="D41" i="101" s="1"/>
  <c r="H41" i="39"/>
  <c r="K40" i="39"/>
  <c r="K41" i="39" s="1"/>
  <c r="H40" i="96"/>
  <c r="H41" i="96" s="1"/>
  <c r="I53" i="54"/>
  <c r="I52" i="100"/>
  <c r="I53" i="100" s="1"/>
  <c r="F37" i="57"/>
  <c r="K36" i="57"/>
  <c r="K37" i="57" s="1"/>
  <c r="D53" i="53"/>
  <c r="G41" i="9"/>
  <c r="G40" i="93"/>
  <c r="K40" i="9"/>
  <c r="K41" i="9" s="1"/>
  <c r="F49" i="48"/>
  <c r="K48" i="48"/>
  <c r="K49" i="48" s="1"/>
  <c r="F48" i="98"/>
  <c r="F49" i="98" s="1"/>
  <c r="F48" i="76"/>
  <c r="F49" i="76" s="1"/>
  <c r="G45" i="57"/>
  <c r="G44" i="100"/>
  <c r="K44" i="57"/>
  <c r="H41" i="35"/>
  <c r="H40" i="95"/>
  <c r="H41" i="95" s="1"/>
  <c r="G57" i="42"/>
  <c r="G56" i="97"/>
  <c r="K56" i="42"/>
  <c r="K57" i="42" s="1"/>
  <c r="F57" i="48"/>
  <c r="K56" i="48"/>
  <c r="K57" i="48" s="1"/>
  <c r="F56" i="98"/>
  <c r="F57" i="98" s="1"/>
  <c r="F56" i="76"/>
  <c r="F57" i="76" s="1"/>
  <c r="G40" i="90"/>
  <c r="G41" i="72"/>
  <c r="K40" i="72"/>
  <c r="K41" i="72" s="1"/>
  <c r="K72" i="29"/>
  <c r="B73" i="29"/>
  <c r="K65" i="29"/>
  <c r="K71" i="29"/>
  <c r="B74" i="90"/>
  <c r="K17" i="90"/>
  <c r="V61" i="23" s="1"/>
  <c r="C65" i="93"/>
  <c r="C72" i="93"/>
  <c r="C71" i="93"/>
  <c r="F71" i="93"/>
  <c r="F65" i="93"/>
  <c r="F72" i="93"/>
  <c r="C69" i="96"/>
  <c r="F65" i="88"/>
  <c r="F72" i="88"/>
  <c r="F71" i="88"/>
  <c r="G72" i="96"/>
  <c r="G71" i="96"/>
  <c r="G65" i="96"/>
  <c r="D69" i="88"/>
  <c r="K72" i="56"/>
  <c r="B73" i="56"/>
  <c r="K65" i="56"/>
  <c r="K71" i="56"/>
  <c r="K17" i="95"/>
  <c r="V16" i="23" s="1"/>
  <c r="B74" i="95"/>
  <c r="H72" i="87"/>
  <c r="H71" i="87"/>
  <c r="H65" i="87"/>
  <c r="C69" i="95"/>
  <c r="D33" i="47"/>
  <c r="D64" i="47"/>
  <c r="D68" i="47"/>
  <c r="G33" i="44"/>
  <c r="G64" i="44"/>
  <c r="G68" i="44"/>
  <c r="G69" i="44" s="1"/>
  <c r="C33" i="53"/>
  <c r="C32" i="99"/>
  <c r="C64" i="53"/>
  <c r="C68" i="53"/>
  <c r="G53" i="57"/>
  <c r="K52" i="57"/>
  <c r="K53" i="57" s="1"/>
  <c r="G52" i="100"/>
  <c r="C49" i="54"/>
  <c r="C48" i="99"/>
  <c r="C48" i="76"/>
  <c r="G45" i="42"/>
  <c r="G44" i="97"/>
  <c r="K44" i="42"/>
  <c r="H41" i="52"/>
  <c r="I33" i="52"/>
  <c r="I64" i="52"/>
  <c r="I68" i="52"/>
  <c r="F33" i="57"/>
  <c r="K32" i="57"/>
  <c r="K33" i="57" s="1"/>
  <c r="F64" i="57"/>
  <c r="F68" i="57"/>
  <c r="I48" i="100"/>
  <c r="I49" i="100" s="1"/>
  <c r="I49" i="54"/>
  <c r="H53" i="69"/>
  <c r="K52" i="69"/>
  <c r="K53" i="69" s="1"/>
  <c r="H52" i="88"/>
  <c r="D57" i="47"/>
  <c r="D56" i="98"/>
  <c r="K56" i="47"/>
  <c r="K57" i="47" s="1"/>
  <c r="G45" i="47"/>
  <c r="G44" i="98"/>
  <c r="G45" i="98" s="1"/>
  <c r="H57" i="69"/>
  <c r="K56" i="69"/>
  <c r="K57" i="69" s="1"/>
  <c r="H56" i="88"/>
  <c r="G33" i="72"/>
  <c r="G32" i="90"/>
  <c r="K32" i="72"/>
  <c r="K33" i="72" s="1"/>
  <c r="I36" i="100"/>
  <c r="I37" i="100" s="1"/>
  <c r="I37" i="54"/>
  <c r="G49" i="53"/>
  <c r="G48" i="99"/>
  <c r="G49" i="99" s="1"/>
  <c r="D41" i="47"/>
  <c r="G33" i="57"/>
  <c r="G68" i="57"/>
  <c r="G69" i="57" s="1"/>
  <c r="G64" i="57"/>
  <c r="G33" i="9"/>
  <c r="G32" i="93"/>
  <c r="G68" i="9"/>
  <c r="G64" i="9"/>
  <c r="K32" i="9"/>
  <c r="K33" i="9" s="1"/>
  <c r="D49" i="47"/>
  <c r="D48" i="98"/>
  <c r="K48" i="47"/>
  <c r="K49" i="47" s="1"/>
  <c r="G53" i="53"/>
  <c r="G52" i="99"/>
  <c r="G53" i="99" s="1"/>
  <c r="F41" i="57"/>
  <c r="K40" i="57"/>
  <c r="K41" i="57" s="1"/>
  <c r="I33" i="32"/>
  <c r="I64" i="32"/>
  <c r="I68" i="32"/>
  <c r="H45" i="54"/>
  <c r="H44" i="100"/>
  <c r="H45" i="100" s="1"/>
  <c r="H64" i="54"/>
  <c r="H68" i="54"/>
  <c r="G49" i="47"/>
  <c r="G48" i="98"/>
  <c r="G49" i="98" s="1"/>
  <c r="I40" i="100"/>
  <c r="I41" i="100" s="1"/>
  <c r="I41" i="54"/>
  <c r="B74" i="4" l="1"/>
  <c r="A73" i="4"/>
  <c r="G69" i="9"/>
  <c r="G68" i="93"/>
  <c r="K68" i="9"/>
  <c r="K69" i="9" s="1"/>
  <c r="G33" i="90"/>
  <c r="K32" i="90"/>
  <c r="K33" i="90" s="1"/>
  <c r="G33" i="93"/>
  <c r="K32" i="93"/>
  <c r="K33" i="93" s="1"/>
  <c r="D57" i="98"/>
  <c r="K56" i="98"/>
  <c r="K57" i="98" s="1"/>
  <c r="F65" i="57"/>
  <c r="F71" i="57"/>
  <c r="F72" i="57"/>
  <c r="K64" i="57"/>
  <c r="C69" i="53"/>
  <c r="C68" i="99"/>
  <c r="D69" i="47"/>
  <c r="H17" i="76"/>
  <c r="K16" i="76"/>
  <c r="C53" i="99"/>
  <c r="C69" i="54"/>
  <c r="G37" i="94"/>
  <c r="H69" i="35"/>
  <c r="H68" i="95"/>
  <c r="H69" i="95" s="1"/>
  <c r="H72" i="55"/>
  <c r="H65" i="55"/>
  <c r="H71" i="55"/>
  <c r="H69" i="52"/>
  <c r="F69" i="55"/>
  <c r="F68" i="100"/>
  <c r="F69" i="100" s="1"/>
  <c r="D45" i="98"/>
  <c r="K44" i="98"/>
  <c r="K45" i="32"/>
  <c r="B77" i="32"/>
  <c r="S76" i="23"/>
  <c r="R76" i="23"/>
  <c r="H69" i="39"/>
  <c r="K68" i="39"/>
  <c r="K69" i="39" s="1"/>
  <c r="H68" i="96"/>
  <c r="H69" i="96" s="1"/>
  <c r="H69" i="31"/>
  <c r="K68" i="31"/>
  <c r="K69" i="31" s="1"/>
  <c r="G65" i="57"/>
  <c r="G71" i="57"/>
  <c r="G72" i="57"/>
  <c r="H68" i="100"/>
  <c r="H69" i="100" s="1"/>
  <c r="H69" i="54"/>
  <c r="I69" i="32"/>
  <c r="I72" i="52"/>
  <c r="I65" i="52"/>
  <c r="I71" i="52"/>
  <c r="C49" i="76"/>
  <c r="G53" i="100"/>
  <c r="K52" i="100"/>
  <c r="K53" i="100" s="1"/>
  <c r="C72" i="53"/>
  <c r="C71" i="53"/>
  <c r="C65" i="53"/>
  <c r="C64" i="99"/>
  <c r="D71" i="47"/>
  <c r="D65" i="47"/>
  <c r="D72" i="47"/>
  <c r="G57" i="97"/>
  <c r="K56" i="97"/>
  <c r="K57" i="97" s="1"/>
  <c r="B77" i="57"/>
  <c r="K45" i="57"/>
  <c r="K17" i="69"/>
  <c r="B74" i="69"/>
  <c r="H25" i="76"/>
  <c r="K24" i="76"/>
  <c r="K25" i="76" s="1"/>
  <c r="C45" i="76"/>
  <c r="H49" i="88"/>
  <c r="K48" i="88"/>
  <c r="K49" i="88" s="1"/>
  <c r="K45" i="52"/>
  <c r="B77" i="52"/>
  <c r="B77" i="48"/>
  <c r="K45" i="48"/>
  <c r="H65" i="35"/>
  <c r="H71" i="35"/>
  <c r="H72" i="35"/>
  <c r="H64" i="95"/>
  <c r="F65" i="55"/>
  <c r="F71" i="55"/>
  <c r="F64" i="100"/>
  <c r="F72" i="55"/>
  <c r="D69" i="63"/>
  <c r="D68" i="101"/>
  <c r="D69" i="101" s="1"/>
  <c r="D69" i="50"/>
  <c r="K68" i="50"/>
  <c r="K69" i="50" s="1"/>
  <c r="H53" i="94"/>
  <c r="K52" i="94"/>
  <c r="K53" i="94" s="1"/>
  <c r="G57" i="100"/>
  <c r="K56" i="100"/>
  <c r="K57" i="100" s="1"/>
  <c r="G33" i="94"/>
  <c r="H57" i="94"/>
  <c r="K56" i="94"/>
  <c r="K57" i="94" s="1"/>
  <c r="G49" i="97"/>
  <c r="K48" i="97"/>
  <c r="K49" i="97" s="1"/>
  <c r="G65" i="61"/>
  <c r="G71" i="61"/>
  <c r="G72" i="61"/>
  <c r="K64" i="61"/>
  <c r="H71" i="54"/>
  <c r="H65" i="54"/>
  <c r="H64" i="100"/>
  <c r="H72" i="54"/>
  <c r="H57" i="88"/>
  <c r="K56" i="88"/>
  <c r="K57" i="88" s="1"/>
  <c r="I72" i="32"/>
  <c r="I71" i="32"/>
  <c r="I65" i="32"/>
  <c r="G72" i="9"/>
  <c r="G71" i="9"/>
  <c r="G65" i="9"/>
  <c r="G64" i="93"/>
  <c r="K64" i="9"/>
  <c r="H53" i="88"/>
  <c r="K52" i="88"/>
  <c r="K53" i="88" s="1"/>
  <c r="B77" i="42"/>
  <c r="K45" i="42"/>
  <c r="C49" i="99"/>
  <c r="C33" i="99"/>
  <c r="G65" i="44"/>
  <c r="G72" i="44"/>
  <c r="G71" i="44"/>
  <c r="G41" i="90"/>
  <c r="K40" i="90"/>
  <c r="K41" i="90" s="1"/>
  <c r="G45" i="100"/>
  <c r="K44" i="100"/>
  <c r="G41" i="93"/>
  <c r="K40" i="93"/>
  <c r="K41" i="93" s="1"/>
  <c r="H25" i="88"/>
  <c r="K24" i="88"/>
  <c r="K25" i="88" s="1"/>
  <c r="C45" i="99"/>
  <c r="H71" i="52"/>
  <c r="H65" i="52"/>
  <c r="H72" i="52"/>
  <c r="D72" i="63"/>
  <c r="D71" i="63"/>
  <c r="D65" i="63"/>
  <c r="D64" i="101"/>
  <c r="H71" i="48"/>
  <c r="H65" i="48"/>
  <c r="H72" i="48"/>
  <c r="D53" i="98"/>
  <c r="K52" i="98"/>
  <c r="K53" i="98" s="1"/>
  <c r="D72" i="50"/>
  <c r="D71" i="50"/>
  <c r="D65" i="50"/>
  <c r="K64" i="50"/>
  <c r="B77" i="44"/>
  <c r="K45" i="44"/>
  <c r="G69" i="32"/>
  <c r="G68" i="94"/>
  <c r="I65" i="54"/>
  <c r="I64" i="100"/>
  <c r="I71" i="54"/>
  <c r="I72" i="54"/>
  <c r="H45" i="94"/>
  <c r="K44" i="94"/>
  <c r="H36" i="44"/>
  <c r="H37" i="44" s="1"/>
  <c r="I40" i="53"/>
  <c r="D32" i="40"/>
  <c r="H32" i="42"/>
  <c r="G48" i="72"/>
  <c r="F36" i="35"/>
  <c r="I32" i="53"/>
  <c r="F40" i="35"/>
  <c r="G40" i="52"/>
  <c r="D40" i="40"/>
  <c r="G40" i="68"/>
  <c r="F32" i="33"/>
  <c r="I36" i="53"/>
  <c r="G52" i="62"/>
  <c r="G36" i="52"/>
  <c r="D36" i="46"/>
  <c r="G40" i="62"/>
  <c r="D32" i="44"/>
  <c r="H40" i="44"/>
  <c r="H41" i="44" s="1"/>
  <c r="F40" i="33"/>
  <c r="D40" i="44"/>
  <c r="G32" i="62"/>
  <c r="D40" i="46"/>
  <c r="H40" i="42"/>
  <c r="G32" i="52"/>
  <c r="G48" i="62"/>
  <c r="F32" i="35"/>
  <c r="D36" i="40"/>
  <c r="G36" i="68"/>
  <c r="G36" i="62"/>
  <c r="F36" i="33"/>
  <c r="H32" i="44"/>
  <c r="D36" i="44"/>
  <c r="G44" i="62"/>
  <c r="G56" i="62"/>
  <c r="H40" i="32"/>
  <c r="G32" i="68"/>
  <c r="H36" i="32"/>
  <c r="G40" i="47"/>
  <c r="G32" i="42"/>
  <c r="G40" i="55"/>
  <c r="G32" i="47"/>
  <c r="H40" i="47"/>
  <c r="C32" i="46"/>
  <c r="G40" i="33"/>
  <c r="G40" i="53"/>
  <c r="G41" i="53" s="1"/>
  <c r="G32" i="35"/>
  <c r="D40" i="55"/>
  <c r="H32" i="45"/>
  <c r="G36" i="53"/>
  <c r="G37" i="53" s="1"/>
  <c r="D36" i="55"/>
  <c r="F32" i="48"/>
  <c r="H32" i="32"/>
  <c r="H40" i="69"/>
  <c r="D40" i="52"/>
  <c r="D44" i="54"/>
  <c r="C36" i="46"/>
  <c r="G36" i="55"/>
  <c r="D32" i="52"/>
  <c r="D32" i="45"/>
  <c r="D40" i="53"/>
  <c r="H36" i="42"/>
  <c r="H32" i="69"/>
  <c r="C40" i="46"/>
  <c r="I32" i="33"/>
  <c r="G40" i="35"/>
  <c r="G41" i="35" s="1"/>
  <c r="D32" i="54"/>
  <c r="G36" i="42"/>
  <c r="I48" i="53"/>
  <c r="D40" i="45"/>
  <c r="F40" i="48"/>
  <c r="G36" i="33"/>
  <c r="H40" i="45"/>
  <c r="H41" i="45" s="1"/>
  <c r="D36" i="53"/>
  <c r="D40" i="54"/>
  <c r="H32" i="47"/>
  <c r="D32" i="53"/>
  <c r="I56" i="53"/>
  <c r="D36" i="54"/>
  <c r="D56" i="54"/>
  <c r="C36" i="63"/>
  <c r="I52" i="53"/>
  <c r="G36" i="35"/>
  <c r="G37" i="35" s="1"/>
  <c r="D36" i="65"/>
  <c r="I36" i="33"/>
  <c r="D48" i="54"/>
  <c r="D32" i="65"/>
  <c r="H36" i="45"/>
  <c r="H37" i="45" s="1"/>
  <c r="D32" i="55"/>
  <c r="I44" i="53"/>
  <c r="C40" i="63"/>
  <c r="D36" i="45"/>
  <c r="D36" i="52"/>
  <c r="H36" i="53"/>
  <c r="H40" i="53"/>
  <c r="G32" i="55"/>
  <c r="G36" i="47"/>
  <c r="D32" i="46"/>
  <c r="C32" i="63"/>
  <c r="D40" i="65"/>
  <c r="I40" i="33"/>
  <c r="H36" i="47"/>
  <c r="D52" i="54"/>
  <c r="G32" i="33"/>
  <c r="G40" i="42"/>
  <c r="G32" i="53"/>
  <c r="H36" i="69"/>
  <c r="H32" i="53"/>
  <c r="F36" i="48"/>
  <c r="C57" i="99"/>
  <c r="H45" i="88"/>
  <c r="K44" i="88"/>
  <c r="G69" i="61"/>
  <c r="K68" i="61"/>
  <c r="K69" i="61" s="1"/>
  <c r="G37" i="90"/>
  <c r="K36" i="90"/>
  <c r="K37" i="90" s="1"/>
  <c r="H65" i="68"/>
  <c r="H71" i="68"/>
  <c r="H72" i="68"/>
  <c r="C37" i="99"/>
  <c r="D49" i="98"/>
  <c r="K48" i="98"/>
  <c r="K49" i="98" s="1"/>
  <c r="F69" i="57"/>
  <c r="K68" i="57"/>
  <c r="K69" i="57" s="1"/>
  <c r="I69" i="52"/>
  <c r="G45" i="97"/>
  <c r="K44" i="97"/>
  <c r="H17" i="88"/>
  <c r="K16" i="88"/>
  <c r="C53" i="76"/>
  <c r="G49" i="100"/>
  <c r="K48" i="100"/>
  <c r="K49" i="100" s="1"/>
  <c r="C72" i="54"/>
  <c r="C65" i="54"/>
  <c r="C71" i="54"/>
  <c r="G37" i="93"/>
  <c r="K36" i="93"/>
  <c r="K37" i="93" s="1"/>
  <c r="K45" i="47"/>
  <c r="B77" i="47"/>
  <c r="H49" i="94"/>
  <c r="K48" i="94"/>
  <c r="K49" i="94" s="1"/>
  <c r="G53" i="97"/>
  <c r="K52" i="97"/>
  <c r="K53" i="97" s="1"/>
  <c r="G72" i="32"/>
  <c r="G71" i="32"/>
  <c r="G65" i="32"/>
  <c r="G64" i="94"/>
  <c r="I68" i="100"/>
  <c r="I69" i="100" s="1"/>
  <c r="I69" i="54"/>
  <c r="G41" i="94"/>
  <c r="C57" i="76"/>
  <c r="K45" i="69"/>
  <c r="B77" i="69"/>
  <c r="H72" i="39"/>
  <c r="H65" i="39"/>
  <c r="H71" i="39"/>
  <c r="H64" i="96"/>
  <c r="K64" i="39"/>
  <c r="C41" i="99"/>
  <c r="H72" i="31"/>
  <c r="H65" i="31"/>
  <c r="H71" i="31"/>
  <c r="K64" i="31"/>
  <c r="H69" i="68"/>
  <c r="A74" i="4" l="1"/>
  <c r="B75" i="4"/>
  <c r="B74" i="88"/>
  <c r="K17" i="88"/>
  <c r="V56" i="23" s="1"/>
  <c r="K65" i="39"/>
  <c r="K71" i="39"/>
  <c r="B73" i="39"/>
  <c r="K72" i="39"/>
  <c r="K72" i="31"/>
  <c r="B73" i="31"/>
  <c r="K65" i="31"/>
  <c r="K71" i="31"/>
  <c r="H65" i="96"/>
  <c r="H72" i="96"/>
  <c r="H71" i="96"/>
  <c r="G65" i="94"/>
  <c r="G71" i="94"/>
  <c r="G72" i="94"/>
  <c r="B77" i="88"/>
  <c r="K45" i="88"/>
  <c r="V59" i="23" s="1"/>
  <c r="F37" i="48"/>
  <c r="K36" i="48"/>
  <c r="K37" i="48" s="1"/>
  <c r="F36" i="98"/>
  <c r="F37" i="98" s="1"/>
  <c r="G41" i="42"/>
  <c r="G40" i="97"/>
  <c r="G41" i="97" s="1"/>
  <c r="K40" i="42"/>
  <c r="K41" i="42" s="1"/>
  <c r="I41" i="33"/>
  <c r="I40" i="95"/>
  <c r="I41" i="95" s="1"/>
  <c r="I40" i="76"/>
  <c r="I41" i="76" s="1"/>
  <c r="G37" i="47"/>
  <c r="G36" i="98"/>
  <c r="G37" i="98" s="1"/>
  <c r="K36" i="47"/>
  <c r="K37" i="47" s="1"/>
  <c r="D37" i="52"/>
  <c r="D36" i="99"/>
  <c r="K36" i="52"/>
  <c r="K37" i="52" s="1"/>
  <c r="D33" i="55"/>
  <c r="D32" i="100"/>
  <c r="K32" i="55"/>
  <c r="K33" i="55" s="1"/>
  <c r="D68" i="55"/>
  <c r="D64" i="55"/>
  <c r="I37" i="33"/>
  <c r="I36" i="95"/>
  <c r="I37" i="95" s="1"/>
  <c r="I36" i="76"/>
  <c r="I37" i="76" s="1"/>
  <c r="C37" i="63"/>
  <c r="K36" i="63"/>
  <c r="K37" i="63" s="1"/>
  <c r="C36" i="101"/>
  <c r="D33" i="53"/>
  <c r="D64" i="53"/>
  <c r="D68" i="53"/>
  <c r="K32" i="53"/>
  <c r="K33" i="53" s="1"/>
  <c r="I49" i="53"/>
  <c r="I48" i="99"/>
  <c r="I49" i="99" s="1"/>
  <c r="I48" i="76"/>
  <c r="I49" i="76" s="1"/>
  <c r="K48" i="53"/>
  <c r="K49" i="53" s="1"/>
  <c r="I33" i="33"/>
  <c r="I68" i="33"/>
  <c r="I64" i="33"/>
  <c r="I32" i="76"/>
  <c r="I33" i="76" s="1"/>
  <c r="I32" i="95"/>
  <c r="I33" i="95" s="1"/>
  <c r="D41" i="53"/>
  <c r="K40" i="53"/>
  <c r="K41" i="53" s="1"/>
  <c r="K36" i="46"/>
  <c r="K37" i="46" s="1"/>
  <c r="C37" i="46"/>
  <c r="C36" i="98"/>
  <c r="C36" i="76"/>
  <c r="H33" i="32"/>
  <c r="H64" i="32"/>
  <c r="H68" i="32"/>
  <c r="H32" i="76"/>
  <c r="H33" i="76" s="1"/>
  <c r="H32" i="94"/>
  <c r="K32" i="32"/>
  <c r="K33" i="32" s="1"/>
  <c r="H33" i="45"/>
  <c r="H68" i="45"/>
  <c r="H69" i="45" s="1"/>
  <c r="H64" i="45"/>
  <c r="G41" i="33"/>
  <c r="G40" i="95"/>
  <c r="G41" i="95" s="1"/>
  <c r="G40" i="76"/>
  <c r="G41" i="76" s="1"/>
  <c r="G41" i="55"/>
  <c r="G40" i="100"/>
  <c r="G41" i="100" s="1"/>
  <c r="G33" i="68"/>
  <c r="G32" i="88"/>
  <c r="K32" i="68"/>
  <c r="K33" i="68" s="1"/>
  <c r="G64" i="68"/>
  <c r="G68" i="68"/>
  <c r="D37" i="44"/>
  <c r="K36" i="44"/>
  <c r="K37" i="44" s="1"/>
  <c r="D36" i="97"/>
  <c r="G37" i="68"/>
  <c r="G36" i="88"/>
  <c r="K36" i="68"/>
  <c r="K37" i="68" s="1"/>
  <c r="G33" i="52"/>
  <c r="G32" i="99"/>
  <c r="G33" i="99" s="1"/>
  <c r="G64" i="52"/>
  <c r="G68" i="52"/>
  <c r="D41" i="44"/>
  <c r="K40" i="44"/>
  <c r="K41" i="44" s="1"/>
  <c r="D40" i="97"/>
  <c r="G41" i="62"/>
  <c r="K40" i="62"/>
  <c r="K41" i="62" s="1"/>
  <c r="G40" i="101"/>
  <c r="G41" i="101" s="1"/>
  <c r="I37" i="53"/>
  <c r="I36" i="99"/>
  <c r="I37" i="99" s="1"/>
  <c r="G41" i="52"/>
  <c r="G40" i="99"/>
  <c r="G41" i="99" s="1"/>
  <c r="G49" i="72"/>
  <c r="G48" i="90"/>
  <c r="K48" i="72"/>
  <c r="K49" i="72" s="1"/>
  <c r="G68" i="72"/>
  <c r="G64" i="72"/>
  <c r="B73" i="50"/>
  <c r="K72" i="50"/>
  <c r="K65" i="50"/>
  <c r="K71" i="50"/>
  <c r="G65" i="93"/>
  <c r="G72" i="93"/>
  <c r="G71" i="93"/>
  <c r="K64" i="93"/>
  <c r="H65" i="100"/>
  <c r="H72" i="100"/>
  <c r="H71" i="100"/>
  <c r="K72" i="61"/>
  <c r="B73" i="61"/>
  <c r="K65" i="61"/>
  <c r="K71" i="61"/>
  <c r="H33" i="53"/>
  <c r="H64" i="53"/>
  <c r="H68" i="53"/>
  <c r="H32" i="99"/>
  <c r="H33" i="99" s="1"/>
  <c r="G33" i="33"/>
  <c r="G32" i="95"/>
  <c r="G33" i="95" s="1"/>
  <c r="G68" i="33"/>
  <c r="G64" i="33"/>
  <c r="G32" i="76"/>
  <c r="G33" i="76" s="1"/>
  <c r="D41" i="65"/>
  <c r="D40" i="87"/>
  <c r="K40" i="65"/>
  <c r="K41" i="65" s="1"/>
  <c r="G32" i="100"/>
  <c r="G33" i="100" s="1"/>
  <c r="G33" i="55"/>
  <c r="G68" i="55"/>
  <c r="G64" i="55"/>
  <c r="D37" i="45"/>
  <c r="K36" i="45"/>
  <c r="K37" i="45" s="1"/>
  <c r="D37" i="65"/>
  <c r="K36" i="65"/>
  <c r="K37" i="65" s="1"/>
  <c r="D36" i="87"/>
  <c r="D57" i="54"/>
  <c r="D56" i="76"/>
  <c r="K56" i="54"/>
  <c r="K57" i="54" s="1"/>
  <c r="D56" i="99"/>
  <c r="H33" i="47"/>
  <c r="H32" i="98"/>
  <c r="H33" i="98" s="1"/>
  <c r="H64" i="47"/>
  <c r="H68" i="47"/>
  <c r="G37" i="33"/>
  <c r="G36" i="95"/>
  <c r="G37" i="95" s="1"/>
  <c r="G36" i="76"/>
  <c r="G37" i="76" s="1"/>
  <c r="G37" i="42"/>
  <c r="G36" i="97"/>
  <c r="G37" i="97" s="1"/>
  <c r="K36" i="42"/>
  <c r="K37" i="42" s="1"/>
  <c r="C40" i="98"/>
  <c r="C41" i="46"/>
  <c r="K40" i="46"/>
  <c r="K41" i="46" s="1"/>
  <c r="C40" i="76"/>
  <c r="D33" i="45"/>
  <c r="K32" i="45"/>
  <c r="K33" i="45" s="1"/>
  <c r="D64" i="45"/>
  <c r="D68" i="45"/>
  <c r="D45" i="54"/>
  <c r="D44" i="76"/>
  <c r="D44" i="99"/>
  <c r="K44" i="54"/>
  <c r="F33" i="48"/>
  <c r="K32" i="48"/>
  <c r="K33" i="48" s="1"/>
  <c r="F32" i="98"/>
  <c r="F33" i="98" s="1"/>
  <c r="F68" i="48"/>
  <c r="F64" i="48"/>
  <c r="D40" i="100"/>
  <c r="D41" i="55"/>
  <c r="K40" i="55"/>
  <c r="K41" i="55" s="1"/>
  <c r="K32" i="46"/>
  <c r="K33" i="46" s="1"/>
  <c r="C33" i="46"/>
  <c r="C32" i="98"/>
  <c r="C64" i="46"/>
  <c r="C68" i="46"/>
  <c r="C32" i="76"/>
  <c r="G33" i="42"/>
  <c r="G32" i="97"/>
  <c r="G33" i="97" s="1"/>
  <c r="K32" i="42"/>
  <c r="K33" i="42" s="1"/>
  <c r="G68" i="42"/>
  <c r="G64" i="42"/>
  <c r="H41" i="32"/>
  <c r="H40" i="94"/>
  <c r="H40" i="76"/>
  <c r="H41" i="76" s="1"/>
  <c r="K40" i="32"/>
  <c r="K41" i="32" s="1"/>
  <c r="H33" i="44"/>
  <c r="H68" i="44"/>
  <c r="H69" i="44" s="1"/>
  <c r="H64" i="44"/>
  <c r="D37" i="40"/>
  <c r="D36" i="96"/>
  <c r="D36" i="76"/>
  <c r="D37" i="76" s="1"/>
  <c r="K36" i="40"/>
  <c r="K37" i="40" s="1"/>
  <c r="H41" i="42"/>
  <c r="H40" i="97"/>
  <c r="H41" i="97" s="1"/>
  <c r="F41" i="33"/>
  <c r="F40" i="95"/>
  <c r="K40" i="33"/>
  <c r="K41" i="33" s="1"/>
  <c r="F40" i="76"/>
  <c r="F41" i="76" s="1"/>
  <c r="D37" i="46"/>
  <c r="D36" i="98"/>
  <c r="D37" i="98" s="1"/>
  <c r="F32" i="95"/>
  <c r="F33" i="33"/>
  <c r="K32" i="33"/>
  <c r="K33" i="33" s="1"/>
  <c r="F68" i="33"/>
  <c r="F64" i="33"/>
  <c r="F32" i="76"/>
  <c r="F33" i="76" s="1"/>
  <c r="F41" i="35"/>
  <c r="K40" i="35"/>
  <c r="K41" i="35" s="1"/>
  <c r="H33" i="42"/>
  <c r="H32" i="97"/>
  <c r="H33" i="97" s="1"/>
  <c r="H68" i="42"/>
  <c r="H64" i="42"/>
  <c r="B77" i="94"/>
  <c r="K45" i="94"/>
  <c r="V14" i="23" s="1"/>
  <c r="I72" i="100"/>
  <c r="I71" i="100"/>
  <c r="I65" i="100"/>
  <c r="D72" i="101"/>
  <c r="D65" i="101"/>
  <c r="D71" i="101"/>
  <c r="G69" i="93"/>
  <c r="K68" i="93"/>
  <c r="K69" i="93" s="1"/>
  <c r="H37" i="69"/>
  <c r="K36" i="69"/>
  <c r="K37" i="69" s="1"/>
  <c r="H36" i="88"/>
  <c r="H37" i="88" s="1"/>
  <c r="D53" i="54"/>
  <c r="K52" i="54"/>
  <c r="K53" i="54" s="1"/>
  <c r="D52" i="99"/>
  <c r="D52" i="76"/>
  <c r="K32" i="63"/>
  <c r="K33" i="63" s="1"/>
  <c r="C33" i="63"/>
  <c r="C32" i="101"/>
  <c r="C68" i="63"/>
  <c r="C64" i="63"/>
  <c r="H41" i="53"/>
  <c r="H40" i="99"/>
  <c r="H41" i="99" s="1"/>
  <c r="K40" i="63"/>
  <c r="K41" i="63" s="1"/>
  <c r="C41" i="63"/>
  <c r="C40" i="101"/>
  <c r="D33" i="65"/>
  <c r="D32" i="87"/>
  <c r="K32" i="65"/>
  <c r="K33" i="65" s="1"/>
  <c r="D68" i="65"/>
  <c r="D64" i="65"/>
  <c r="D37" i="54"/>
  <c r="K36" i="54"/>
  <c r="K37" i="54" s="1"/>
  <c r="D41" i="54"/>
  <c r="K40" i="54"/>
  <c r="K41" i="54" s="1"/>
  <c r="F41" i="48"/>
  <c r="K40" i="48"/>
  <c r="K41" i="48" s="1"/>
  <c r="F40" i="98"/>
  <c r="F41" i="98" s="1"/>
  <c r="D33" i="54"/>
  <c r="D64" i="54"/>
  <c r="D68" i="54"/>
  <c r="K32" i="54"/>
  <c r="K33" i="54" s="1"/>
  <c r="H33" i="69"/>
  <c r="K32" i="69"/>
  <c r="K33" i="69" s="1"/>
  <c r="H68" i="69"/>
  <c r="H32" i="88"/>
  <c r="H33" i="88" s="1"/>
  <c r="H64" i="69"/>
  <c r="D33" i="52"/>
  <c r="D32" i="99"/>
  <c r="K32" i="52"/>
  <c r="K33" i="52" s="1"/>
  <c r="D64" i="52"/>
  <c r="D68" i="52"/>
  <c r="D41" i="52"/>
  <c r="D40" i="99"/>
  <c r="K40" i="52"/>
  <c r="K41" i="52" s="1"/>
  <c r="D36" i="100"/>
  <c r="D37" i="55"/>
  <c r="K36" i="55"/>
  <c r="K37" i="55" s="1"/>
  <c r="G33" i="35"/>
  <c r="G68" i="35"/>
  <c r="G69" i="35" s="1"/>
  <c r="G64" i="35"/>
  <c r="H41" i="47"/>
  <c r="H40" i="98"/>
  <c r="H41" i="98" s="1"/>
  <c r="G41" i="47"/>
  <c r="G40" i="98"/>
  <c r="G41" i="98" s="1"/>
  <c r="K40" i="47"/>
  <c r="K41" i="47" s="1"/>
  <c r="G57" i="62"/>
  <c r="K56" i="62"/>
  <c r="K57" i="62" s="1"/>
  <c r="G56" i="101"/>
  <c r="G56" i="76"/>
  <c r="G57" i="76" s="1"/>
  <c r="F37" i="33"/>
  <c r="F36" i="95"/>
  <c r="K36" i="33"/>
  <c r="K37" i="33" s="1"/>
  <c r="F36" i="76"/>
  <c r="F37" i="76" s="1"/>
  <c r="F33" i="35"/>
  <c r="K32" i="35"/>
  <c r="K33" i="35" s="1"/>
  <c r="F68" i="35"/>
  <c r="F64" i="35"/>
  <c r="D41" i="46"/>
  <c r="D40" i="98"/>
  <c r="D41" i="98" s="1"/>
  <c r="G37" i="52"/>
  <c r="G36" i="99"/>
  <c r="G37" i="99" s="1"/>
  <c r="G41" i="68"/>
  <c r="G40" i="88"/>
  <c r="K40" i="68"/>
  <c r="K41" i="68" s="1"/>
  <c r="I33" i="53"/>
  <c r="I64" i="53"/>
  <c r="I68" i="53"/>
  <c r="I32" i="99"/>
  <c r="I33" i="99" s="1"/>
  <c r="D33" i="40"/>
  <c r="D32" i="96"/>
  <c r="D64" i="40"/>
  <c r="D32" i="76"/>
  <c r="D33" i="76" s="1"/>
  <c r="D68" i="40"/>
  <c r="K32" i="40"/>
  <c r="K33" i="40" s="1"/>
  <c r="B73" i="9"/>
  <c r="K72" i="9"/>
  <c r="K65" i="9"/>
  <c r="K71" i="9"/>
  <c r="H72" i="95"/>
  <c r="H65" i="95"/>
  <c r="H71" i="95"/>
  <c r="C72" i="99"/>
  <c r="C65" i="99"/>
  <c r="C71" i="99"/>
  <c r="B77" i="98"/>
  <c r="K45" i="98"/>
  <c r="V34" i="23" s="1"/>
  <c r="K71" i="57"/>
  <c r="K72" i="57"/>
  <c r="B73" i="57"/>
  <c r="K65" i="57"/>
  <c r="B77" i="97"/>
  <c r="K45" i="97"/>
  <c r="V29" i="23" s="1"/>
  <c r="G33" i="53"/>
  <c r="G64" i="53"/>
  <c r="G68" i="53"/>
  <c r="G69" i="53" s="1"/>
  <c r="H37" i="47"/>
  <c r="H36" i="98"/>
  <c r="H37" i="98" s="1"/>
  <c r="D32" i="98"/>
  <c r="D33" i="98" s="1"/>
  <c r="D33" i="46"/>
  <c r="D64" i="46"/>
  <c r="D68" i="46"/>
  <c r="H37" i="53"/>
  <c r="H36" i="99"/>
  <c r="H37" i="99" s="1"/>
  <c r="I45" i="53"/>
  <c r="I44" i="99"/>
  <c r="I45" i="99" s="1"/>
  <c r="I44" i="76"/>
  <c r="I45" i="76" s="1"/>
  <c r="K44" i="53"/>
  <c r="D49" i="54"/>
  <c r="D48" i="99"/>
  <c r="D48" i="76"/>
  <c r="K48" i="54"/>
  <c r="K49" i="54" s="1"/>
  <c r="I53" i="53"/>
  <c r="I52" i="99"/>
  <c r="I53" i="99" s="1"/>
  <c r="I52" i="76"/>
  <c r="I53" i="76" s="1"/>
  <c r="K52" i="53"/>
  <c r="K53" i="53" s="1"/>
  <c r="I57" i="53"/>
  <c r="I56" i="99"/>
  <c r="I57" i="99" s="1"/>
  <c r="I56" i="76"/>
  <c r="I57" i="76" s="1"/>
  <c r="K56" i="53"/>
  <c r="K57" i="53" s="1"/>
  <c r="D37" i="53"/>
  <c r="K36" i="53"/>
  <c r="K37" i="53" s="1"/>
  <c r="D41" i="45"/>
  <c r="K40" i="45"/>
  <c r="K41" i="45" s="1"/>
  <c r="H37" i="42"/>
  <c r="H36" i="97"/>
  <c r="H37" i="97" s="1"/>
  <c r="G37" i="55"/>
  <c r="G36" i="100"/>
  <c r="G37" i="100" s="1"/>
  <c r="H41" i="69"/>
  <c r="K40" i="69"/>
  <c r="K41" i="69" s="1"/>
  <c r="H40" i="88"/>
  <c r="H41" i="88" s="1"/>
  <c r="G33" i="47"/>
  <c r="G32" i="98"/>
  <c r="G33" i="98" s="1"/>
  <c r="G64" i="47"/>
  <c r="G68" i="47"/>
  <c r="K32" i="47"/>
  <c r="K33" i="47" s="1"/>
  <c r="H37" i="32"/>
  <c r="H36" i="76"/>
  <c r="H37" i="76" s="1"/>
  <c r="K36" i="32"/>
  <c r="K37" i="32" s="1"/>
  <c r="H36" i="94"/>
  <c r="G45" i="62"/>
  <c r="K44" i="62"/>
  <c r="G44" i="101"/>
  <c r="G44" i="76"/>
  <c r="G45" i="76" s="1"/>
  <c r="G37" i="62"/>
  <c r="K36" i="62"/>
  <c r="K37" i="62" s="1"/>
  <c r="G36" i="101"/>
  <c r="G37" i="101" s="1"/>
  <c r="G49" i="62"/>
  <c r="K48" i="62"/>
  <c r="K49" i="62" s="1"/>
  <c r="G48" i="101"/>
  <c r="G48" i="76"/>
  <c r="G49" i="76" s="1"/>
  <c r="G33" i="62"/>
  <c r="K32" i="62"/>
  <c r="K33" i="62" s="1"/>
  <c r="G68" i="62"/>
  <c r="G64" i="62"/>
  <c r="G32" i="101"/>
  <c r="G33" i="101" s="1"/>
  <c r="D33" i="44"/>
  <c r="D32" i="97"/>
  <c r="K32" i="44"/>
  <c r="K33" i="44" s="1"/>
  <c r="D68" i="44"/>
  <c r="D64" i="44"/>
  <c r="G53" i="62"/>
  <c r="K52" i="62"/>
  <c r="K53" i="62" s="1"/>
  <c r="G52" i="101"/>
  <c r="G52" i="76"/>
  <c r="G53" i="76" s="1"/>
  <c r="D41" i="40"/>
  <c r="D40" i="96"/>
  <c r="D40" i="76"/>
  <c r="D41" i="76" s="1"/>
  <c r="K40" i="40"/>
  <c r="K41" i="40" s="1"/>
  <c r="F37" i="35"/>
  <c r="K36" i="35"/>
  <c r="K37" i="35" s="1"/>
  <c r="I41" i="53"/>
  <c r="I40" i="99"/>
  <c r="I41" i="99" s="1"/>
  <c r="G69" i="94"/>
  <c r="K45" i="100"/>
  <c r="V44" i="23" s="1"/>
  <c r="B77" i="100"/>
  <c r="F65" i="100"/>
  <c r="F72" i="100"/>
  <c r="F71" i="100"/>
  <c r="B74" i="76"/>
  <c r="K17" i="76"/>
  <c r="V1" i="23" s="1"/>
  <c r="C69" i="99"/>
  <c r="A75" i="4" l="1"/>
  <c r="B76" i="4"/>
  <c r="G69" i="62"/>
  <c r="K68" i="62"/>
  <c r="K69" i="62" s="1"/>
  <c r="G68" i="101"/>
  <c r="G69" i="101" s="1"/>
  <c r="G53" i="101"/>
  <c r="K52" i="101"/>
  <c r="K53" i="101" s="1"/>
  <c r="D69" i="44"/>
  <c r="K68" i="44"/>
  <c r="K69" i="44" s="1"/>
  <c r="D68" i="97"/>
  <c r="H37" i="94"/>
  <c r="K36" i="94"/>
  <c r="K37" i="94" s="1"/>
  <c r="D41" i="96"/>
  <c r="K40" i="96"/>
  <c r="K41" i="96" s="1"/>
  <c r="G71" i="62"/>
  <c r="G65" i="62"/>
  <c r="G72" i="62"/>
  <c r="K64" i="62"/>
  <c r="G64" i="101"/>
  <c r="G45" i="101"/>
  <c r="K44" i="101"/>
  <c r="G69" i="47"/>
  <c r="G68" i="98"/>
  <c r="G69" i="98" s="1"/>
  <c r="K68" i="47"/>
  <c r="K69" i="47" s="1"/>
  <c r="D49" i="76"/>
  <c r="K48" i="76"/>
  <c r="K49" i="76" s="1"/>
  <c r="G71" i="53"/>
  <c r="G72" i="53"/>
  <c r="G65" i="53"/>
  <c r="D72" i="40"/>
  <c r="D71" i="40"/>
  <c r="D65" i="40"/>
  <c r="D64" i="96"/>
  <c r="D64" i="76"/>
  <c r="K64" i="40"/>
  <c r="I69" i="53"/>
  <c r="I68" i="99"/>
  <c r="I69" i="99" s="1"/>
  <c r="G41" i="88"/>
  <c r="K40" i="88"/>
  <c r="K41" i="88" s="1"/>
  <c r="F37" i="95"/>
  <c r="K36" i="95"/>
  <c r="K37" i="95" s="1"/>
  <c r="D37" i="100"/>
  <c r="K36" i="100"/>
  <c r="K37" i="100" s="1"/>
  <c r="D69" i="52"/>
  <c r="D68" i="99"/>
  <c r="K68" i="52"/>
  <c r="K69" i="52" s="1"/>
  <c r="D65" i="54"/>
  <c r="D71" i="54"/>
  <c r="D72" i="54"/>
  <c r="K64" i="54"/>
  <c r="D33" i="87"/>
  <c r="K32" i="87"/>
  <c r="K33" i="87" s="1"/>
  <c r="K68" i="63"/>
  <c r="K69" i="63" s="1"/>
  <c r="C69" i="63"/>
  <c r="C68" i="101"/>
  <c r="D53" i="76"/>
  <c r="K52" i="76"/>
  <c r="K53" i="76" s="1"/>
  <c r="F72" i="33"/>
  <c r="F71" i="33"/>
  <c r="F64" i="95"/>
  <c r="F65" i="33"/>
  <c r="K64" i="33"/>
  <c r="F64" i="76"/>
  <c r="F33" i="95"/>
  <c r="K32" i="95"/>
  <c r="K33" i="95" s="1"/>
  <c r="G71" i="42"/>
  <c r="G65" i="42"/>
  <c r="G72" i="42"/>
  <c r="G64" i="97"/>
  <c r="K64" i="42"/>
  <c r="K32" i="98"/>
  <c r="K33" i="98" s="1"/>
  <c r="C33" i="98"/>
  <c r="D45" i="99"/>
  <c r="K44" i="99"/>
  <c r="D72" i="45"/>
  <c r="D65" i="45"/>
  <c r="D71" i="45"/>
  <c r="K64" i="45"/>
  <c r="H72" i="53"/>
  <c r="H71" i="53"/>
  <c r="H65" i="53"/>
  <c r="H64" i="99"/>
  <c r="G49" i="90"/>
  <c r="K48" i="90"/>
  <c r="K49" i="90" s="1"/>
  <c r="G69" i="52"/>
  <c r="G68" i="99"/>
  <c r="G69" i="99" s="1"/>
  <c r="H72" i="45"/>
  <c r="H71" i="45"/>
  <c r="H65" i="45"/>
  <c r="H33" i="94"/>
  <c r="K32" i="94"/>
  <c r="K33" i="94" s="1"/>
  <c r="C37" i="101"/>
  <c r="K36" i="101"/>
  <c r="K37" i="101" s="1"/>
  <c r="D37" i="99"/>
  <c r="K36" i="99"/>
  <c r="K37" i="99" s="1"/>
  <c r="G71" i="47"/>
  <c r="G65" i="47"/>
  <c r="G72" i="47"/>
  <c r="G64" i="98"/>
  <c r="K64" i="47"/>
  <c r="D69" i="46"/>
  <c r="D68" i="98"/>
  <c r="D69" i="98" s="1"/>
  <c r="I72" i="53"/>
  <c r="I71" i="53"/>
  <c r="I65" i="53"/>
  <c r="I64" i="99"/>
  <c r="D65" i="52"/>
  <c r="D72" i="52"/>
  <c r="D71" i="52"/>
  <c r="D64" i="99"/>
  <c r="K64" i="52"/>
  <c r="H72" i="69"/>
  <c r="H71" i="69"/>
  <c r="H65" i="69"/>
  <c r="K64" i="69"/>
  <c r="H64" i="88"/>
  <c r="D65" i="65"/>
  <c r="D72" i="65"/>
  <c r="D71" i="65"/>
  <c r="D64" i="87"/>
  <c r="K64" i="65"/>
  <c r="K32" i="101"/>
  <c r="K33" i="101" s="1"/>
  <c r="C33" i="101"/>
  <c r="D53" i="99"/>
  <c r="K52" i="99"/>
  <c r="K53" i="99" s="1"/>
  <c r="H71" i="42"/>
  <c r="H65" i="42"/>
  <c r="H72" i="42"/>
  <c r="H64" i="97"/>
  <c r="F68" i="95"/>
  <c r="F69" i="33"/>
  <c r="K68" i="33"/>
  <c r="K69" i="33" s="1"/>
  <c r="F68" i="76"/>
  <c r="F69" i="76" s="1"/>
  <c r="F41" i="95"/>
  <c r="K40" i="95"/>
  <c r="K41" i="95" s="1"/>
  <c r="H72" i="44"/>
  <c r="H71" i="44"/>
  <c r="H65" i="44"/>
  <c r="G69" i="42"/>
  <c r="G68" i="97"/>
  <c r="G69" i="97" s="1"/>
  <c r="K68" i="42"/>
  <c r="K69" i="42" s="1"/>
  <c r="C33" i="76"/>
  <c r="K32" i="76"/>
  <c r="K33" i="76" s="1"/>
  <c r="D41" i="100"/>
  <c r="K40" i="100"/>
  <c r="K41" i="100" s="1"/>
  <c r="D45" i="76"/>
  <c r="K44" i="76"/>
  <c r="H69" i="47"/>
  <c r="H68" i="98"/>
  <c r="H69" i="98" s="1"/>
  <c r="D57" i="99"/>
  <c r="K56" i="99"/>
  <c r="K57" i="99" s="1"/>
  <c r="D37" i="87"/>
  <c r="K36" i="87"/>
  <c r="K37" i="87" s="1"/>
  <c r="B73" i="93"/>
  <c r="K72" i="93"/>
  <c r="K65" i="93"/>
  <c r="V10" i="23" s="1"/>
  <c r="K71" i="93"/>
  <c r="G65" i="72"/>
  <c r="G71" i="72"/>
  <c r="G72" i="72"/>
  <c r="G64" i="90"/>
  <c r="K64" i="72"/>
  <c r="D41" i="97"/>
  <c r="K40" i="97"/>
  <c r="K41" i="97" s="1"/>
  <c r="G72" i="52"/>
  <c r="G71" i="52"/>
  <c r="G65" i="52"/>
  <c r="G64" i="99"/>
  <c r="G37" i="88"/>
  <c r="K36" i="88"/>
  <c r="K37" i="88" s="1"/>
  <c r="G33" i="88"/>
  <c r="K32" i="88"/>
  <c r="K33" i="88" s="1"/>
  <c r="C37" i="76"/>
  <c r="K36" i="76"/>
  <c r="K37" i="76" s="1"/>
  <c r="I71" i="33"/>
  <c r="I65" i="33"/>
  <c r="I72" i="33"/>
  <c r="I64" i="95"/>
  <c r="I64" i="76"/>
  <c r="D69" i="53"/>
  <c r="K68" i="53"/>
  <c r="K69" i="53" s="1"/>
  <c r="D33" i="100"/>
  <c r="K32" i="100"/>
  <c r="K33" i="100" s="1"/>
  <c r="D49" i="99"/>
  <c r="K48" i="99"/>
  <c r="K49" i="99" s="1"/>
  <c r="D33" i="96"/>
  <c r="K32" i="96"/>
  <c r="K33" i="96" s="1"/>
  <c r="D72" i="44"/>
  <c r="D71" i="44"/>
  <c r="D65" i="44"/>
  <c r="K64" i="44"/>
  <c r="D64" i="97"/>
  <c r="D64" i="98"/>
  <c r="D65" i="46"/>
  <c r="D72" i="46"/>
  <c r="D71" i="46"/>
  <c r="D69" i="40"/>
  <c r="D68" i="96"/>
  <c r="D68" i="76"/>
  <c r="D69" i="76" s="1"/>
  <c r="K68" i="40"/>
  <c r="K69" i="40" s="1"/>
  <c r="F65" i="35"/>
  <c r="F72" i="35"/>
  <c r="F71" i="35"/>
  <c r="K64" i="35"/>
  <c r="D41" i="99"/>
  <c r="K40" i="99"/>
  <c r="K41" i="99" s="1"/>
  <c r="D69" i="65"/>
  <c r="K68" i="65"/>
  <c r="K69" i="65" s="1"/>
  <c r="D68" i="87"/>
  <c r="K40" i="101"/>
  <c r="K41" i="101" s="1"/>
  <c r="C41" i="101"/>
  <c r="H69" i="42"/>
  <c r="H68" i="97"/>
  <c r="H69" i="97" s="1"/>
  <c r="H41" i="94"/>
  <c r="K40" i="94"/>
  <c r="K41" i="94" s="1"/>
  <c r="C69" i="46"/>
  <c r="C68" i="98"/>
  <c r="K68" i="46"/>
  <c r="K69" i="46" s="1"/>
  <c r="C68" i="76"/>
  <c r="F71" i="48"/>
  <c r="F72" i="48"/>
  <c r="F65" i="48"/>
  <c r="K64" i="48"/>
  <c r="F64" i="98"/>
  <c r="K40" i="98"/>
  <c r="K41" i="98" s="1"/>
  <c r="C41" i="98"/>
  <c r="H71" i="47"/>
  <c r="H72" i="47"/>
  <c r="H65" i="47"/>
  <c r="H64" i="98"/>
  <c r="G65" i="55"/>
  <c r="G72" i="55"/>
  <c r="G64" i="100"/>
  <c r="G71" i="55"/>
  <c r="G71" i="33"/>
  <c r="G64" i="95"/>
  <c r="G65" i="33"/>
  <c r="G72" i="33"/>
  <c r="G64" i="76"/>
  <c r="G68" i="90"/>
  <c r="G69" i="72"/>
  <c r="K68" i="72"/>
  <c r="K69" i="72" s="1"/>
  <c r="G68" i="88"/>
  <c r="G69" i="68"/>
  <c r="K68" i="68"/>
  <c r="K69" i="68" s="1"/>
  <c r="H69" i="32"/>
  <c r="H68" i="94"/>
  <c r="H68" i="76"/>
  <c r="H69" i="76" s="1"/>
  <c r="K68" i="32"/>
  <c r="K69" i="32" s="1"/>
  <c r="K36" i="98"/>
  <c r="K37" i="98" s="1"/>
  <c r="C37" i="98"/>
  <c r="I69" i="33"/>
  <c r="I68" i="76"/>
  <c r="I69" i="76" s="1"/>
  <c r="I68" i="95"/>
  <c r="I69" i="95" s="1"/>
  <c r="D65" i="53"/>
  <c r="D72" i="53"/>
  <c r="D71" i="53"/>
  <c r="K64" i="53"/>
  <c r="D71" i="55"/>
  <c r="D65" i="55"/>
  <c r="D72" i="55"/>
  <c r="D64" i="100"/>
  <c r="K64" i="55"/>
  <c r="D33" i="97"/>
  <c r="K32" i="97"/>
  <c r="K33" i="97" s="1"/>
  <c r="G49" i="101"/>
  <c r="K48" i="101"/>
  <c r="K49" i="101" s="1"/>
  <c r="K45" i="62"/>
  <c r="B77" i="62"/>
  <c r="K45" i="53"/>
  <c r="B77" i="53"/>
  <c r="F69" i="35"/>
  <c r="K68" i="35"/>
  <c r="K69" i="35" s="1"/>
  <c r="G57" i="101"/>
  <c r="K56" i="101"/>
  <c r="K57" i="101" s="1"/>
  <c r="G72" i="35"/>
  <c r="G65" i="35"/>
  <c r="G71" i="35"/>
  <c r="D33" i="99"/>
  <c r="K32" i="99"/>
  <c r="K33" i="99" s="1"/>
  <c r="H69" i="69"/>
  <c r="K68" i="69"/>
  <c r="K69" i="69" s="1"/>
  <c r="H68" i="88"/>
  <c r="H69" i="88" s="1"/>
  <c r="D69" i="54"/>
  <c r="K68" i="54"/>
  <c r="K69" i="54" s="1"/>
  <c r="C71" i="63"/>
  <c r="K64" i="63"/>
  <c r="C72" i="63"/>
  <c r="C65" i="63"/>
  <c r="C64" i="101"/>
  <c r="D37" i="96"/>
  <c r="K36" i="96"/>
  <c r="K37" i="96" s="1"/>
  <c r="K64" i="46"/>
  <c r="C64" i="98"/>
  <c r="C65" i="46"/>
  <c r="C71" i="46"/>
  <c r="C72" i="46"/>
  <c r="C64" i="76"/>
  <c r="F69" i="48"/>
  <c r="K68" i="48"/>
  <c r="K69" i="48" s="1"/>
  <c r="F68" i="98"/>
  <c r="F69" i="98" s="1"/>
  <c r="B77" i="54"/>
  <c r="K45" i="54"/>
  <c r="D69" i="45"/>
  <c r="K68" i="45"/>
  <c r="K69" i="45" s="1"/>
  <c r="K40" i="76"/>
  <c r="K41" i="76" s="1"/>
  <c r="C41" i="76"/>
  <c r="D57" i="76"/>
  <c r="K56" i="76"/>
  <c r="K57" i="76" s="1"/>
  <c r="G69" i="55"/>
  <c r="G68" i="100"/>
  <c r="G69" i="100" s="1"/>
  <c r="D41" i="87"/>
  <c r="K40" i="87"/>
  <c r="K41" i="87" s="1"/>
  <c r="G68" i="95"/>
  <c r="G69" i="95" s="1"/>
  <c r="G69" i="33"/>
  <c r="G68" i="76"/>
  <c r="G69" i="76" s="1"/>
  <c r="H69" i="53"/>
  <c r="H68" i="99"/>
  <c r="H69" i="99" s="1"/>
  <c r="D37" i="97"/>
  <c r="K36" i="97"/>
  <c r="K37" i="97" s="1"/>
  <c r="G71" i="68"/>
  <c r="G65" i="68"/>
  <c r="G64" i="88"/>
  <c r="G72" i="68"/>
  <c r="K64" i="68"/>
  <c r="H65" i="32"/>
  <c r="H71" i="32"/>
  <c r="H72" i="32"/>
  <c r="K64" i="32"/>
  <c r="H64" i="76"/>
  <c r="H64" i="94"/>
  <c r="D68" i="100"/>
  <c r="D69" i="55"/>
  <c r="K68" i="55"/>
  <c r="K69" i="55" s="1"/>
  <c r="C5" i="34" l="1"/>
  <c r="D5" i="34" s="1"/>
  <c r="E5" i="34" s="1"/>
  <c r="F5" i="34" s="1"/>
  <c r="G5" i="34" s="1"/>
  <c r="H5" i="34" s="1"/>
  <c r="I5" i="34" s="1"/>
  <c r="B77" i="4"/>
  <c r="A76" i="4"/>
  <c r="K72" i="32"/>
  <c r="K71" i="32"/>
  <c r="K65" i="32"/>
  <c r="B73" i="32"/>
  <c r="K72" i="68"/>
  <c r="B73" i="68"/>
  <c r="K65" i="68"/>
  <c r="K71" i="68"/>
  <c r="B73" i="55"/>
  <c r="K71" i="55"/>
  <c r="K72" i="55"/>
  <c r="K65" i="55"/>
  <c r="H69" i="94"/>
  <c r="K68" i="94"/>
  <c r="K69" i="94" s="1"/>
  <c r="G69" i="88"/>
  <c r="K68" i="88"/>
  <c r="K69" i="88" s="1"/>
  <c r="D69" i="100"/>
  <c r="K68" i="100"/>
  <c r="K69" i="100" s="1"/>
  <c r="D65" i="100"/>
  <c r="D72" i="100"/>
  <c r="D71" i="100"/>
  <c r="K64" i="100"/>
  <c r="B73" i="53"/>
  <c r="K71" i="53"/>
  <c r="K72" i="53"/>
  <c r="K65" i="53"/>
  <c r="H72" i="98"/>
  <c r="H65" i="98"/>
  <c r="H71" i="98"/>
  <c r="D69" i="96"/>
  <c r="K68" i="96"/>
  <c r="K69" i="96" s="1"/>
  <c r="I65" i="95"/>
  <c r="I71" i="95"/>
  <c r="I72" i="95"/>
  <c r="K72" i="72"/>
  <c r="B73" i="72"/>
  <c r="K65" i="72"/>
  <c r="K71" i="72"/>
  <c r="F69" i="95"/>
  <c r="K68" i="95"/>
  <c r="K69" i="95" s="1"/>
  <c r="D72" i="99"/>
  <c r="D71" i="99"/>
  <c r="D65" i="99"/>
  <c r="K64" i="99"/>
  <c r="I65" i="99"/>
  <c r="I72" i="99"/>
  <c r="I71" i="99"/>
  <c r="H65" i="99"/>
  <c r="H72" i="99"/>
  <c r="H71" i="99"/>
  <c r="B73" i="45"/>
  <c r="K72" i="45"/>
  <c r="K71" i="45"/>
  <c r="K65" i="45"/>
  <c r="B77" i="99"/>
  <c r="K45" i="99"/>
  <c r="V39" i="23" s="1"/>
  <c r="K72" i="42"/>
  <c r="B73" i="42"/>
  <c r="K71" i="42"/>
  <c r="K65" i="42"/>
  <c r="B73" i="33"/>
  <c r="K65" i="33"/>
  <c r="K72" i="33"/>
  <c r="K71" i="33"/>
  <c r="K72" i="54"/>
  <c r="B73" i="54"/>
  <c r="K65" i="54"/>
  <c r="K71" i="54"/>
  <c r="D72" i="76"/>
  <c r="D71" i="76"/>
  <c r="D65" i="76"/>
  <c r="K71" i="62"/>
  <c r="B73" i="62"/>
  <c r="K65" i="62"/>
  <c r="K72" i="62"/>
  <c r="D69" i="97"/>
  <c r="K68" i="97"/>
  <c r="K69" i="97" s="1"/>
  <c r="H72" i="94"/>
  <c r="H71" i="94"/>
  <c r="H65" i="94"/>
  <c r="K64" i="94"/>
  <c r="B73" i="63"/>
  <c r="K72" i="63"/>
  <c r="K71" i="63"/>
  <c r="K65" i="63"/>
  <c r="G65" i="100"/>
  <c r="G72" i="100"/>
  <c r="G71" i="100"/>
  <c r="K68" i="98"/>
  <c r="K69" i="98" s="1"/>
  <c r="C69" i="98"/>
  <c r="D69" i="87"/>
  <c r="K68" i="87"/>
  <c r="K69" i="87" s="1"/>
  <c r="D72" i="98"/>
  <c r="D71" i="98"/>
  <c r="D65" i="98"/>
  <c r="G65" i="90"/>
  <c r="G71" i="90"/>
  <c r="G72" i="90"/>
  <c r="K64" i="90"/>
  <c r="H72" i="97"/>
  <c r="H65" i="97"/>
  <c r="H71" i="97"/>
  <c r="K72" i="65"/>
  <c r="K65" i="65"/>
  <c r="B73" i="65"/>
  <c r="K71" i="65"/>
  <c r="G72" i="97"/>
  <c r="G65" i="97"/>
  <c r="G71" i="97"/>
  <c r="D69" i="99"/>
  <c r="K68" i="99"/>
  <c r="K69" i="99" s="1"/>
  <c r="D65" i="96"/>
  <c r="D72" i="96"/>
  <c r="D71" i="96"/>
  <c r="K64" i="96"/>
  <c r="B77" i="101"/>
  <c r="K45" i="101"/>
  <c r="V49" i="23" s="1"/>
  <c r="H72" i="76"/>
  <c r="H71" i="76"/>
  <c r="H65" i="76"/>
  <c r="C72" i="76"/>
  <c r="K64" i="76"/>
  <c r="C71" i="76"/>
  <c r="C65" i="76"/>
  <c r="K64" i="98"/>
  <c r="C72" i="98"/>
  <c r="C71" i="98"/>
  <c r="C65" i="98"/>
  <c r="C72" i="101"/>
  <c r="K64" i="101"/>
  <c r="C71" i="101"/>
  <c r="C65" i="101"/>
  <c r="G69" i="90"/>
  <c r="K68" i="90"/>
  <c r="K69" i="90" s="1"/>
  <c r="G65" i="95"/>
  <c r="G72" i="95"/>
  <c r="G71" i="95"/>
  <c r="F72" i="98"/>
  <c r="F71" i="98"/>
  <c r="F65" i="98"/>
  <c r="B73" i="35"/>
  <c r="K65" i="35"/>
  <c r="K71" i="35"/>
  <c r="K72" i="35"/>
  <c r="D71" i="97"/>
  <c r="D65" i="97"/>
  <c r="D72" i="97"/>
  <c r="K64" i="97"/>
  <c r="G72" i="99"/>
  <c r="G65" i="99"/>
  <c r="G71" i="99"/>
  <c r="D72" i="87"/>
  <c r="D65" i="87"/>
  <c r="D71" i="87"/>
  <c r="K64" i="87"/>
  <c r="H71" i="88"/>
  <c r="H72" i="88"/>
  <c r="H65" i="88"/>
  <c r="K72" i="47"/>
  <c r="B73" i="47"/>
  <c r="K65" i="47"/>
  <c r="K71" i="47"/>
  <c r="F72" i="95"/>
  <c r="F65" i="95"/>
  <c r="F71" i="95"/>
  <c r="K64" i="95"/>
  <c r="G65" i="88"/>
  <c r="G71" i="88"/>
  <c r="G72" i="88"/>
  <c r="K64" i="88"/>
  <c r="K72" i="46"/>
  <c r="B73" i="46"/>
  <c r="K71" i="46"/>
  <c r="K65" i="46"/>
  <c r="G72" i="76"/>
  <c r="G65" i="76"/>
  <c r="G71" i="76"/>
  <c r="B73" i="48"/>
  <c r="K72" i="48"/>
  <c r="K65" i="48"/>
  <c r="K71" i="48"/>
  <c r="K68" i="76"/>
  <c r="K69" i="76" s="1"/>
  <c r="C69" i="76"/>
  <c r="K72" i="44"/>
  <c r="B73" i="44"/>
  <c r="K65" i="44"/>
  <c r="K71" i="44"/>
  <c r="I72" i="76"/>
  <c r="I71" i="76"/>
  <c r="I65" i="76"/>
  <c r="B77" i="76"/>
  <c r="K45" i="76"/>
  <c r="V4" i="23" s="1"/>
  <c r="K72" i="69"/>
  <c r="K65" i="69"/>
  <c r="B73" i="69"/>
  <c r="K71" i="69"/>
  <c r="B73" i="52"/>
  <c r="K72" i="52"/>
  <c r="K71" i="52"/>
  <c r="K65" i="52"/>
  <c r="G72" i="98"/>
  <c r="G65" i="98"/>
  <c r="G71" i="98"/>
  <c r="F72" i="76"/>
  <c r="F71" i="76"/>
  <c r="F65" i="76"/>
  <c r="K68" i="101"/>
  <c r="K69" i="101" s="1"/>
  <c r="C69" i="101"/>
  <c r="K71" i="40"/>
  <c r="K72" i="40"/>
  <c r="K65" i="40"/>
  <c r="B73" i="40"/>
  <c r="G72" i="101"/>
  <c r="G71" i="101"/>
  <c r="G65" i="101"/>
  <c r="A77" i="4" l="1"/>
  <c r="B78" i="4"/>
  <c r="K72" i="87"/>
  <c r="B73" i="87"/>
  <c r="K71" i="87"/>
  <c r="K65" i="87"/>
  <c r="V55" i="23" s="1"/>
  <c r="B73" i="88"/>
  <c r="K72" i="88"/>
  <c r="K65" i="88"/>
  <c r="V60" i="23" s="1"/>
  <c r="K71" i="88"/>
  <c r="B73" i="95"/>
  <c r="K72" i="95"/>
  <c r="K71" i="95"/>
  <c r="K65" i="95"/>
  <c r="V20" i="23" s="1"/>
  <c r="K72" i="99"/>
  <c r="B73" i="99"/>
  <c r="K65" i="99"/>
  <c r="V40" i="23" s="1"/>
  <c r="K71" i="99"/>
  <c r="B73" i="96"/>
  <c r="K72" i="96"/>
  <c r="K65" i="96"/>
  <c r="V25" i="23" s="1"/>
  <c r="K71" i="96"/>
  <c r="B73" i="90"/>
  <c r="K72" i="90"/>
  <c r="K71" i="90"/>
  <c r="K65" i="90"/>
  <c r="V65" i="23" s="1"/>
  <c r="K72" i="97"/>
  <c r="B73" i="97"/>
  <c r="K65" i="97"/>
  <c r="V30" i="23" s="1"/>
  <c r="K71" i="97"/>
  <c r="K72" i="101"/>
  <c r="B73" i="101"/>
  <c r="K71" i="101"/>
  <c r="K65" i="101"/>
  <c r="V50" i="23" s="1"/>
  <c r="B73" i="76"/>
  <c r="K72" i="76"/>
  <c r="K71" i="76"/>
  <c r="K65" i="76"/>
  <c r="V5" i="23" s="1"/>
  <c r="B73" i="100"/>
  <c r="K72" i="100"/>
  <c r="K71" i="100"/>
  <c r="K65" i="100"/>
  <c r="V45" i="23" s="1"/>
  <c r="K72" i="98"/>
  <c r="B73" i="98"/>
  <c r="K65" i="98"/>
  <c r="V35" i="23" s="1"/>
  <c r="K71" i="98"/>
  <c r="K72" i="94"/>
  <c r="B73" i="94"/>
  <c r="K71" i="94"/>
  <c r="K65" i="94"/>
  <c r="V15" i="23" s="1"/>
  <c r="B79" i="4" l="1"/>
  <c r="A78" i="4"/>
  <c r="B80" i="4" l="1"/>
  <c r="A79" i="4"/>
  <c r="B81" i="4" l="1"/>
  <c r="A80" i="4"/>
  <c r="B82" i="4" l="1"/>
  <c r="A81" i="4"/>
  <c r="B83" i="4" l="1"/>
  <c r="A82" i="4"/>
  <c r="A83" i="4" l="1"/>
  <c r="C5" i="35"/>
  <c r="D5" i="35" s="1"/>
  <c r="E5" i="35" s="1"/>
  <c r="F5" i="35" s="1"/>
  <c r="G5" i="35" s="1"/>
  <c r="H5" i="35" s="1"/>
  <c r="I5" i="35" s="1"/>
  <c r="B84" i="4"/>
  <c r="B85" i="4" l="1"/>
  <c r="A84" i="4"/>
  <c r="A85" i="4" l="1"/>
  <c r="B86" i="4"/>
  <c r="A86" i="4" l="1"/>
  <c r="B87" i="4"/>
  <c r="A87" i="4" l="1"/>
  <c r="B88" i="4"/>
  <c r="A88" i="4" l="1"/>
  <c r="B89" i="4"/>
  <c r="B90" i="4" l="1"/>
  <c r="A89" i="4"/>
  <c r="B91" i="4" l="1"/>
  <c r="C5" i="36"/>
  <c r="D5" i="36" s="1"/>
  <c r="E5" i="36" s="1"/>
  <c r="F5" i="36" s="1"/>
  <c r="G5" i="36" s="1"/>
  <c r="H5" i="36" s="1"/>
  <c r="I5" i="36" s="1"/>
  <c r="A90" i="4"/>
  <c r="A91" i="4" l="1"/>
  <c r="B92" i="4"/>
  <c r="A92" i="4" l="1"/>
  <c r="B93" i="4"/>
  <c r="A93" i="4" l="1"/>
  <c r="B94" i="4"/>
  <c r="A94" i="4" l="1"/>
  <c r="B95" i="4"/>
  <c r="B96" i="4" l="1"/>
  <c r="A95" i="4"/>
  <c r="B97" i="4" l="1"/>
  <c r="A96" i="4"/>
  <c r="A97" i="4" l="1"/>
  <c r="C5" i="37"/>
  <c r="D5" i="37" s="1"/>
  <c r="E5" i="37" s="1"/>
  <c r="F5" i="37" s="1"/>
  <c r="G5" i="37" s="1"/>
  <c r="H5" i="37" s="1"/>
  <c r="I5" i="37" s="1"/>
  <c r="B98" i="4"/>
  <c r="B99" i="4" l="1"/>
  <c r="A98" i="4"/>
  <c r="B100" i="4" l="1"/>
  <c r="A99" i="4"/>
  <c r="A100" i="4" l="1"/>
  <c r="B101" i="4"/>
  <c r="B102" i="4" l="1"/>
  <c r="A101" i="4"/>
  <c r="B103" i="4" l="1"/>
  <c r="A102" i="4"/>
  <c r="A103" i="4" l="1"/>
  <c r="B104" i="4"/>
  <c r="C5" i="38" l="1"/>
  <c r="D5" i="38" s="1"/>
  <c r="E5" i="38" s="1"/>
  <c r="F5" i="38" s="1"/>
  <c r="G5" i="38" s="1"/>
  <c r="H5" i="38" s="1"/>
  <c r="I5" i="38" s="1"/>
  <c r="A104" i="4"/>
  <c r="B105" i="4"/>
  <c r="B106" i="4" l="1"/>
  <c r="A105" i="4"/>
  <c r="B107" i="4" l="1"/>
  <c r="A106" i="4"/>
  <c r="B108" i="4" l="1"/>
  <c r="A107" i="4"/>
  <c r="B109" i="4" l="1"/>
  <c r="A108" i="4"/>
  <c r="A109" i="4" l="1"/>
  <c r="B110" i="4"/>
  <c r="B111" i="4" l="1"/>
  <c r="A110" i="4"/>
  <c r="A111" i="4" l="1"/>
  <c r="B112" i="4"/>
  <c r="C5" i="39"/>
  <c r="D5" i="39" s="1"/>
  <c r="E5" i="39" s="1"/>
  <c r="F5" i="39" s="1"/>
  <c r="G5" i="39" s="1"/>
  <c r="H5" i="39" s="1"/>
  <c r="I5" i="39" s="1"/>
  <c r="B113" i="4" l="1"/>
  <c r="A112" i="4"/>
  <c r="A113" i="4" l="1"/>
  <c r="B114" i="4"/>
  <c r="B115" i="4" l="1"/>
  <c r="A114" i="4"/>
  <c r="A115" i="4" l="1"/>
  <c r="B116" i="4"/>
  <c r="A116" i="4" l="1"/>
  <c r="B117" i="4"/>
  <c r="B118" i="4" l="1"/>
  <c r="A117" i="4"/>
  <c r="A118" i="4" l="1"/>
  <c r="C5" i="40"/>
  <c r="D5" i="40" s="1"/>
  <c r="E5" i="40" s="1"/>
  <c r="F5" i="40" s="1"/>
  <c r="G5" i="40" s="1"/>
  <c r="H5" i="40" s="1"/>
  <c r="I5" i="40" s="1"/>
  <c r="B119" i="4"/>
  <c r="A119" i="4" l="1"/>
  <c r="B120" i="4"/>
  <c r="A120" i="4" l="1"/>
  <c r="B121" i="4"/>
  <c r="B122" i="4" l="1"/>
  <c r="A121" i="4"/>
  <c r="A122" i="4" l="1"/>
  <c r="B123" i="4"/>
  <c r="A123" i="4" l="1"/>
  <c r="B124" i="4"/>
  <c r="B125" i="4" l="1"/>
  <c r="A124" i="4"/>
  <c r="A125" i="4" l="1"/>
  <c r="C5" i="41"/>
  <c r="D5" i="41" s="1"/>
  <c r="E5" i="41" s="1"/>
  <c r="F5" i="41" s="1"/>
  <c r="G5" i="41" s="1"/>
  <c r="H5" i="41" s="1"/>
  <c r="I5" i="41" s="1"/>
  <c r="B126" i="4"/>
  <c r="A126" i="4" l="1"/>
  <c r="B127" i="4"/>
  <c r="A127" i="4" l="1"/>
  <c r="B128" i="4"/>
  <c r="B129" i="4" l="1"/>
  <c r="A128" i="4"/>
  <c r="B130" i="4" l="1"/>
  <c r="A129" i="4"/>
  <c r="B131" i="4" l="1"/>
  <c r="A130" i="4"/>
  <c r="A131" i="4" l="1"/>
  <c r="B132" i="4"/>
  <c r="A132" i="4" l="1"/>
  <c r="B133" i="4"/>
  <c r="C5" i="42"/>
  <c r="D5" i="42" s="1"/>
  <c r="E5" i="42" s="1"/>
  <c r="F5" i="42" s="1"/>
  <c r="G5" i="42" s="1"/>
  <c r="H5" i="42" s="1"/>
  <c r="I5" i="42" s="1"/>
  <c r="A133" i="4" l="1"/>
  <c r="B134" i="4"/>
  <c r="A134" i="4" l="1"/>
  <c r="B135" i="4"/>
  <c r="A135" i="4" l="1"/>
  <c r="B136" i="4"/>
  <c r="B137" i="4" l="1"/>
  <c r="A136" i="4"/>
  <c r="B138" i="4" l="1"/>
  <c r="A137" i="4"/>
  <c r="B139" i="4" l="1"/>
  <c r="A138" i="4"/>
  <c r="A139" i="4" l="1"/>
  <c r="C5" i="43"/>
  <c r="D5" i="43" s="1"/>
  <c r="E5" i="43" s="1"/>
  <c r="F5" i="43" s="1"/>
  <c r="G5" i="43" s="1"/>
  <c r="H5" i="43" s="1"/>
  <c r="I5" i="43" s="1"/>
  <c r="B140" i="4"/>
  <c r="A140" i="4" l="1"/>
  <c r="B141" i="4"/>
  <c r="B142" i="4" l="1"/>
  <c r="A141" i="4"/>
  <c r="B143" i="4" l="1"/>
  <c r="A142" i="4"/>
  <c r="B144" i="4" l="1"/>
  <c r="A143" i="4"/>
  <c r="B145" i="4" l="1"/>
  <c r="A144" i="4"/>
  <c r="B146" i="4" l="1"/>
  <c r="A145" i="4"/>
  <c r="B147" i="4" l="1"/>
  <c r="A146" i="4"/>
  <c r="C5" i="44"/>
  <c r="D5" i="44" s="1"/>
  <c r="E5" i="44" s="1"/>
  <c r="F5" i="44" s="1"/>
  <c r="G5" i="44" s="1"/>
  <c r="H5" i="44" s="1"/>
  <c r="I5" i="44" s="1"/>
  <c r="B148" i="4" l="1"/>
  <c r="A147" i="4"/>
  <c r="B149" i="4" l="1"/>
  <c r="A148" i="4"/>
  <c r="A149" i="4" l="1"/>
  <c r="B150" i="4"/>
  <c r="B151" i="4" l="1"/>
  <c r="A150" i="4"/>
  <c r="B152" i="4" l="1"/>
  <c r="A151" i="4"/>
  <c r="B153" i="4" l="1"/>
  <c r="A152" i="4"/>
  <c r="A153" i="4" l="1"/>
  <c r="C5" i="45"/>
  <c r="D5" i="45" s="1"/>
  <c r="E5" i="45" s="1"/>
  <c r="F5" i="45" s="1"/>
  <c r="G5" i="45" s="1"/>
  <c r="H5" i="45" s="1"/>
  <c r="I5" i="45" s="1"/>
  <c r="B154" i="4"/>
  <c r="A154" i="4" l="1"/>
  <c r="B155" i="4"/>
  <c r="B156" i="4" l="1"/>
  <c r="A155" i="4"/>
  <c r="B157" i="4" l="1"/>
  <c r="A156" i="4"/>
  <c r="A157" i="4" l="1"/>
  <c r="B158" i="4"/>
  <c r="B159" i="4" l="1"/>
  <c r="A158" i="4"/>
  <c r="B160" i="4" l="1"/>
  <c r="A159" i="4"/>
  <c r="B161" i="4" l="1"/>
  <c r="A160" i="4"/>
  <c r="C5" i="46"/>
  <c r="D5" i="46" s="1"/>
  <c r="E5" i="46" s="1"/>
  <c r="F5" i="46" s="1"/>
  <c r="G5" i="46" s="1"/>
  <c r="H5" i="46" s="1"/>
  <c r="I5" i="46" s="1"/>
  <c r="A161" i="4" l="1"/>
  <c r="B162" i="4"/>
  <c r="B163" i="4" l="1"/>
  <c r="A162" i="4"/>
  <c r="B164" i="4" l="1"/>
  <c r="A163" i="4"/>
  <c r="B165" i="4" l="1"/>
  <c r="A164" i="4"/>
  <c r="A165" i="4" l="1"/>
  <c r="B166" i="4"/>
  <c r="B167" i="4" l="1"/>
  <c r="A166" i="4"/>
  <c r="B168" i="4" l="1"/>
  <c r="A167" i="4"/>
  <c r="C5" i="47"/>
  <c r="D5" i="47" s="1"/>
  <c r="E5" i="47" s="1"/>
  <c r="F5" i="47" s="1"/>
  <c r="G5" i="47" s="1"/>
  <c r="H5" i="47" s="1"/>
  <c r="I5" i="47" s="1"/>
  <c r="B169" i="4" l="1"/>
  <c r="A168" i="4"/>
  <c r="B170" i="4" l="1"/>
  <c r="A169" i="4"/>
  <c r="A170" i="4" l="1"/>
  <c r="B171" i="4"/>
  <c r="A171" i="4" l="1"/>
  <c r="B172" i="4"/>
  <c r="A172" i="4" l="1"/>
  <c r="B173" i="4"/>
  <c r="A173" i="4" l="1"/>
  <c r="B174" i="4"/>
  <c r="B175" i="4" l="1"/>
  <c r="C5" i="48"/>
  <c r="D5" i="48" s="1"/>
  <c r="E5" i="48" s="1"/>
  <c r="F5" i="48" s="1"/>
  <c r="G5" i="48" s="1"/>
  <c r="H5" i="48" s="1"/>
  <c r="I5" i="48" s="1"/>
  <c r="A174" i="4"/>
  <c r="A175" i="4" l="1"/>
  <c r="B176" i="4"/>
  <c r="A176" i="4" l="1"/>
  <c r="B177" i="4"/>
  <c r="A177" i="4" l="1"/>
  <c r="B178" i="4"/>
  <c r="B179" i="4" l="1"/>
  <c r="A178" i="4"/>
  <c r="A179" i="4" l="1"/>
  <c r="B180" i="4"/>
  <c r="B181" i="4" l="1"/>
  <c r="A180" i="4"/>
  <c r="B182" i="4" l="1"/>
  <c r="C5" i="49"/>
  <c r="D5" i="49" s="1"/>
  <c r="E5" i="49" s="1"/>
  <c r="F5" i="49" s="1"/>
  <c r="G5" i="49" s="1"/>
  <c r="H5" i="49" s="1"/>
  <c r="I5" i="49" s="1"/>
  <c r="A181" i="4"/>
  <c r="A182" i="4" l="1"/>
  <c r="B183" i="4"/>
  <c r="B184" i="4" l="1"/>
  <c r="A183" i="4"/>
  <c r="A184" i="4" l="1"/>
  <c r="B185" i="4"/>
  <c r="A185" i="4" l="1"/>
  <c r="B186" i="4"/>
  <c r="B187" i="4" l="1"/>
  <c r="A186" i="4"/>
  <c r="B188" i="4" l="1"/>
  <c r="A187" i="4"/>
  <c r="A188" i="4" l="1"/>
  <c r="C5" i="50"/>
  <c r="D5" i="50" s="1"/>
  <c r="E5" i="50" s="1"/>
  <c r="F5" i="50" s="1"/>
  <c r="G5" i="50" s="1"/>
  <c r="H5" i="50" s="1"/>
  <c r="I5" i="50" s="1"/>
  <c r="B189" i="4"/>
  <c r="A189" i="4" l="1"/>
  <c r="B190" i="4"/>
  <c r="A190" i="4" l="1"/>
  <c r="B191" i="4"/>
  <c r="B192" i="4" l="1"/>
  <c r="A191" i="4"/>
  <c r="B193" i="4" l="1"/>
  <c r="A192" i="4"/>
  <c r="A193" i="4" l="1"/>
  <c r="B194" i="4"/>
  <c r="B195" i="4" l="1"/>
  <c r="A194" i="4"/>
  <c r="A195" i="4" l="1"/>
  <c r="B196" i="4"/>
  <c r="C5" i="51"/>
  <c r="D5" i="51" s="1"/>
  <c r="E5" i="51" s="1"/>
  <c r="F5" i="51" s="1"/>
  <c r="G5" i="51" s="1"/>
  <c r="H5" i="51" s="1"/>
  <c r="I5" i="51" s="1"/>
  <c r="B197" i="4" l="1"/>
  <c r="A196" i="4"/>
  <c r="A197" i="4" l="1"/>
  <c r="B198" i="4"/>
  <c r="A198" i="4" l="1"/>
  <c r="B199" i="4"/>
  <c r="A199" i="4" l="1"/>
  <c r="B200" i="4"/>
  <c r="A200" i="4" l="1"/>
  <c r="B201" i="4"/>
  <c r="A201" i="4" l="1"/>
  <c r="B202" i="4"/>
  <c r="A202" i="4" l="1"/>
  <c r="B203" i="4"/>
  <c r="C5" i="52"/>
  <c r="D5" i="52" s="1"/>
  <c r="E5" i="52" s="1"/>
  <c r="F5" i="52" s="1"/>
  <c r="G5" i="52" s="1"/>
  <c r="H5" i="52" s="1"/>
  <c r="I5" i="52" s="1"/>
  <c r="B204" i="4" l="1"/>
  <c r="A203" i="4"/>
  <c r="B205" i="4" l="1"/>
  <c r="A204" i="4"/>
  <c r="B206" i="4" l="1"/>
  <c r="A205" i="4"/>
  <c r="A206" i="4" l="1"/>
  <c r="B207" i="4"/>
  <c r="B208" i="4" l="1"/>
  <c r="A207" i="4"/>
  <c r="B209" i="4" l="1"/>
  <c r="A208" i="4"/>
  <c r="C5" i="53" l="1"/>
  <c r="D5" i="53" s="1"/>
  <c r="E5" i="53" s="1"/>
  <c r="F5" i="53" s="1"/>
  <c r="G5" i="53" s="1"/>
  <c r="H5" i="53" s="1"/>
  <c r="I5" i="53" s="1"/>
  <c r="B210" i="4"/>
  <c r="A209" i="4"/>
  <c r="A210" i="4" l="1"/>
  <c r="B211" i="4"/>
  <c r="A211" i="4" l="1"/>
  <c r="B212" i="4"/>
  <c r="B213" i="4" l="1"/>
  <c r="A212" i="4"/>
  <c r="A213" i="4" l="1"/>
  <c r="B214" i="4"/>
  <c r="B215" i="4" l="1"/>
  <c r="A214" i="4"/>
  <c r="B216" i="4" l="1"/>
  <c r="A215" i="4"/>
  <c r="A216" i="4" l="1"/>
  <c r="B217" i="4"/>
  <c r="C5" i="54"/>
  <c r="D5" i="54" s="1"/>
  <c r="E5" i="54" s="1"/>
  <c r="F5" i="54" s="1"/>
  <c r="G5" i="54" s="1"/>
  <c r="H5" i="54" s="1"/>
  <c r="I5" i="54" s="1"/>
  <c r="B218" i="4" l="1"/>
  <c r="A217" i="4"/>
  <c r="A218" i="4" l="1"/>
  <c r="B219" i="4"/>
  <c r="A219" i="4" l="1"/>
  <c r="B220" i="4"/>
  <c r="B221" i="4" l="1"/>
  <c r="A220" i="4"/>
  <c r="B222" i="4" l="1"/>
  <c r="A221" i="4"/>
  <c r="A222" i="4" l="1"/>
  <c r="B223" i="4"/>
  <c r="C5" i="55" l="1"/>
  <c r="D5" i="55" s="1"/>
  <c r="E5" i="55" s="1"/>
  <c r="F5" i="55" s="1"/>
  <c r="G5" i="55" s="1"/>
  <c r="H5" i="55" s="1"/>
  <c r="I5" i="55" s="1"/>
  <c r="A223" i="4"/>
  <c r="B224" i="4"/>
  <c r="A224" i="4" l="1"/>
  <c r="B225" i="4"/>
  <c r="A225" i="4" l="1"/>
  <c r="B226" i="4"/>
  <c r="B227" i="4" l="1"/>
  <c r="A226" i="4"/>
  <c r="A227" i="4" l="1"/>
  <c r="B228" i="4"/>
  <c r="A228" i="4" l="1"/>
  <c r="B229" i="4"/>
  <c r="B230" i="4" l="1"/>
  <c r="A229" i="4"/>
  <c r="A230" i="4" l="1"/>
  <c r="B231" i="4"/>
  <c r="C5" i="56"/>
  <c r="D5" i="56" s="1"/>
  <c r="E5" i="56" s="1"/>
  <c r="F5" i="56" s="1"/>
  <c r="G5" i="56" s="1"/>
  <c r="H5" i="56" s="1"/>
  <c r="I5" i="56" s="1"/>
  <c r="A231" i="4" l="1"/>
  <c r="B232" i="4"/>
  <c r="A232" i="4" l="1"/>
  <c r="B233" i="4"/>
  <c r="B234" i="4" l="1"/>
  <c r="A233" i="4"/>
  <c r="A234" i="4" l="1"/>
  <c r="B235" i="4"/>
  <c r="B236" i="4" l="1"/>
  <c r="A235" i="4"/>
  <c r="A236" i="4" l="1"/>
  <c r="B237" i="4"/>
  <c r="A237" i="4" l="1"/>
  <c r="B238" i="4"/>
  <c r="C5" i="57"/>
  <c r="D5" i="57" s="1"/>
  <c r="E5" i="57" s="1"/>
  <c r="F5" i="57" s="1"/>
  <c r="G5" i="57" s="1"/>
  <c r="H5" i="57" s="1"/>
  <c r="I5" i="57" s="1"/>
  <c r="A238" i="4" l="1"/>
  <c r="B239" i="4"/>
  <c r="B240" i="4" l="1"/>
  <c r="A239" i="4"/>
  <c r="A240" i="4" l="1"/>
  <c r="B241" i="4"/>
  <c r="B242" i="4" l="1"/>
  <c r="A241" i="4"/>
  <c r="A242" i="4" l="1"/>
  <c r="B243" i="4"/>
  <c r="A243" i="4" l="1"/>
  <c r="B244" i="4"/>
  <c r="B245" i="4" l="1"/>
  <c r="A244" i="4"/>
  <c r="C5" i="58"/>
  <c r="D5" i="58" s="1"/>
  <c r="E5" i="58" s="1"/>
  <c r="F5" i="58" s="1"/>
  <c r="G5" i="58" s="1"/>
  <c r="H5" i="58" s="1"/>
  <c r="I5" i="58" s="1"/>
  <c r="A245" i="4" l="1"/>
  <c r="B246" i="4"/>
  <c r="A246" i="4" l="1"/>
  <c r="B247" i="4"/>
  <c r="B248" i="4" l="1"/>
  <c r="A247" i="4"/>
  <c r="A248" i="4" l="1"/>
  <c r="B249" i="4"/>
  <c r="A249" i="4" l="1"/>
  <c r="B250" i="4"/>
  <c r="A250" i="4" l="1"/>
  <c r="B251" i="4"/>
  <c r="B252" i="4" l="1"/>
  <c r="A251" i="4"/>
  <c r="C5" i="59"/>
  <c r="D5" i="59" s="1"/>
  <c r="E5" i="59" s="1"/>
  <c r="F5" i="59" s="1"/>
  <c r="G5" i="59" s="1"/>
  <c r="H5" i="59" s="1"/>
  <c r="I5" i="59" s="1"/>
  <c r="B253" i="4" l="1"/>
  <c r="A252" i="4"/>
  <c r="A253" i="4" l="1"/>
  <c r="B254" i="4"/>
  <c r="A254" i="4" l="1"/>
  <c r="B255" i="4"/>
  <c r="B256" i="4" l="1"/>
  <c r="A255" i="4"/>
  <c r="B257" i="4" l="1"/>
  <c r="A256" i="4"/>
  <c r="B258" i="4" l="1"/>
  <c r="A257" i="4"/>
  <c r="A258" i="4" l="1"/>
  <c r="B259" i="4"/>
  <c r="C5" i="60"/>
  <c r="D5" i="60" s="1"/>
  <c r="E5" i="60" s="1"/>
  <c r="F5" i="60" s="1"/>
  <c r="G5" i="60" s="1"/>
  <c r="H5" i="60" s="1"/>
  <c r="I5" i="60" s="1"/>
  <c r="A259" i="4" l="1"/>
  <c r="B260" i="4"/>
  <c r="A260" i="4" l="1"/>
  <c r="B261" i="4"/>
  <c r="B262" i="4" l="1"/>
  <c r="A261" i="4"/>
  <c r="A262" i="4" l="1"/>
  <c r="B263" i="4"/>
  <c r="A263" i="4" l="1"/>
  <c r="B264" i="4"/>
  <c r="A264" i="4" l="1"/>
  <c r="B265" i="4"/>
  <c r="A265" i="4" l="1"/>
  <c r="B266" i="4"/>
  <c r="C5" i="61"/>
  <c r="D5" i="61" s="1"/>
  <c r="E5" i="61" s="1"/>
  <c r="F5" i="61" s="1"/>
  <c r="G5" i="61" s="1"/>
  <c r="H5" i="61" s="1"/>
  <c r="I5" i="61" s="1"/>
  <c r="A266" i="4" l="1"/>
  <c r="B267" i="4"/>
  <c r="A267" i="4" l="1"/>
  <c r="B268" i="4"/>
  <c r="A268" i="4" l="1"/>
  <c r="B269" i="4"/>
  <c r="A269" i="4" l="1"/>
  <c r="B270" i="4"/>
  <c r="A270" i="4" l="1"/>
  <c r="B271" i="4"/>
  <c r="B272" i="4" l="1"/>
  <c r="A271" i="4"/>
  <c r="A272" i="4" l="1"/>
  <c r="C5" i="62"/>
  <c r="D5" i="62" s="1"/>
  <c r="E5" i="62" s="1"/>
  <c r="F5" i="62" s="1"/>
  <c r="G5" i="62" s="1"/>
  <c r="H5" i="62" s="1"/>
  <c r="I5" i="62" s="1"/>
  <c r="B273" i="4"/>
  <c r="B274" i="4" l="1"/>
  <c r="A273" i="4"/>
  <c r="B275" i="4" l="1"/>
  <c r="A274" i="4"/>
  <c r="B276" i="4" l="1"/>
  <c r="A275" i="4"/>
  <c r="B277" i="4" l="1"/>
  <c r="A276" i="4"/>
  <c r="B278" i="4" l="1"/>
  <c r="A277" i="4"/>
  <c r="A278" i="4" l="1"/>
  <c r="B279" i="4"/>
  <c r="C5" i="63" l="1"/>
  <c r="D5" i="63" s="1"/>
  <c r="E5" i="63" s="1"/>
  <c r="F5" i="63" s="1"/>
  <c r="G5" i="63" s="1"/>
  <c r="H5" i="63" s="1"/>
  <c r="I5" i="63" s="1"/>
  <c r="A279" i="4"/>
  <c r="B280" i="4"/>
  <c r="A280" i="4" l="1"/>
  <c r="B281" i="4"/>
  <c r="B282" i="4" l="1"/>
  <c r="A281" i="4"/>
  <c r="B283" i="4" l="1"/>
  <c r="A282" i="4"/>
  <c r="A283" i="4" l="1"/>
  <c r="B284" i="4"/>
  <c r="B285" i="4" l="1"/>
  <c r="A284" i="4"/>
  <c r="B286" i="4" l="1"/>
  <c r="A285" i="4"/>
  <c r="C5" i="64" l="1"/>
  <c r="D5" i="64" s="1"/>
  <c r="E5" i="64" s="1"/>
  <c r="F5" i="64" s="1"/>
  <c r="G5" i="64" s="1"/>
  <c r="H5" i="64" s="1"/>
  <c r="I5" i="64" s="1"/>
  <c r="B287" i="4"/>
  <c r="A286" i="4"/>
  <c r="B288" i="4" l="1"/>
  <c r="A287" i="4"/>
  <c r="A288" i="4" l="1"/>
  <c r="B289" i="4"/>
  <c r="B290" i="4" l="1"/>
  <c r="A289" i="4"/>
  <c r="B291" i="4" l="1"/>
  <c r="A290" i="4"/>
  <c r="A291" i="4" l="1"/>
  <c r="B292" i="4"/>
  <c r="B293" i="4" l="1"/>
  <c r="A292" i="4"/>
  <c r="A293" i="4" l="1"/>
  <c r="C5" i="65"/>
  <c r="D5" i="65" s="1"/>
  <c r="E5" i="65" s="1"/>
  <c r="F5" i="65" s="1"/>
  <c r="G5" i="65" s="1"/>
  <c r="H5" i="65" s="1"/>
  <c r="I5" i="65" s="1"/>
  <c r="B294" i="4"/>
  <c r="B295" i="4" l="1"/>
  <c r="A294" i="4"/>
  <c r="A295" i="4" l="1"/>
  <c r="B296" i="4"/>
  <c r="B297" i="4" l="1"/>
  <c r="A296" i="4"/>
  <c r="A297" i="4" l="1"/>
  <c r="B298" i="4"/>
  <c r="A298" i="4" l="1"/>
  <c r="B299" i="4"/>
  <c r="B300" i="4" l="1"/>
  <c r="A299" i="4"/>
  <c r="A300" i="4" l="1"/>
  <c r="B301" i="4"/>
  <c r="C5" i="66"/>
  <c r="D5" i="66" s="1"/>
  <c r="E5" i="66" s="1"/>
  <c r="F5" i="66" s="1"/>
  <c r="G5" i="66" s="1"/>
  <c r="H5" i="66" s="1"/>
  <c r="I5" i="66" s="1"/>
  <c r="A301" i="4" l="1"/>
  <c r="B302" i="4"/>
  <c r="A302" i="4" l="1"/>
  <c r="B303" i="4"/>
  <c r="B304" i="4" l="1"/>
  <c r="A303" i="4"/>
  <c r="A304" i="4" l="1"/>
  <c r="B305" i="4"/>
  <c r="B306" i="4" l="1"/>
  <c r="A305" i="4"/>
  <c r="B307" i="4" l="1"/>
  <c r="A306" i="4"/>
  <c r="C5" i="67" l="1"/>
  <c r="D5" i="67" s="1"/>
  <c r="E5" i="67" s="1"/>
  <c r="F5" i="67" s="1"/>
  <c r="G5" i="67" s="1"/>
  <c r="H5" i="67" s="1"/>
  <c r="I5" i="67" s="1"/>
  <c r="B308" i="4"/>
  <c r="A307" i="4"/>
  <c r="B309" i="4" l="1"/>
  <c r="A308" i="4"/>
  <c r="A309" i="4" l="1"/>
  <c r="B310" i="4"/>
  <c r="A310" i="4" l="1"/>
  <c r="B311" i="4"/>
  <c r="B312" i="4" l="1"/>
  <c r="A311" i="4"/>
  <c r="A312" i="4" l="1"/>
  <c r="B313" i="4"/>
  <c r="A313" i="4" l="1"/>
  <c r="B314" i="4"/>
  <c r="C5" i="68" l="1"/>
  <c r="D5" i="68" s="1"/>
  <c r="E5" i="68" s="1"/>
  <c r="F5" i="68" s="1"/>
  <c r="G5" i="68" s="1"/>
  <c r="H5" i="68" s="1"/>
  <c r="I5" i="68" s="1"/>
  <c r="B315" i="4"/>
  <c r="A314" i="4"/>
  <c r="B316" i="4" l="1"/>
  <c r="A315" i="4"/>
  <c r="B317" i="4" l="1"/>
  <c r="A316" i="4"/>
  <c r="B318" i="4" l="1"/>
  <c r="A317" i="4"/>
  <c r="B319" i="4" l="1"/>
  <c r="A318" i="4"/>
  <c r="A319" i="4" l="1"/>
  <c r="B320" i="4"/>
  <c r="B321" i="4" l="1"/>
  <c r="A320" i="4"/>
  <c r="A321" i="4" l="1"/>
  <c r="B322" i="4"/>
  <c r="C5" i="69"/>
  <c r="D5" i="69" s="1"/>
  <c r="E5" i="69" s="1"/>
  <c r="F5" i="69" s="1"/>
  <c r="G5" i="69" s="1"/>
  <c r="H5" i="69" s="1"/>
  <c r="I5" i="69" s="1"/>
  <c r="B323" i="4" l="1"/>
  <c r="A322" i="4"/>
  <c r="A323" i="4" l="1"/>
  <c r="B324" i="4"/>
  <c r="A324" i="4" l="1"/>
  <c r="B325" i="4"/>
  <c r="A325" i="4" l="1"/>
  <c r="B326" i="4"/>
  <c r="A326" i="4" l="1"/>
  <c r="B327" i="4"/>
  <c r="B328" i="4" l="1"/>
  <c r="A327" i="4"/>
  <c r="A328" i="4" l="1"/>
  <c r="C5" i="70"/>
  <c r="D5" i="70" s="1"/>
  <c r="E5" i="70" s="1"/>
  <c r="F5" i="70" s="1"/>
  <c r="G5" i="70" s="1"/>
  <c r="H5" i="70" s="1"/>
  <c r="I5" i="70" s="1"/>
  <c r="B329" i="4"/>
  <c r="B330" i="4" l="1"/>
  <c r="A329" i="4"/>
  <c r="A330" i="4" l="1"/>
  <c r="B331" i="4"/>
  <c r="B332" i="4" l="1"/>
  <c r="A331" i="4"/>
  <c r="B333" i="4" l="1"/>
  <c r="A332" i="4"/>
  <c r="B334" i="4" l="1"/>
  <c r="A333" i="4"/>
  <c r="B335" i="4" l="1"/>
  <c r="A334" i="4"/>
  <c r="C5" i="71" l="1"/>
  <c r="D5" i="71" s="1"/>
  <c r="E5" i="71" s="1"/>
  <c r="F5" i="71" s="1"/>
  <c r="G5" i="71" s="1"/>
  <c r="H5" i="71" s="1"/>
  <c r="I5" i="71" s="1"/>
  <c r="A335" i="4"/>
  <c r="B336" i="4"/>
  <c r="A336" i="4" l="1"/>
  <c r="B337" i="4"/>
  <c r="B338" i="4" l="1"/>
  <c r="A337" i="4"/>
  <c r="B339" i="4" l="1"/>
  <c r="A338" i="4"/>
  <c r="B340" i="4" l="1"/>
  <c r="A339" i="4"/>
  <c r="B341" i="4" l="1"/>
  <c r="A340" i="4"/>
  <c r="A341" i="4" l="1"/>
  <c r="B342" i="4"/>
  <c r="B343" i="4" l="1"/>
  <c r="A342" i="4"/>
  <c r="C5" i="72"/>
  <c r="D5" i="72" s="1"/>
  <c r="E5" i="72" s="1"/>
  <c r="F5" i="72" s="1"/>
  <c r="G5" i="72" s="1"/>
  <c r="H5" i="72" s="1"/>
  <c r="I5" i="72" s="1"/>
  <c r="B344" i="4" l="1"/>
  <c r="A343" i="4"/>
  <c r="B345" i="4" l="1"/>
  <c r="A344" i="4"/>
  <c r="A345" i="4" l="1"/>
  <c r="B346" i="4"/>
  <c r="B347" i="4" l="1"/>
  <c r="A346" i="4"/>
  <c r="B348" i="4" l="1"/>
  <c r="A347" i="4"/>
  <c r="B349" i="4" l="1"/>
  <c r="A348" i="4"/>
  <c r="A349" i="4" l="1"/>
  <c r="B350" i="4"/>
  <c r="C5" i="73"/>
  <c r="D5" i="73" s="1"/>
  <c r="E5" i="73" s="1"/>
  <c r="F5" i="73" s="1"/>
  <c r="G5" i="73" s="1"/>
  <c r="H5" i="73" s="1"/>
  <c r="I5" i="73" s="1"/>
  <c r="A350" i="4" l="1"/>
  <c r="B351" i="4"/>
  <c r="A351" i="4" l="1"/>
  <c r="B352" i="4"/>
  <c r="A352" i="4" l="1"/>
  <c r="B353" i="4"/>
  <c r="B354" i="4" l="1"/>
  <c r="A353" i="4"/>
  <c r="B355" i="4" l="1"/>
  <c r="A354" i="4"/>
  <c r="B356" i="4" l="1"/>
  <c r="A355" i="4"/>
  <c r="B357" i="4" l="1"/>
  <c r="C5" i="74"/>
  <c r="D5" i="74" s="1"/>
  <c r="E5" i="74" s="1"/>
  <c r="F5" i="74" s="1"/>
  <c r="G5" i="74" s="1"/>
  <c r="H5" i="74" s="1"/>
  <c r="I5" i="74" s="1"/>
  <c r="A356" i="4"/>
  <c r="B358" i="4" l="1"/>
  <c r="A357" i="4"/>
  <c r="A358" i="4" l="1"/>
  <c r="B359" i="4"/>
  <c r="B360" i="4" l="1"/>
  <c r="A359" i="4"/>
  <c r="B361" i="4" l="1"/>
  <c r="A360" i="4"/>
  <c r="B362" i="4" l="1"/>
  <c r="A361" i="4"/>
  <c r="B363" i="4" l="1"/>
  <c r="A362" i="4"/>
  <c r="C5" i="75" l="1"/>
  <c r="D5" i="75" s="1"/>
  <c r="E5" i="75" s="1"/>
  <c r="F5" i="75" s="1"/>
  <c r="G5" i="75" s="1"/>
  <c r="H5" i="75" s="1"/>
  <c r="I5" i="75" s="1"/>
  <c r="B364" i="4"/>
  <c r="A363" i="4"/>
  <c r="B365" i="4" l="1"/>
  <c r="A364" i="4"/>
  <c r="A365" i="4" l="1"/>
  <c r="B366" i="4"/>
  <c r="B367" i="4" l="1"/>
  <c r="A366" i="4"/>
  <c r="A367" i="4" l="1"/>
  <c r="B368" i="4"/>
  <c r="A368" i="4" l="1"/>
  <c r="B369" i="4"/>
  <c r="A369" i="4" s="1"/>
</calcChain>
</file>

<file path=xl/sharedStrings.xml><?xml version="1.0" encoding="utf-8"?>
<sst xmlns="http://schemas.openxmlformats.org/spreadsheetml/2006/main" count="4158" uniqueCount="212">
  <si>
    <t>Weekly</t>
  </si>
  <si>
    <t>Totals</t>
  </si>
  <si>
    <t>Actual Hours</t>
  </si>
  <si>
    <t>Standard Hours</t>
  </si>
  <si>
    <t>% Performance</t>
  </si>
  <si>
    <t>Effective 01/01 Thru 12/31</t>
  </si>
  <si>
    <t>Date</t>
  </si>
  <si>
    <t>Day</t>
  </si>
  <si>
    <t>Total Labor Hours</t>
  </si>
  <si>
    <t>Monday</t>
  </si>
  <si>
    <t>Tuesday</t>
  </si>
  <si>
    <t>Wednesday</t>
  </si>
  <si>
    <t>Thursday</t>
  </si>
  <si>
    <t>Friday</t>
  </si>
  <si>
    <t>Saturday</t>
  </si>
  <si>
    <t>Sunday</t>
  </si>
  <si>
    <t>Year to Date</t>
  </si>
  <si>
    <t>Overtime Premium Cost</t>
  </si>
  <si>
    <t>Week  1</t>
  </si>
  <si>
    <t>Week 2</t>
  </si>
  <si>
    <t>Week  3</t>
  </si>
  <si>
    <t>Week  4</t>
  </si>
  <si>
    <t>Week  5</t>
  </si>
  <si>
    <t>Week  6</t>
  </si>
  <si>
    <t>Week  7</t>
  </si>
  <si>
    <t>Week  8</t>
  </si>
  <si>
    <t>Week  9</t>
  </si>
  <si>
    <t>Week  10</t>
  </si>
  <si>
    <t>Week  11</t>
  </si>
  <si>
    <t>Week  12</t>
  </si>
  <si>
    <t>Week  13</t>
  </si>
  <si>
    <t>Week  14</t>
  </si>
  <si>
    <t>Week  15</t>
  </si>
  <si>
    <t>Week  16</t>
  </si>
  <si>
    <t>Week  17</t>
  </si>
  <si>
    <t>Week  18</t>
  </si>
  <si>
    <t>Week  19</t>
  </si>
  <si>
    <t>Week  20</t>
  </si>
  <si>
    <t>Week  21</t>
  </si>
  <si>
    <t>Week  22</t>
  </si>
  <si>
    <t>Week  23</t>
  </si>
  <si>
    <t>Week  24</t>
  </si>
  <si>
    <t>Week  25</t>
  </si>
  <si>
    <t>Week  26</t>
  </si>
  <si>
    <t>Week  27</t>
  </si>
  <si>
    <t>Week  28</t>
  </si>
  <si>
    <t>Week  29</t>
  </si>
  <si>
    <t>Week  30</t>
  </si>
  <si>
    <t>Week  31</t>
  </si>
  <si>
    <t>Week  32</t>
  </si>
  <si>
    <t>Week  33</t>
  </si>
  <si>
    <t>Week  34</t>
  </si>
  <si>
    <t>Week  35</t>
  </si>
  <si>
    <t>Week  36</t>
  </si>
  <si>
    <t>Week  37</t>
  </si>
  <si>
    <t>Week  38</t>
  </si>
  <si>
    <t>Week  39</t>
  </si>
  <si>
    <t>Week  40</t>
  </si>
  <si>
    <t>Week  41</t>
  </si>
  <si>
    <t>Week  42</t>
  </si>
  <si>
    <t>Week  43</t>
  </si>
  <si>
    <t>Week  44</t>
  </si>
  <si>
    <t>Week  45</t>
  </si>
  <si>
    <t>Week  46</t>
  </si>
  <si>
    <t>Week  47</t>
  </si>
  <si>
    <t>Week  48</t>
  </si>
  <si>
    <t>Week  49</t>
  </si>
  <si>
    <t>Week  50</t>
  </si>
  <si>
    <t>Week  51</t>
  </si>
  <si>
    <t>Week  52</t>
  </si>
  <si>
    <t>Overtime Hours</t>
  </si>
  <si>
    <t>Overtime Cost</t>
  </si>
  <si>
    <t>Hrs. Paid</t>
  </si>
  <si>
    <t>Overtime</t>
  </si>
  <si>
    <t>CEW</t>
  </si>
  <si>
    <t>Department Labor Report</t>
  </si>
  <si>
    <t>Housekeeping Department</t>
  </si>
  <si>
    <t>Labor Standards Chart</t>
  </si>
  <si>
    <t>Occupancy Percent</t>
  </si>
  <si>
    <t>Hours Variance (Act. minus Std.)</t>
  </si>
  <si>
    <t>YTD</t>
  </si>
  <si>
    <t>Offset Rooms Occupied</t>
  </si>
  <si>
    <t>Mon</t>
  </si>
  <si>
    <t>Tue</t>
  </si>
  <si>
    <t>Wed</t>
  </si>
  <si>
    <t>Thu</t>
  </si>
  <si>
    <t>Fri</t>
  </si>
  <si>
    <t>Sat</t>
  </si>
  <si>
    <t>Sun</t>
  </si>
  <si>
    <t>October</t>
  </si>
  <si>
    <t>Total Hrs/day</t>
  </si>
  <si>
    <t>PM Rm Attendant</t>
  </si>
  <si>
    <t>AM Housemen</t>
  </si>
  <si>
    <t>AM Lobby Attend.</t>
  </si>
  <si>
    <t>PM Lobby Attendant</t>
  </si>
  <si>
    <t>Public Area Attendant</t>
  </si>
  <si>
    <t>Laundry Attendants</t>
  </si>
  <si>
    <t>Room Coordinator</t>
  </si>
  <si>
    <t>40 hrs/wk</t>
  </si>
  <si>
    <t>8 hrs/day</t>
  </si>
  <si>
    <t>variable</t>
  </si>
  <si>
    <t>Floor Supervisors                          PM Shift</t>
  </si>
  <si>
    <t>Room Attendants                         AM Shift</t>
  </si>
  <si>
    <t>Room Attendants                          PM Shift</t>
  </si>
  <si>
    <t xml:space="preserve">Lobby Attendant                         AM Shift </t>
  </si>
  <si>
    <t xml:space="preserve">Lobby Attendant                         PM Shift </t>
  </si>
  <si>
    <t>Public Areas Attendant                       Grave Shift</t>
  </si>
  <si>
    <t>Period 3</t>
  </si>
  <si>
    <t>AM Rm Attendants</t>
  </si>
  <si>
    <t>Total Rooms Cleaned</t>
  </si>
  <si>
    <t>Rooms Available</t>
  </si>
  <si>
    <t>AM GRA</t>
  </si>
  <si>
    <t>PM GRA</t>
  </si>
  <si>
    <t>Laundry Attendant</t>
  </si>
  <si>
    <t xml:space="preserve">Guestroom Carpets Cleaned </t>
  </si>
  <si>
    <t>Productivity Goals</t>
  </si>
  <si>
    <t>Guestroom Carpets Cleaned</t>
  </si>
  <si>
    <t xml:space="preserve"> 1 or 2 @ day</t>
  </si>
  <si>
    <t>Total $/day</t>
  </si>
  <si>
    <t>Avg $/Hr.</t>
  </si>
  <si>
    <t>OT $/Hr.</t>
  </si>
  <si>
    <t>Rooms Coordinator                              AM Shift</t>
  </si>
  <si>
    <t>Data Input Form - 2013</t>
  </si>
  <si>
    <t xml:space="preserve">Updated 1/07/13 </t>
  </si>
  <si>
    <t>Rooms Occupied</t>
  </si>
  <si>
    <t xml:space="preserve"> 
AM Housemen</t>
  </si>
  <si>
    <t>Total Labor Cost</t>
  </si>
  <si>
    <t>Actual Cost</t>
  </si>
  <si>
    <t>Standard Cost</t>
  </si>
  <si>
    <t>Cost Variance (Act. Minus Std.)</t>
  </si>
  <si>
    <t>Floor Managers                         AM Shift</t>
  </si>
  <si>
    <t xml:space="preserve"> AM Room Coordinator</t>
  </si>
  <si>
    <t>Carpet Care</t>
  </si>
  <si>
    <t>AM Rooms Cleaned</t>
  </si>
  <si>
    <t>PM Rooms Cleaned</t>
  </si>
  <si>
    <t>Rooms Sold</t>
  </si>
  <si>
    <t>AM Carpet Care</t>
  </si>
  <si>
    <t>9.6 : 1</t>
  </si>
  <si>
    <t>Marriott Long Beach</t>
  </si>
  <si>
    <t>HouseKeeping Department</t>
  </si>
  <si>
    <t>Carpet Care                          AM Shift</t>
  </si>
  <si>
    <t>Laundry Attendants                              AM Shift</t>
  </si>
  <si>
    <t>Housemen                                   AM Shift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</si>
  <si>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</si>
  <si>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</si>
  <si>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</si>
  <si>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</si>
  <si>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</si>
  <si>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</si>
  <si>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</si>
  <si>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</si>
  <si>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</si>
  <si>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</si>
  <si>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YTD-13</t>
  </si>
  <si>
    <t>Man Minutes per Room Cleaned</t>
  </si>
  <si>
    <t>Rooms Cleaned per AM GRA</t>
  </si>
  <si>
    <t>Rooms Cleaned per PM GRA</t>
  </si>
  <si>
    <t>Rooms per Carpet Cleaner</t>
  </si>
  <si>
    <t>Rooms per Laundry Attendant</t>
  </si>
  <si>
    <t>Documented Inspections Completed</t>
  </si>
  <si>
    <t>Documented Inspections</t>
  </si>
  <si>
    <t>March</t>
  </si>
  <si>
    <t>7.5 hrs/day</t>
  </si>
  <si>
    <t>hallway</t>
  </si>
  <si>
    <t>2nd H</t>
  </si>
  <si>
    <t>3nd H</t>
  </si>
  <si>
    <t>Graveyard</t>
  </si>
  <si>
    <t>4th H</t>
  </si>
  <si>
    <t>5th H</t>
  </si>
  <si>
    <t xml:space="preserve"> GRA's (hrs)</t>
  </si>
  <si>
    <t>54 rms/attend.</t>
  </si>
  <si>
    <t>6th H</t>
  </si>
  <si>
    <t>7th H</t>
  </si>
  <si>
    <t>8th H</t>
  </si>
  <si>
    <t>7.9.13 8 hours training</t>
  </si>
  <si>
    <t>Fixed</t>
  </si>
  <si>
    <t>elevator</t>
  </si>
  <si>
    <t>all floors elevator landing</t>
  </si>
  <si>
    <t>7.21.22.23 /3 trainee</t>
  </si>
  <si>
    <t>7.21.22/1 houseman training</t>
  </si>
  <si>
    <t>88 hours on training</t>
  </si>
  <si>
    <t>Res window cleaning</t>
  </si>
  <si>
    <t>Exit hallways and vacuum all floors</t>
  </si>
  <si>
    <t>Payroll cost to clean 1 room</t>
  </si>
  <si>
    <t xml:space="preserve">Budget </t>
  </si>
  <si>
    <t>Over\Under per room</t>
  </si>
  <si>
    <t>Staff meeting hours</t>
  </si>
  <si>
    <t>plus</t>
  </si>
  <si>
    <t>Variance</t>
  </si>
  <si>
    <t>Accounting</t>
  </si>
  <si>
    <t>1.5 Staff Meeting hours</t>
  </si>
  <si>
    <t xml:space="preserve">plus </t>
  </si>
  <si>
    <t>1.6 Staff Meeting Hours</t>
  </si>
  <si>
    <t xml:space="preserve"> Tuesday Dept. Meeting 10.6 O. T</t>
  </si>
  <si>
    <t>updated</t>
  </si>
  <si>
    <t>Management</t>
  </si>
  <si>
    <t>Day:</t>
  </si>
  <si>
    <t>total labor to clean 1 room</t>
  </si>
  <si>
    <t>total labor hours to clean 1 room</t>
  </si>
  <si>
    <t xml:space="preserve">Tues was at 95% due to the Brilliantly Training </t>
  </si>
  <si>
    <t>Director + 
1 Manager</t>
  </si>
  <si>
    <t>Rosa out</t>
  </si>
  <si>
    <t>AM&amp;PM Floor Supervisor</t>
  </si>
  <si>
    <t>Jennifer + Zackary</t>
  </si>
  <si>
    <r>
      <rPr>
        <b/>
        <sz val="10"/>
        <color indexed="8"/>
        <rFont val="Tahoma"/>
        <family val="2"/>
      </rPr>
      <t xml:space="preserve">AM &amp; PM
</t>
    </r>
    <r>
      <rPr>
        <sz val="10"/>
        <color indexed="8"/>
        <rFont val="Tahoma"/>
        <family val="2"/>
      </rPr>
      <t xml:space="preserve"> Floor Supervisor</t>
    </r>
  </si>
  <si>
    <t>Inventory 10/8 additional 7.5hr</t>
  </si>
  <si>
    <t>Opening of the new lobby</t>
  </si>
  <si>
    <t>Laundry supervision</t>
  </si>
  <si>
    <t>Fridge Project</t>
  </si>
  <si>
    <t>Catching up with Laundry</t>
  </si>
  <si>
    <t>no am supr</t>
  </si>
  <si>
    <t>no graveyard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</si>
</sst>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.00"/>
    <numFmt numFmtId="166" formatCode="&quot;$&quot;#,##0"/>
    <numFmt numFmtId="167" formatCode="0.0"/>
    <numFmt numFmtId="168" formatCode="0.0000"/>
    <numFmt numFmtId="169" formatCode="m/d;@"/>
    <numFmt numFmtId="170" formatCode="0.00_)"/>
    <numFmt numFmtId="171" formatCode="m/d/yy;@"/>
    <numFmt numFmtId="172" formatCode="[$-409]h:mm\ AM/PM;@"/>
    <numFmt numFmtId="173" formatCode="0_)"/>
    <numFmt numFmtId="174" formatCode="&quot;$&quot;#,##0.0"/>
    <numFmt numFmtId="175" formatCode="[$-409]mmm\-yy;@"/>
    <numFmt numFmtId="176" formatCode="_(&quot;$&quot;* #,##0_);_(&quot;$&quot;* \(#,##0\);_(&quot;$&quot;* &quot;-&quot;??_);_(@_)"/>
    <numFmt numFmtId="177" formatCode="[$-409]d\-mmm\-yy;@"/>
  </numFmts>
  <fonts count="39">
    <font>
      <sz val="12"/>
      <name val="SWISS"/>
    </font>
    <font>
      <sz val="12"/>
      <name val="SWISS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0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sz val="12"/>
      <name val="Tahoma"/>
      <family val="2"/>
    </font>
    <font>
      <sz val="8"/>
      <name val="Tahoma"/>
      <family val="2"/>
    </font>
    <font>
      <b/>
      <sz val="10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sz val="8"/>
      <name val="SWISS"/>
    </font>
    <font>
      <b/>
      <sz val="18"/>
      <name val="Tahoma"/>
      <family val="2"/>
    </font>
    <font>
      <u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12"/>
      <color indexed="8"/>
      <name val="Tahoma"/>
      <family val="2"/>
    </font>
    <font>
      <sz val="12"/>
      <color indexed="12"/>
      <name val="Tahoma"/>
      <family val="2"/>
    </font>
    <font>
      <sz val="11"/>
      <color indexed="8"/>
      <name val="Tahoma"/>
      <family val="2"/>
    </font>
    <font>
      <b/>
      <sz val="11"/>
      <name val="Tahoma"/>
      <family val="2"/>
    </font>
    <font>
      <sz val="18"/>
      <name val="Tahoma"/>
      <family val="2"/>
    </font>
    <font>
      <sz val="16"/>
      <name val="Tahoma"/>
      <family val="2"/>
    </font>
    <font>
      <b/>
      <sz val="9"/>
      <color indexed="10"/>
      <name val="Tahoma"/>
      <family val="2"/>
    </font>
    <font>
      <sz val="10"/>
      <color indexed="12"/>
      <name val="Tahoma"/>
      <family val="2"/>
    </font>
    <font>
      <sz val="9"/>
      <color indexed="10"/>
      <name val="Tahoma"/>
      <family val="2"/>
    </font>
    <font>
      <sz val="10"/>
      <name val="SWISS"/>
    </font>
    <font>
      <b/>
      <sz val="10"/>
      <color indexed="60"/>
      <name val="Tahoma"/>
      <family val="2"/>
    </font>
    <font>
      <sz val="10"/>
      <color indexed="60"/>
      <name val="Tahoma"/>
      <family val="2"/>
    </font>
    <font>
      <sz val="10"/>
      <color indexed="36"/>
      <name val="Tahoma"/>
      <family val="2"/>
    </font>
    <font>
      <sz val="8"/>
      <color indexed="30"/>
      <name val="Tahoma"/>
      <family val="2"/>
    </font>
    <font>
      <sz val="9"/>
      <color indexed="30"/>
      <name val="Tahoma"/>
      <family val="2"/>
    </font>
    <font>
      <sz val="9"/>
      <name val="SWISS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70" fontId="4" fillId="0" borderId="0"/>
    <xf numFmtId="2" fontId="1" fillId="0" borderId="0"/>
    <xf numFmtId="0" fontId="2" fillId="0" borderId="0"/>
    <xf numFmtId="10" fontId="2" fillId="0" borderId="0" applyFont="0" applyFill="0" applyBorder="0" applyAlignment="0" applyProtection="0"/>
  </cellStyleXfs>
  <cellXfs count="358"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6" fillId="4" borderId="0" xfId="0" applyFont="1" applyFill="1" applyAlignment="1"/>
    <xf numFmtId="0" fontId="13" fillId="0" borderId="1" xfId="0" applyFont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3" fontId="14" fillId="4" borderId="1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0" fontId="17" fillId="0" borderId="0" xfId="0" applyFont="1" applyAlignment="1"/>
    <xf numFmtId="0" fontId="14" fillId="4" borderId="0" xfId="0" applyFont="1" applyFill="1" applyAlignment="1"/>
    <xf numFmtId="8" fontId="6" fillId="0" borderId="0" xfId="0" applyNumberFormat="1" applyFont="1" applyAlignment="1"/>
    <xf numFmtId="2" fontId="14" fillId="4" borderId="1" xfId="0" applyNumberFormat="1" applyFont="1" applyFill="1" applyBorder="1" applyAlignment="1">
      <alignment horizontal="center"/>
    </xf>
    <xf numFmtId="2" fontId="14" fillId="4" borderId="0" xfId="0" applyNumberFormat="1" applyFont="1" applyFill="1" applyAlignment="1">
      <alignment horizontal="center"/>
    </xf>
    <xf numFmtId="9" fontId="14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/>
    <xf numFmtId="9" fontId="14" fillId="4" borderId="0" xfId="0" applyNumberFormat="1" applyFont="1" applyFill="1" applyBorder="1" applyAlignment="1">
      <alignment horizontal="center"/>
    </xf>
    <xf numFmtId="166" fontId="14" fillId="4" borderId="1" xfId="0" applyNumberFormat="1" applyFont="1" applyFill="1" applyBorder="1" applyAlignment="1">
      <alignment horizontal="center"/>
    </xf>
    <xf numFmtId="0" fontId="6" fillId="0" borderId="0" xfId="0" applyFont="1" applyBorder="1" applyAlignment="1"/>
    <xf numFmtId="9" fontId="13" fillId="4" borderId="0" xfId="0" applyNumberFormat="1" applyFont="1" applyFill="1" applyBorder="1" applyAlignment="1">
      <alignment horizontal="right"/>
    </xf>
    <xf numFmtId="166" fontId="14" fillId="4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" fontId="14" fillId="4" borderId="0" xfId="0" applyNumberFormat="1" applyFont="1" applyFill="1" applyBorder="1" applyAlignment="1">
      <alignment horizontal="center"/>
    </xf>
    <xf numFmtId="1" fontId="14" fillId="4" borderId="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2" fontId="14" fillId="0" borderId="0" xfId="0" applyNumberFormat="1" applyFont="1" applyAlignment="1"/>
    <xf numFmtId="1" fontId="14" fillId="4" borderId="0" xfId="0" applyNumberFormat="1" applyFont="1" applyFill="1" applyAlignment="1">
      <alignment horizontal="center"/>
    </xf>
    <xf numFmtId="0" fontId="8" fillId="0" borderId="0" xfId="0" applyFont="1" applyBorder="1" applyAlignment="1"/>
    <xf numFmtId="164" fontId="14" fillId="4" borderId="0" xfId="0" applyNumberFormat="1" applyFont="1" applyFill="1" applyAlignment="1">
      <alignment horizontal="center"/>
    </xf>
    <xf numFmtId="164" fontId="14" fillId="4" borderId="1" xfId="0" applyNumberFormat="1" applyFont="1" applyFill="1" applyBorder="1" applyAlignment="1">
      <alignment horizontal="center"/>
    </xf>
    <xf numFmtId="9" fontId="14" fillId="4" borderId="1" xfId="0" applyNumberFormat="1" applyFont="1" applyFill="1" applyBorder="1" applyAlignment="1">
      <alignment horizontal="center"/>
    </xf>
    <xf numFmtId="0" fontId="14" fillId="4" borderId="4" xfId="0" applyFont="1" applyFill="1" applyBorder="1" applyAlignment="1"/>
    <xf numFmtId="0" fontId="14" fillId="4" borderId="4" xfId="0" applyFont="1" applyFill="1" applyBorder="1" applyAlignment="1">
      <alignment horizontal="right"/>
    </xf>
    <xf numFmtId="0" fontId="14" fillId="4" borderId="0" xfId="0" applyFont="1" applyFill="1" applyAlignment="1">
      <alignment horizontal="right"/>
    </xf>
    <xf numFmtId="3" fontId="14" fillId="0" borderId="1" xfId="0" applyNumberFormat="1" applyFont="1" applyBorder="1" applyAlignment="1">
      <alignment horizontal="center"/>
    </xf>
    <xf numFmtId="166" fontId="14" fillId="4" borderId="0" xfId="0" applyNumberFormat="1" applyFont="1" applyFill="1" applyAlignment="1">
      <alignment horizontal="center"/>
    </xf>
    <xf numFmtId="165" fontId="14" fillId="4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Alignment="1"/>
    <xf numFmtId="164" fontId="14" fillId="0" borderId="1" xfId="0" applyNumberFormat="1" applyFont="1" applyFill="1" applyBorder="1" applyAlignment="1">
      <alignment horizontal="center"/>
    </xf>
    <xf numFmtId="0" fontId="11" fillId="0" borderId="0" xfId="0" applyFont="1" applyAlignment="1"/>
    <xf numFmtId="1" fontId="6" fillId="0" borderId="0" xfId="0" applyNumberFormat="1" applyFont="1" applyAlignment="1"/>
    <xf numFmtId="2" fontId="14" fillId="0" borderId="1" xfId="0" applyNumberFormat="1" applyFont="1" applyFill="1" applyBorder="1" applyAlignment="1">
      <alignment horizontal="center"/>
    </xf>
    <xf numFmtId="1" fontId="14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4" borderId="5" xfId="0" applyFont="1" applyFill="1" applyBorder="1" applyAlignment="1"/>
    <xf numFmtId="0" fontId="6" fillId="4" borderId="6" xfId="0" applyFont="1" applyFill="1" applyBorder="1" applyAlignment="1"/>
    <xf numFmtId="0" fontId="6" fillId="4" borderId="0" xfId="0" applyFont="1" applyFill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164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2" fontId="12" fillId="0" borderId="0" xfId="5" applyFont="1" applyFill="1" applyBorder="1" applyAlignment="1" applyProtection="1">
      <alignment horizontal="right" wrapText="1"/>
    </xf>
    <xf numFmtId="2" fontId="12" fillId="0" borderId="0" xfId="5" applyFont="1" applyFill="1" applyBorder="1" applyAlignment="1" applyProtection="1">
      <alignment horizontal="right"/>
    </xf>
    <xf numFmtId="167" fontId="6" fillId="0" borderId="1" xfId="0" applyNumberFormat="1" applyFont="1" applyBorder="1" applyAlignment="1">
      <alignment horizontal="center"/>
    </xf>
    <xf numFmtId="44" fontId="6" fillId="0" borderId="0" xfId="1" applyFont="1" applyAlignment="1"/>
    <xf numFmtId="164" fontId="27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9" fontId="14" fillId="4" borderId="0" xfId="0" applyNumberFormat="1" applyFont="1" applyFill="1" applyBorder="1" applyAlignment="1">
      <alignment horizontal="right"/>
    </xf>
    <xf numFmtId="0" fontId="6" fillId="0" borderId="0" xfId="0" applyFont="1" applyFill="1" applyAlignment="1"/>
    <xf numFmtId="164" fontId="19" fillId="0" borderId="0" xfId="0" applyNumberFormat="1" applyFont="1" applyFill="1" applyAlignment="1">
      <alignment horizontal="center"/>
    </xf>
    <xf numFmtId="0" fontId="8" fillId="0" borderId="0" xfId="0" applyFont="1" applyFill="1" applyAlignment="1"/>
    <xf numFmtId="0" fontId="15" fillId="0" borderId="0" xfId="0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9" fontId="13" fillId="0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left"/>
    </xf>
    <xf numFmtId="3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7" fillId="0" borderId="0" xfId="0" applyFont="1" applyFill="1" applyAlignment="1"/>
    <xf numFmtId="8" fontId="6" fillId="0" borderId="0" xfId="0" applyNumberFormat="1" applyFont="1" applyFill="1" applyAlignment="1"/>
    <xf numFmtId="0" fontId="6" fillId="0" borderId="5" xfId="0" applyFont="1" applyFill="1" applyBorder="1" applyAlignment="1"/>
    <xf numFmtId="2" fontId="14" fillId="0" borderId="0" xfId="0" applyNumberFormat="1" applyFont="1" applyFill="1" applyAlignment="1">
      <alignment horizontal="center"/>
    </xf>
    <xf numFmtId="0" fontId="6" fillId="0" borderId="6" xfId="0" applyFont="1" applyFill="1" applyBorder="1" applyAlignment="1"/>
    <xf numFmtId="164" fontId="14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14" fillId="0" borderId="0" xfId="0" applyFont="1" applyFill="1" applyAlignment="1"/>
    <xf numFmtId="0" fontId="6" fillId="0" borderId="0" xfId="0" applyFont="1" applyFill="1" applyBorder="1" applyAlignment="1"/>
    <xf numFmtId="9" fontId="1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14" fillId="0" borderId="1" xfId="0" applyNumberFormat="1" applyFont="1" applyFill="1" applyBorder="1" applyAlignment="1">
      <alignment horizontal="center"/>
    </xf>
    <xf numFmtId="166" fontId="1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9" fontId="13" fillId="0" borderId="0" xfId="0" applyNumberFormat="1" applyFont="1" applyFill="1" applyBorder="1" applyAlignment="1">
      <alignment horizontal="right"/>
    </xf>
    <xf numFmtId="3" fontId="14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167" fontId="6" fillId="0" borderId="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/>
    <xf numFmtId="165" fontId="14" fillId="0" borderId="0" xfId="0" applyNumberFormat="1" applyFont="1" applyFill="1" applyBorder="1" applyAlignment="1">
      <alignment horizontal="center"/>
    </xf>
    <xf numFmtId="169" fontId="28" fillId="0" borderId="0" xfId="0" applyNumberFormat="1" applyFont="1" applyAlignment="1">
      <alignment horizontal="center"/>
    </xf>
    <xf numFmtId="44" fontId="29" fillId="4" borderId="0" xfId="1" applyNumberFormat="1" applyFont="1" applyFill="1" applyBorder="1" applyAlignment="1">
      <alignment horizontal="center"/>
    </xf>
    <xf numFmtId="164" fontId="6" fillId="0" borderId="7" xfId="6" applyNumberFormat="1" applyFont="1" applyFill="1" applyBorder="1" applyAlignment="1">
      <alignment horizontal="center"/>
    </xf>
    <xf numFmtId="164" fontId="5" fillId="0" borderId="8" xfId="6" applyNumberFormat="1" applyFont="1" applyFill="1" applyBorder="1" applyAlignment="1">
      <alignment horizontal="center"/>
    </xf>
    <xf numFmtId="164" fontId="6" fillId="0" borderId="9" xfId="6" applyNumberFormat="1" applyFont="1" applyFill="1" applyBorder="1" applyAlignment="1">
      <alignment horizontal="center"/>
    </xf>
    <xf numFmtId="167" fontId="14" fillId="0" borderId="0" xfId="0" applyNumberFormat="1" applyFont="1" applyAlignment="1"/>
    <xf numFmtId="167" fontId="14" fillId="0" borderId="0" xfId="0" applyNumberFormat="1" applyFont="1" applyFill="1" applyAlignment="1"/>
    <xf numFmtId="0" fontId="26" fillId="0" borderId="0" xfId="0" applyFont="1" applyBorder="1" applyAlignment="1">
      <alignment horizontal="center" vertical="center" wrapText="1"/>
    </xf>
    <xf numFmtId="164" fontId="14" fillId="4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2" fontId="8" fillId="0" borderId="0" xfId="0" applyNumberFormat="1" applyFont="1" applyAlignment="1"/>
    <xf numFmtId="169" fontId="19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0" fontId="5" fillId="0" borderId="0" xfId="6" applyFont="1" applyFill="1" applyAlignment="1">
      <alignment horizontal="left"/>
    </xf>
    <xf numFmtId="0" fontId="5" fillId="0" borderId="0" xfId="6" applyFont="1" applyFill="1"/>
    <xf numFmtId="0" fontId="5" fillId="0" borderId="0" xfId="6" applyFont="1" applyFill="1" applyAlignment="1">
      <alignment horizontal="center"/>
    </xf>
    <xf numFmtId="0" fontId="6" fillId="0" borderId="0" xfId="6" applyFont="1" applyFill="1"/>
    <xf numFmtId="0" fontId="6" fillId="0" borderId="0" xfId="6" applyFont="1" applyFill="1" applyAlignment="1">
      <alignment horizontal="center"/>
    </xf>
    <xf numFmtId="0" fontId="5" fillId="0" borderId="0" xfId="6" applyFont="1" applyFill="1" applyAlignment="1">
      <alignment horizontal="right"/>
    </xf>
    <xf numFmtId="167" fontId="6" fillId="0" borderId="1" xfId="6" applyNumberFormat="1" applyFont="1" applyFill="1" applyBorder="1" applyAlignment="1">
      <alignment horizontal="center"/>
    </xf>
    <xf numFmtId="167" fontId="6" fillId="0" borderId="10" xfId="6" applyNumberFormat="1" applyFont="1" applyFill="1" applyBorder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14" fontId="6" fillId="0" borderId="0" xfId="6" applyNumberFormat="1" applyFont="1" applyFill="1" applyAlignment="1">
      <alignment horizontal="center"/>
    </xf>
    <xf numFmtId="167" fontId="6" fillId="0" borderId="6" xfId="6" applyNumberFormat="1" applyFont="1" applyFill="1" applyBorder="1" applyAlignment="1">
      <alignment horizontal="center"/>
    </xf>
    <xf numFmtId="1" fontId="6" fillId="0" borderId="1" xfId="6" applyNumberFormat="1" applyFont="1" applyFill="1" applyBorder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Alignment="1" applyProtection="1">
      <alignment horizontal="center"/>
    </xf>
    <xf numFmtId="1" fontId="5" fillId="0" borderId="0" xfId="6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6" applyFont="1" applyFill="1" applyAlignment="1">
      <alignment horizontal="center"/>
    </xf>
    <xf numFmtId="7" fontId="6" fillId="0" borderId="1" xfId="1" applyNumberFormat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65" fontId="14" fillId="0" borderId="0" xfId="6" applyNumberFormat="1" applyFont="1" applyFill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6" fillId="0" borderId="0" xfId="6" applyFont="1" applyFill="1" applyBorder="1" applyAlignment="1">
      <alignment horizontal="center"/>
    </xf>
    <xf numFmtId="0" fontId="5" fillId="0" borderId="6" xfId="6" applyFont="1" applyFill="1" applyBorder="1" applyAlignment="1">
      <alignment horizontal="center"/>
    </xf>
    <xf numFmtId="9" fontId="6" fillId="0" borderId="1" xfId="6" applyNumberFormat="1" applyFont="1" applyFill="1" applyBorder="1" applyAlignment="1">
      <alignment horizontal="center"/>
    </xf>
    <xf numFmtId="164" fontId="14" fillId="0" borderId="11" xfId="6" applyNumberFormat="1" applyFont="1" applyFill="1" applyBorder="1" applyAlignment="1">
      <alignment horizontal="center"/>
    </xf>
    <xf numFmtId="4" fontId="6" fillId="0" borderId="1" xfId="6" applyNumberFormat="1" applyFont="1" applyFill="1" applyBorder="1" applyAlignment="1">
      <alignment horizontal="center"/>
    </xf>
    <xf numFmtId="0" fontId="10" fillId="0" borderId="0" xfId="0" applyFont="1" applyFill="1"/>
    <xf numFmtId="164" fontId="6" fillId="0" borderId="1" xfId="6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167" fontId="6" fillId="0" borderId="0" xfId="0" applyNumberFormat="1" applyFont="1" applyFill="1" applyAlignment="1">
      <alignment horizontal="center"/>
    </xf>
    <xf numFmtId="4" fontId="6" fillId="0" borderId="0" xfId="6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172" fontId="15" fillId="0" borderId="0" xfId="0" applyNumberFormat="1" applyFont="1" applyFill="1" applyAlignment="1">
      <alignment horizontal="center"/>
    </xf>
    <xf numFmtId="0" fontId="11" fillId="0" borderId="0" xfId="0" applyFont="1" applyFill="1"/>
    <xf numFmtId="173" fontId="8" fillId="0" borderId="0" xfId="0" applyNumberFormat="1" applyFont="1" applyFill="1" applyAlignment="1" applyProtection="1">
      <alignment horizontal="center"/>
    </xf>
    <xf numFmtId="173" fontId="8" fillId="0" borderId="0" xfId="0" applyNumberFormat="1" applyFont="1" applyFill="1"/>
    <xf numFmtId="0" fontId="5" fillId="0" borderId="0" xfId="0" applyFont="1" applyFill="1" applyAlignment="1">
      <alignment horizontal="right"/>
    </xf>
    <xf numFmtId="2" fontId="8" fillId="0" borderId="0" xfId="0" applyNumberFormat="1" applyFont="1" applyFill="1"/>
    <xf numFmtId="0" fontId="5" fillId="0" borderId="0" xfId="0" applyFont="1" applyFill="1" applyAlignment="1"/>
    <xf numFmtId="1" fontId="8" fillId="0" borderId="0" xfId="0" applyNumberFormat="1" applyFont="1" applyFill="1"/>
    <xf numFmtId="2" fontId="6" fillId="0" borderId="1" xfId="6" applyNumberFormat="1" applyFont="1" applyFill="1" applyBorder="1" applyAlignment="1">
      <alignment horizontal="center"/>
    </xf>
    <xf numFmtId="7" fontId="6" fillId="0" borderId="1" xfId="1" applyNumberFormat="1" applyFont="1" applyFill="1" applyBorder="1" applyAlignment="1" applyProtection="1">
      <alignment horizontal="center" wrapText="1"/>
    </xf>
    <xf numFmtId="4" fontId="14" fillId="4" borderId="1" xfId="0" applyNumberFormat="1" applyFont="1" applyFill="1" applyBorder="1" applyAlignment="1">
      <alignment horizontal="center"/>
    </xf>
    <xf numFmtId="4" fontId="14" fillId="0" borderId="1" xfId="0" applyNumberFormat="1" applyFont="1" applyFill="1" applyBorder="1" applyAlignment="1">
      <alignment horizontal="center"/>
    </xf>
    <xf numFmtId="7" fontId="6" fillId="0" borderId="0" xfId="1" applyNumberFormat="1" applyFont="1" applyFill="1" applyBorder="1" applyAlignment="1">
      <alignment horizontal="center"/>
    </xf>
    <xf numFmtId="165" fontId="14" fillId="4" borderId="1" xfId="0" applyNumberFormat="1" applyFont="1" applyFill="1" applyBorder="1" applyAlignment="1">
      <alignment horizontal="center"/>
    </xf>
    <xf numFmtId="165" fontId="14" fillId="4" borderId="0" xfId="0" applyNumberFormat="1" applyFont="1" applyFill="1" applyAlignment="1">
      <alignment horizontal="center"/>
    </xf>
    <xf numFmtId="174" fontId="14" fillId="4" borderId="1" xfId="0" applyNumberFormat="1" applyFont="1" applyFill="1" applyBorder="1" applyAlignment="1">
      <alignment horizontal="center"/>
    </xf>
    <xf numFmtId="174" fontId="14" fillId="4" borderId="0" xfId="0" applyNumberFormat="1" applyFont="1" applyFill="1" applyAlignment="1">
      <alignment horizontal="center"/>
    </xf>
    <xf numFmtId="4" fontId="14" fillId="4" borderId="0" xfId="0" applyNumberFormat="1" applyFont="1" applyFill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0" fontId="19" fillId="0" borderId="0" xfId="6" applyFont="1" applyFill="1" applyAlignment="1">
      <alignment horizontal="center"/>
    </xf>
    <xf numFmtId="14" fontId="16" fillId="0" borderId="0" xfId="6" applyNumberFormat="1" applyFont="1" applyFill="1" applyAlignment="1">
      <alignment horizontal="center"/>
    </xf>
    <xf numFmtId="0" fontId="10" fillId="0" borderId="0" xfId="6" applyFont="1" applyFill="1" applyAlignment="1">
      <alignment horizontal="center"/>
    </xf>
    <xf numFmtId="175" fontId="5" fillId="0" borderId="12" xfId="6" applyNumberFormat="1" applyFont="1" applyFill="1" applyBorder="1" applyAlignment="1">
      <alignment horizontal="center"/>
    </xf>
    <xf numFmtId="0" fontId="16" fillId="0" borderId="0" xfId="0" applyFont="1" applyAlignment="1" applyProtection="1">
      <alignment horizontal="left"/>
    </xf>
    <xf numFmtId="0" fontId="8" fillId="0" borderId="0" xfId="0" applyFont="1" applyAlignment="1" applyProtection="1"/>
    <xf numFmtId="0" fontId="8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21" fillId="0" borderId="0" xfId="5" applyNumberFormat="1" applyFont="1" applyAlignment="1" applyProtection="1"/>
    <xf numFmtId="171" fontId="22" fillId="0" borderId="0" xfId="5" applyNumberFormat="1" applyFont="1" applyFill="1" applyBorder="1" applyAlignment="1" applyProtection="1">
      <alignment horizontal="center"/>
    </xf>
    <xf numFmtId="2" fontId="21" fillId="5" borderId="2" xfId="5" applyFont="1" applyFill="1" applyBorder="1" applyAlignment="1" applyProtection="1">
      <alignment horizontal="center" wrapText="1"/>
    </xf>
    <xf numFmtId="0" fontId="0" fillId="0" borderId="0" xfId="0" applyFont="1" applyAlignment="1" applyProtection="1"/>
    <xf numFmtId="2" fontId="23" fillId="0" borderId="0" xfId="5" applyFont="1" applyAlignment="1" applyProtection="1">
      <alignment horizontal="center"/>
    </xf>
    <xf numFmtId="0" fontId="23" fillId="0" borderId="0" xfId="5" applyNumberFormat="1" applyFont="1" applyAlignment="1" applyProtection="1">
      <alignment horizontal="center"/>
    </xf>
    <xf numFmtId="43" fontId="23" fillId="0" borderId="0" xfId="5" applyNumberFormat="1" applyFont="1" applyAlignment="1" applyProtection="1"/>
    <xf numFmtId="0" fontId="23" fillId="0" borderId="0" xfId="5" applyNumberFormat="1" applyFont="1" applyAlignment="1" applyProtection="1"/>
    <xf numFmtId="2" fontId="8" fillId="0" borderId="0" xfId="5" applyNumberFormat="1" applyFont="1" applyAlignment="1" applyProtection="1"/>
    <xf numFmtId="0" fontId="21" fillId="6" borderId="1" xfId="5" applyNumberFormat="1" applyFont="1" applyFill="1" applyBorder="1" applyAlignment="1" applyProtection="1">
      <alignment horizontal="center"/>
    </xf>
    <xf numFmtId="2" fontId="21" fillId="5" borderId="3" xfId="5" applyFont="1" applyFill="1" applyBorder="1" applyAlignment="1" applyProtection="1">
      <alignment horizontal="center"/>
    </xf>
    <xf numFmtId="2" fontId="21" fillId="5" borderId="12" xfId="5" applyFont="1" applyFill="1" applyBorder="1" applyAlignment="1" applyProtection="1">
      <alignment horizontal="center"/>
    </xf>
    <xf numFmtId="2" fontId="21" fillId="5" borderId="8" xfId="5" applyFont="1" applyFill="1" applyBorder="1" applyAlignment="1" applyProtection="1">
      <alignment horizontal="center"/>
    </xf>
    <xf numFmtId="43" fontId="23" fillId="0" borderId="0" xfId="5" applyNumberFormat="1" applyFont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171" fontId="21" fillId="0" borderId="1" xfId="5" applyNumberFormat="1" applyFont="1" applyBorder="1" applyAlignment="1" applyProtection="1">
      <alignment horizontal="center"/>
    </xf>
    <xf numFmtId="1" fontId="22" fillId="0" borderId="1" xfId="5" applyNumberFormat="1" applyFont="1" applyBorder="1" applyAlignment="1" applyProtection="1">
      <alignment horizontal="center"/>
    </xf>
    <xf numFmtId="1" fontId="6" fillId="0" borderId="1" xfId="5" applyNumberFormat="1" applyFont="1" applyBorder="1" applyAlignment="1" applyProtection="1">
      <alignment horizontal="center"/>
    </xf>
    <xf numFmtId="2" fontId="22" fillId="0" borderId="1" xfId="5" applyNumberFormat="1" applyFont="1" applyBorder="1" applyAlignment="1" applyProtection="1">
      <alignment horizontal="center"/>
    </xf>
    <xf numFmtId="2" fontId="30" fillId="0" borderId="1" xfId="5" applyNumberFormat="1" applyFont="1" applyBorder="1" applyAlignment="1" applyProtection="1">
      <alignment horizontal="center"/>
    </xf>
    <xf numFmtId="2" fontId="30" fillId="0" borderId="1" xfId="0" applyNumberFormat="1" applyFont="1" applyBorder="1" applyAlignment="1" applyProtection="1">
      <alignment horizontal="center"/>
    </xf>
    <xf numFmtId="1" fontId="6" fillId="0" borderId="0" xfId="0" applyNumberFormat="1" applyFont="1" applyBorder="1" applyAlignment="1" applyProtection="1">
      <alignment horizontal="center"/>
    </xf>
    <xf numFmtId="2" fontId="22" fillId="0" borderId="0" xfId="5" applyNumberFormat="1" applyFont="1" applyAlignment="1" applyProtection="1"/>
    <xf numFmtId="43" fontId="22" fillId="0" borderId="0" xfId="5" applyNumberFormat="1" applyFont="1" applyAlignment="1" applyProtection="1"/>
    <xf numFmtId="10" fontId="8" fillId="0" borderId="0" xfId="5" applyNumberFormat="1" applyFont="1" applyAlignment="1" applyProtection="1"/>
    <xf numFmtId="4" fontId="23" fillId="0" borderId="0" xfId="5" applyNumberFormat="1" applyFont="1" applyAlignment="1" applyProtection="1"/>
    <xf numFmtId="2" fontId="8" fillId="0" borderId="0" xfId="5" applyFont="1" applyAlignment="1" applyProtection="1"/>
    <xf numFmtId="4" fontId="8" fillId="0" borderId="0" xfId="5" applyNumberFormat="1" applyFont="1" applyAlignment="1" applyProtection="1"/>
    <xf numFmtId="1" fontId="22" fillId="0" borderId="1" xfId="5" applyNumberFormat="1" applyFont="1" applyFill="1" applyBorder="1" applyAlignment="1" applyProtection="1">
      <alignment horizontal="center"/>
    </xf>
    <xf numFmtId="2" fontId="22" fillId="0" borderId="1" xfId="5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/>
    <xf numFmtId="0" fontId="8" fillId="0" borderId="0" xfId="0" applyFont="1" applyBorder="1" applyAlignment="1" applyProtection="1"/>
    <xf numFmtId="1" fontId="22" fillId="0" borderId="0" xfId="5" applyNumberFormat="1" applyFont="1" applyBorder="1" applyAlignment="1" applyProtection="1">
      <alignment horizontal="center"/>
    </xf>
    <xf numFmtId="2" fontId="22" fillId="0" borderId="0" xfId="5" applyNumberFormat="1" applyFont="1" applyBorder="1" applyAlignment="1" applyProtection="1">
      <alignment horizontal="center"/>
    </xf>
    <xf numFmtId="0" fontId="25" fillId="0" borderId="0" xfId="5" applyNumberFormat="1" applyFont="1" applyBorder="1" applyAlignment="1" applyProtection="1"/>
    <xf numFmtId="14" fontId="25" fillId="0" borderId="0" xfId="5" applyNumberFormat="1" applyFont="1" applyBorder="1" applyAlignment="1" applyProtection="1">
      <alignment horizontal="center"/>
    </xf>
    <xf numFmtId="1" fontId="25" fillId="0" borderId="0" xfId="5" applyNumberFormat="1" applyFont="1" applyBorder="1" applyAlignment="1" applyProtection="1">
      <alignment horizontal="center"/>
    </xf>
    <xf numFmtId="168" fontId="22" fillId="0" borderId="0" xfId="5" applyNumberFormat="1" applyFont="1" applyBorder="1" applyAlignment="1" applyProtection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 applyProtection="1">
      <alignment horizontal="center"/>
    </xf>
    <xf numFmtId="2" fontId="22" fillId="0" borderId="1" xfId="0" applyNumberFormat="1" applyFont="1" applyBorder="1" applyAlignment="1" applyProtection="1">
      <alignment horizontal="center"/>
    </xf>
    <xf numFmtId="2" fontId="22" fillId="0" borderId="1" xfId="0" applyNumberFormat="1" applyFont="1" applyBorder="1" applyAlignment="1" applyProtection="1"/>
    <xf numFmtId="0" fontId="14" fillId="0" borderId="0" xfId="0" applyFont="1" applyAlignment="1" applyProtection="1">
      <alignment horizontal="center"/>
    </xf>
    <xf numFmtId="164" fontId="31" fillId="4" borderId="1" xfId="0" applyNumberFormat="1" applyFont="1" applyFill="1" applyBorder="1" applyAlignment="1">
      <alignment horizontal="center"/>
    </xf>
    <xf numFmtId="2" fontId="22" fillId="0" borderId="0" xfId="0" applyNumberFormat="1" applyFont="1" applyBorder="1" applyAlignment="1" applyProtection="1">
      <alignment horizontal="center"/>
    </xf>
    <xf numFmtId="0" fontId="0" fillId="0" borderId="0" xfId="0" applyAlignment="1" applyProtection="1"/>
    <xf numFmtId="0" fontId="32" fillId="0" borderId="0" xfId="0" applyFont="1" applyAlignment="1" applyProtection="1"/>
    <xf numFmtId="1" fontId="6" fillId="0" borderId="5" xfId="0" applyNumberFormat="1" applyFont="1" applyBorder="1" applyAlignment="1" applyProtection="1">
      <alignment horizontal="center"/>
    </xf>
    <xf numFmtId="2" fontId="22" fillId="0" borderId="0" xfId="0" applyNumberFormat="1" applyFont="1" applyBorder="1" applyAlignment="1" applyProtection="1"/>
    <xf numFmtId="1" fontId="22" fillId="0" borderId="1" xfId="5" applyNumberFormat="1" applyFont="1" applyBorder="1" applyAlignment="1" applyProtection="1">
      <alignment horizontal="center"/>
      <protection locked="0"/>
    </xf>
    <xf numFmtId="1" fontId="6" fillId="7" borderId="1" xfId="6" applyNumberFormat="1" applyFont="1" applyFill="1" applyBorder="1" applyAlignment="1">
      <alignment horizontal="center"/>
    </xf>
    <xf numFmtId="0" fontId="6" fillId="7" borderId="0" xfId="6" applyFont="1" applyFill="1" applyBorder="1" applyAlignment="1">
      <alignment horizontal="center"/>
    </xf>
    <xf numFmtId="164" fontId="6" fillId="7" borderId="1" xfId="6" applyNumberFormat="1" applyFont="1" applyFill="1" applyBorder="1" applyAlignment="1">
      <alignment horizontal="center"/>
    </xf>
    <xf numFmtId="4" fontId="6" fillId="7" borderId="1" xfId="6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3" xfId="0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4" fontId="33" fillId="0" borderId="12" xfId="1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44" fontId="33" fillId="0" borderId="15" xfId="1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6" fillId="0" borderId="0" xfId="1" applyNumberFormat="1" applyFont="1" applyAlignment="1"/>
    <xf numFmtId="176" fontId="34" fillId="0" borderId="3" xfId="0" applyNumberFormat="1" applyFont="1" applyBorder="1" applyAlignment="1">
      <alignment horizontal="center" vertical="center"/>
    </xf>
    <xf numFmtId="166" fontId="14" fillId="4" borderId="5" xfId="0" applyNumberFormat="1" applyFont="1" applyFill="1" applyBorder="1" applyAlignment="1">
      <alignment horizontal="center"/>
    </xf>
    <xf numFmtId="176" fontId="6" fillId="0" borderId="3" xfId="1" applyNumberFormat="1" applyFont="1" applyBorder="1" applyAlignment="1"/>
    <xf numFmtId="0" fontId="5" fillId="0" borderId="2" xfId="0" applyFont="1" applyBorder="1" applyAlignment="1">
      <alignment horizontal="center" vertical="center"/>
    </xf>
    <xf numFmtId="177" fontId="35" fillId="0" borderId="5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35" fillId="0" borderId="4" xfId="0" applyFont="1" applyBorder="1" applyAlignment="1"/>
    <xf numFmtId="44" fontId="11" fillId="0" borderId="11" xfId="1" applyFont="1" applyBorder="1" applyAlignment="1">
      <alignment horizontal="center" vertical="center"/>
    </xf>
    <xf numFmtId="44" fontId="36" fillId="0" borderId="2" xfId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39" fontId="6" fillId="0" borderId="0" xfId="1" applyNumberFormat="1" applyFont="1" applyAlignment="1"/>
    <xf numFmtId="2" fontId="6" fillId="0" borderId="0" xfId="0" applyNumberFormat="1" applyFont="1" applyAlignment="1">
      <alignment vertical="center"/>
    </xf>
    <xf numFmtId="0" fontId="8" fillId="6" borderId="0" xfId="0" applyFont="1" applyFill="1" applyAlignment="1"/>
    <xf numFmtId="8" fontId="6" fillId="6" borderId="0" xfId="0" applyNumberFormat="1" applyFont="1" applyFill="1" applyAlignment="1"/>
    <xf numFmtId="0" fontId="22" fillId="0" borderId="1" xfId="5" applyNumberFormat="1" applyFont="1" applyBorder="1" applyAlignment="1" applyProtection="1">
      <alignment horizontal="center"/>
    </xf>
    <xf numFmtId="2" fontId="22" fillId="8" borderId="1" xfId="5" applyNumberFormat="1" applyFont="1" applyFill="1" applyBorder="1" applyAlignment="1" applyProtection="1">
      <alignment horizontal="center"/>
    </xf>
    <xf numFmtId="0" fontId="32" fillId="8" borderId="0" xfId="0" applyFont="1" applyFill="1" applyAlignment="1" applyProtection="1"/>
    <xf numFmtId="0" fontId="38" fillId="8" borderId="0" xfId="0" applyFont="1" applyFill="1" applyAlignment="1" applyProtection="1"/>
    <xf numFmtId="2" fontId="22" fillId="6" borderId="1" xfId="5" applyNumberFormat="1" applyFont="1" applyFill="1" applyBorder="1" applyAlignment="1" applyProtection="1">
      <alignment horizontal="center"/>
    </xf>
    <xf numFmtId="1" fontId="22" fillId="6" borderId="1" xfId="5" applyNumberFormat="1" applyFont="1" applyFill="1" applyBorder="1" applyAlignment="1" applyProtection="1">
      <alignment horizontal="center"/>
      <protection locked="0"/>
    </xf>
    <xf numFmtId="164" fontId="14" fillId="6" borderId="1" xfId="0" applyNumberFormat="1" applyFont="1" applyFill="1" applyBorder="1" applyAlignment="1">
      <alignment horizontal="center"/>
    </xf>
    <xf numFmtId="8" fontId="6" fillId="0" borderId="15" xfId="0" applyNumberFormat="1" applyFont="1" applyBorder="1" applyAlignment="1"/>
    <xf numFmtId="0" fontId="8" fillId="0" borderId="16" xfId="0" applyFont="1" applyBorder="1" applyAlignment="1"/>
    <xf numFmtId="0" fontId="6" fillId="2" borderId="1" xfId="0" applyFont="1" applyFill="1" applyBorder="1" applyAlignment="1">
      <alignment horizontal="left"/>
    </xf>
    <xf numFmtId="3" fontId="14" fillId="2" borderId="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/>
    <xf numFmtId="1" fontId="6" fillId="0" borderId="1" xfId="5" applyNumberFormat="1" applyFont="1" applyFill="1" applyBorder="1" applyAlignment="1" applyProtection="1">
      <alignment horizontal="center"/>
    </xf>
    <xf numFmtId="1" fontId="22" fillId="6" borderId="1" xfId="5" applyNumberFormat="1" applyFont="1" applyFill="1" applyBorder="1" applyAlignment="1" applyProtection="1">
      <alignment horizontal="center"/>
    </xf>
    <xf numFmtId="2" fontId="22" fillId="4" borderId="1" xfId="5" applyNumberFormat="1" applyFont="1" applyFill="1" applyBorder="1" applyAlignment="1" applyProtection="1">
      <alignment horizontal="center"/>
    </xf>
    <xf numFmtId="2" fontId="22" fillId="6" borderId="2" xfId="5" applyFont="1" applyFill="1" applyBorder="1" applyAlignment="1" applyProtection="1">
      <alignment horizontal="center" wrapText="1"/>
    </xf>
    <xf numFmtId="2" fontId="22" fillId="6" borderId="3" xfId="5" applyFont="1" applyFill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center" wrapText="1"/>
    </xf>
    <xf numFmtId="0" fontId="0" fillId="0" borderId="0" xfId="0" applyFont="1" applyBorder="1" applyAlignment="1" applyProtection="1">
      <alignment horizontal="center" wrapText="1"/>
    </xf>
    <xf numFmtId="0" fontId="24" fillId="0" borderId="3" xfId="0" applyFont="1" applyBorder="1" applyAlignment="1" applyProtection="1">
      <alignment horizontal="center" wrapText="1"/>
    </xf>
    <xf numFmtId="2" fontId="22" fillId="6" borderId="9" xfId="5" applyFont="1" applyFill="1" applyBorder="1" applyAlignment="1" applyProtection="1">
      <alignment horizontal="center" wrapText="1"/>
    </xf>
    <xf numFmtId="2" fontId="22" fillId="6" borderId="8" xfId="5" applyFont="1" applyFill="1" applyBorder="1" applyAlignment="1" applyProtection="1">
      <alignment horizontal="center" wrapText="1"/>
    </xf>
    <xf numFmtId="2" fontId="21" fillId="9" borderId="2" xfId="5" applyFont="1" applyFill="1" applyBorder="1" applyAlignment="1" applyProtection="1">
      <alignment horizontal="center" wrapText="1"/>
    </xf>
    <xf numFmtId="2" fontId="21" fillId="9" borderId="3" xfId="5" applyFont="1" applyFill="1" applyBorder="1" applyAlignment="1" applyProtection="1">
      <alignment horizontal="center" wrapText="1"/>
    </xf>
    <xf numFmtId="0" fontId="6" fillId="0" borderId="0" xfId="0" applyFont="1" applyFill="1" applyAlignment="1" applyProtection="1">
      <alignment horizontal="center" wrapText="1"/>
    </xf>
    <xf numFmtId="0" fontId="6" fillId="0" borderId="14" xfId="0" applyFont="1" applyFill="1" applyBorder="1" applyAlignment="1" applyProtection="1">
      <alignment horizontal="center" wrapText="1"/>
    </xf>
    <xf numFmtId="2" fontId="22" fillId="10" borderId="2" xfId="5" applyFont="1" applyFill="1" applyBorder="1" applyAlignment="1" applyProtection="1">
      <alignment horizontal="center" wrapText="1"/>
    </xf>
    <xf numFmtId="0" fontId="24" fillId="10" borderId="3" xfId="0" applyFont="1" applyFill="1" applyBorder="1" applyAlignment="1" applyProtection="1">
      <alignment horizontal="center" wrapText="1"/>
    </xf>
    <xf numFmtId="2" fontId="20" fillId="0" borderId="0" xfId="5" applyFont="1" applyFill="1" applyBorder="1" applyAlignment="1" applyProtection="1">
      <alignment horizontal="center" wrapText="1"/>
    </xf>
    <xf numFmtId="0" fontId="8" fillId="0" borderId="0" xfId="0" applyFont="1" applyFill="1" applyAlignment="1"/>
    <xf numFmtId="0" fontId="6" fillId="0" borderId="0" xfId="0" applyFont="1" applyFill="1" applyAlignment="1">
      <alignment horizontal="center" wrapText="1"/>
    </xf>
    <xf numFmtId="2" fontId="12" fillId="0" borderId="2" xfId="5" applyFont="1" applyFill="1" applyBorder="1" applyAlignment="1" applyProtection="1">
      <alignment horizontal="center" wrapText="1"/>
    </xf>
    <xf numFmtId="0" fontId="0" fillId="0" borderId="3" xfId="0" applyFont="1" applyFill="1" applyBorder="1" applyAlignment="1"/>
    <xf numFmtId="2" fontId="12" fillId="0" borderId="3" xfId="5" applyFont="1" applyFill="1" applyBorder="1" applyAlignment="1" applyProtection="1">
      <alignment horizontal="center" wrapText="1"/>
    </xf>
    <xf numFmtId="2" fontId="12" fillId="0" borderId="0" xfId="5" applyFont="1" applyFill="1" applyBorder="1" applyAlignment="1" applyProtection="1">
      <alignment horizontal="center" wrapText="1"/>
    </xf>
    <xf numFmtId="0" fontId="0" fillId="0" borderId="0" xfId="0" applyFont="1" applyFill="1" applyBorder="1" applyAlignment="1"/>
    <xf numFmtId="0" fontId="5" fillId="0" borderId="1" xfId="6" applyFont="1" applyFill="1" applyBorder="1" applyAlignment="1">
      <alignment horizontal="center" wrapText="1"/>
    </xf>
    <xf numFmtId="0" fontId="5" fillId="0" borderId="10" xfId="6" applyFont="1" applyFill="1" applyBorder="1" applyAlignment="1">
      <alignment horizontal="center" wrapText="1"/>
    </xf>
    <xf numFmtId="0" fontId="6" fillId="0" borderId="9" xfId="6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5" fillId="0" borderId="9" xfId="6" applyFont="1" applyFill="1" applyBorder="1" applyAlignment="1">
      <alignment horizontal="center" wrapText="1"/>
    </xf>
    <xf numFmtId="0" fontId="0" fillId="0" borderId="12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2" fontId="12" fillId="0" borderId="2" xfId="5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2" fontId="26" fillId="0" borderId="2" xfId="0" applyNumberFormat="1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2" fontId="26" fillId="0" borderId="11" xfId="0" applyNumberFormat="1" applyFont="1" applyBorder="1" applyAlignment="1">
      <alignment horizontal="center" wrapText="1"/>
    </xf>
    <xf numFmtId="2" fontId="26" fillId="0" borderId="3" xfId="0" applyNumberFormat="1" applyFont="1" applyBorder="1" applyAlignment="1">
      <alignment horizontal="center" wrapText="1"/>
    </xf>
    <xf numFmtId="2" fontId="26" fillId="0" borderId="0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2" fontId="26" fillId="0" borderId="0" xfId="0" applyNumberFormat="1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2" fontId="17" fillId="0" borderId="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2" fontId="26" fillId="0" borderId="2" xfId="0" applyNumberFormat="1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/>
    </xf>
  </cellXfs>
  <cellStyles count="8">
    <cellStyle name="Currency" xfId="1" builtinId="4"/>
    <cellStyle name="Grey" xfId="2"/>
    <cellStyle name="Input [yellow]" xfId="3"/>
    <cellStyle name="Normal" xfId="0" builtinId="0"/>
    <cellStyle name="Normal - Style1" xfId="4"/>
    <cellStyle name="Normal_INPUT SCREEN" xfId="5"/>
    <cellStyle name="Normal_Labor Standards" xfId="6"/>
    <cellStyle name="Percent [2]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134</xdr:row>
      <xdr:rowOff>114300</xdr:rowOff>
    </xdr:from>
    <xdr:to>
      <xdr:col>12</xdr:col>
      <xdr:colOff>666750</xdr:colOff>
      <xdr:row>136</xdr:row>
      <xdr:rowOff>133350</xdr:rowOff>
    </xdr:to>
    <xdr:sp macro="" textlink="">
      <xdr:nvSpPr>
        <xdr:cNvPr id="2398" name="Line 2"/>
        <xdr:cNvSpPr>
          <a:spLocks noChangeShapeType="1"/>
        </xdr:cNvSpPr>
      </xdr:nvSpPr>
      <xdr:spPr bwMode="auto">
        <a:xfrm flipH="1" flipV="1">
          <a:off x="10668000" y="25803225"/>
          <a:ext cx="0" cy="400050"/>
        </a:xfrm>
        <a:prstGeom prst="line">
          <a:avLst/>
        </a:prstGeom>
        <a:noFill/>
        <a:ln w="38100">
          <a:solidFill>
            <a:srgbClr val="0000FF"/>
          </a:solidFill>
          <a:prstDash val="sys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ily%20Productivity%20Window%20w%20Std%20Hr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Table"/>
      <sheetName val="Front Office"/>
      <sheetName val="Housekeeping"/>
      <sheetName val="Preparation, Food Revenue"/>
    </sheetNames>
    <sheetDataSet>
      <sheetData sheetId="0">
        <row r="1">
          <cell r="A1">
            <v>1</v>
          </cell>
          <cell r="B1" t="str">
            <v>Sun.</v>
          </cell>
        </row>
        <row r="2">
          <cell r="A2">
            <v>2</v>
          </cell>
          <cell r="B2" t="str">
            <v>Mon.</v>
          </cell>
        </row>
        <row r="3">
          <cell r="A3">
            <v>3</v>
          </cell>
          <cell r="B3" t="str">
            <v>Tue.</v>
          </cell>
        </row>
        <row r="4">
          <cell r="A4">
            <v>4</v>
          </cell>
          <cell r="B4" t="str">
            <v>Wed.</v>
          </cell>
        </row>
        <row r="5">
          <cell r="A5">
            <v>5</v>
          </cell>
          <cell r="B5" t="str">
            <v>Thu.</v>
          </cell>
        </row>
        <row r="6">
          <cell r="A6">
            <v>6</v>
          </cell>
          <cell r="B6" t="str">
            <v>Fri.</v>
          </cell>
        </row>
        <row r="7">
          <cell r="A7">
            <v>7</v>
          </cell>
          <cell r="B7" t="str">
            <v>Sat.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B470"/>
  <sheetViews>
    <sheetView showGridLines="0" tabSelected="1" zoomScaleSheetLayoutView="100" workbookViewId="0">
      <pane xSplit="2" ySplit="5" topLeftCell="C308" activePane="bottomRight" state="frozen"/>
      <selection pane="topRight" activeCell="E1" sqref="E1"/>
      <selection pane="bottomLeft" activeCell="A7" sqref="A7"/>
      <selection pane="bottomRight" activeCell="U362" sqref="U362"/>
    </sheetView>
  </sheetViews>
  <sheetFormatPr defaultRowHeight="15"/>
  <cols>
    <col min="1" max="1" width="3.88671875" style="199" customWidth="1"/>
    <col min="2" max="2" width="9.44140625" style="199" customWidth="1"/>
    <col min="3" max="3" width="7.88671875" style="199" customWidth="1"/>
    <col min="4" max="4" width="7.77734375" style="199" customWidth="1"/>
    <col min="5" max="5" width="9" style="199" customWidth="1"/>
    <col min="6" max="6" width="8.109375" style="199" customWidth="1"/>
    <col min="7" max="7" width="7.21875" style="199" customWidth="1"/>
    <col min="8" max="8" width="8.5546875" style="199" customWidth="1"/>
    <col min="9" max="9" width="9.77734375" style="199" customWidth="1"/>
    <col min="10" max="12" width="8.5546875" style="199" customWidth="1"/>
    <col min="13" max="13" width="8.88671875" style="199"/>
    <col min="14" max="18" width="8.5546875" style="199" customWidth="1"/>
    <col min="19" max="19" width="11.44140625" style="199" customWidth="1"/>
    <col min="20" max="20" width="9.21875" style="199" customWidth="1"/>
    <col min="21" max="21" width="8.88671875" style="199"/>
    <col min="22" max="22" width="8.21875" style="199" customWidth="1"/>
    <col min="23" max="16384" width="8.88671875" style="199"/>
  </cols>
  <sheetData>
    <row r="1" spans="1:106" ht="18">
      <c r="A1" s="198" t="s">
        <v>76</v>
      </c>
      <c r="U1" s="314"/>
    </row>
    <row r="2" spans="1:106" ht="18" customHeight="1">
      <c r="A2" s="198" t="s">
        <v>122</v>
      </c>
      <c r="R2" s="307"/>
      <c r="S2" s="318"/>
      <c r="T2" s="307"/>
      <c r="U2" s="314"/>
    </row>
    <row r="3" spans="1:106" ht="15.75" customHeight="1">
      <c r="C3" s="200"/>
      <c r="D3" s="201"/>
      <c r="E3" s="201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48" t="s">
        <v>166</v>
      </c>
      <c r="Q3" s="200"/>
      <c r="R3" s="307"/>
      <c r="S3" s="318"/>
      <c r="T3" s="308"/>
      <c r="U3" s="315"/>
    </row>
    <row r="4" spans="1:106" ht="33" customHeight="1">
      <c r="A4" s="202"/>
      <c r="B4" s="203">
        <v>41271</v>
      </c>
      <c r="C4" s="305" t="s">
        <v>81</v>
      </c>
      <c r="D4" s="305" t="s">
        <v>133</v>
      </c>
      <c r="E4" s="305" t="s">
        <v>134</v>
      </c>
      <c r="F4" s="310" t="s">
        <v>135</v>
      </c>
      <c r="G4" s="316" t="s">
        <v>109</v>
      </c>
      <c r="H4" s="305" t="s">
        <v>114</v>
      </c>
      <c r="I4" s="305" t="s">
        <v>159</v>
      </c>
      <c r="J4" s="204" t="s">
        <v>108</v>
      </c>
      <c r="K4" s="204" t="s">
        <v>91</v>
      </c>
      <c r="L4" s="204" t="s">
        <v>125</v>
      </c>
      <c r="M4" s="204" t="s">
        <v>136</v>
      </c>
      <c r="N4" s="204" t="s">
        <v>93</v>
      </c>
      <c r="O4" s="204" t="s">
        <v>94</v>
      </c>
      <c r="P4" s="204" t="s">
        <v>95</v>
      </c>
      <c r="Q4" s="204" t="s">
        <v>96</v>
      </c>
      <c r="R4" s="204" t="s">
        <v>131</v>
      </c>
      <c r="S4" s="204" t="s">
        <v>204</v>
      </c>
      <c r="T4" s="204" t="s">
        <v>200</v>
      </c>
      <c r="U4" s="204" t="s">
        <v>73</v>
      </c>
      <c r="V4" s="312" t="s">
        <v>163</v>
      </c>
      <c r="W4" s="205"/>
      <c r="X4" s="205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8"/>
      <c r="CY4" s="209"/>
      <c r="CZ4" s="209"/>
      <c r="DA4" s="209"/>
      <c r="DB4" s="210"/>
    </row>
    <row r="5" spans="1:106" ht="15" customHeight="1">
      <c r="A5" s="211" t="s">
        <v>7</v>
      </c>
      <c r="B5" s="211" t="s">
        <v>6</v>
      </c>
      <c r="C5" s="309"/>
      <c r="D5" s="309"/>
      <c r="E5" s="309"/>
      <c r="F5" s="311"/>
      <c r="G5" s="317"/>
      <c r="H5" s="306"/>
      <c r="I5" s="306"/>
      <c r="J5" s="212" t="s">
        <v>72</v>
      </c>
      <c r="K5" s="212" t="s">
        <v>72</v>
      </c>
      <c r="L5" s="213" t="s">
        <v>72</v>
      </c>
      <c r="M5" s="213" t="s">
        <v>72</v>
      </c>
      <c r="N5" s="212" t="s">
        <v>72</v>
      </c>
      <c r="O5" s="214" t="s">
        <v>72</v>
      </c>
      <c r="P5" s="212" t="s">
        <v>72</v>
      </c>
      <c r="Q5" s="212" t="s">
        <v>72</v>
      </c>
      <c r="R5" s="212" t="s">
        <v>72</v>
      </c>
      <c r="S5" s="212" t="s">
        <v>72</v>
      </c>
      <c r="T5" s="212" t="s">
        <v>72</v>
      </c>
      <c r="U5" s="212" t="s">
        <v>72</v>
      </c>
      <c r="V5" s="313"/>
      <c r="W5" s="205"/>
      <c r="X5" s="205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  <c r="BW5" s="206"/>
      <c r="BX5" s="206"/>
      <c r="BY5" s="207"/>
      <c r="BZ5" s="207"/>
      <c r="CA5" s="207"/>
      <c r="CB5" s="207"/>
      <c r="CC5" s="207"/>
      <c r="CD5" s="207"/>
      <c r="CE5" s="207"/>
      <c r="CF5" s="207"/>
      <c r="CG5" s="207"/>
      <c r="CI5" s="200"/>
      <c r="CJ5" s="200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15"/>
      <c r="CY5" s="209"/>
      <c r="CZ5" s="209"/>
      <c r="DA5" s="209"/>
      <c r="DB5" s="210"/>
    </row>
    <row r="6" spans="1:106">
      <c r="A6" s="216" t="str">
        <f>CHOOSE(WEEKDAY(B6),"Sun","Mon","Tue","Wed","Thu","Fri","Sat")</f>
        <v>Sat</v>
      </c>
      <c r="B6" s="217">
        <f>+B4+1</f>
        <v>41272</v>
      </c>
      <c r="C6" s="218">
        <v>245</v>
      </c>
      <c r="D6" s="218">
        <v>215</v>
      </c>
      <c r="E6" s="218">
        <v>30</v>
      </c>
      <c r="F6" s="218">
        <v>0</v>
      </c>
      <c r="G6" s="219">
        <f>IF(D6="",0,D6+E6+F6)</f>
        <v>245</v>
      </c>
      <c r="H6" s="218">
        <v>0</v>
      </c>
      <c r="I6" s="218">
        <v>0</v>
      </c>
      <c r="J6" s="220">
        <v>96.25</v>
      </c>
      <c r="K6" s="221">
        <v>8</v>
      </c>
      <c r="L6" s="222">
        <v>22</v>
      </c>
      <c r="M6" s="220">
        <v>0</v>
      </c>
      <c r="N6" s="220">
        <v>8</v>
      </c>
      <c r="O6" s="220">
        <v>8</v>
      </c>
      <c r="P6" s="220">
        <v>8</v>
      </c>
      <c r="Q6" s="220">
        <v>30</v>
      </c>
      <c r="R6" s="220">
        <v>8</v>
      </c>
      <c r="S6" s="220">
        <v>8.25</v>
      </c>
      <c r="T6" s="220">
        <v>16</v>
      </c>
      <c r="U6" s="220">
        <v>0.75</v>
      </c>
      <c r="V6" s="223"/>
      <c r="W6" s="205"/>
      <c r="X6" s="205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5"/>
      <c r="CY6" s="226"/>
      <c r="CZ6" s="227"/>
      <c r="DA6" s="228"/>
      <c r="DB6" s="209"/>
    </row>
    <row r="7" spans="1:106">
      <c r="A7" s="216" t="str">
        <f>CHOOSE(WEEKDAY(B7),"Sun","Mon","Tue","Wed","Thu","Fri","Sat")</f>
        <v>Sun</v>
      </c>
      <c r="B7" s="217">
        <f t="shared" ref="B7:B70" si="0">+B6+1</f>
        <v>41273</v>
      </c>
      <c r="C7" s="218">
        <v>241</v>
      </c>
      <c r="D7" s="218">
        <v>208</v>
      </c>
      <c r="E7" s="218">
        <v>26</v>
      </c>
      <c r="F7" s="218">
        <v>0</v>
      </c>
      <c r="G7" s="219">
        <f t="shared" ref="G7:G70" si="1">IF(D7="",0,D7+E7+F7)</f>
        <v>234</v>
      </c>
      <c r="H7" s="218">
        <v>8</v>
      </c>
      <c r="I7" s="218">
        <v>0</v>
      </c>
      <c r="J7" s="220">
        <v>97.5</v>
      </c>
      <c r="K7" s="220">
        <v>16.5</v>
      </c>
      <c r="L7" s="222">
        <v>23</v>
      </c>
      <c r="M7" s="220">
        <v>8</v>
      </c>
      <c r="N7" s="220">
        <v>7</v>
      </c>
      <c r="O7" s="220">
        <v>8</v>
      </c>
      <c r="P7" s="220">
        <v>8</v>
      </c>
      <c r="Q7" s="220">
        <v>31</v>
      </c>
      <c r="R7" s="220">
        <v>8.25</v>
      </c>
      <c r="S7" s="220">
        <v>8</v>
      </c>
      <c r="T7" s="220">
        <v>16</v>
      </c>
      <c r="U7" s="220">
        <v>0.25</v>
      </c>
      <c r="V7" s="223"/>
      <c r="W7" s="205"/>
      <c r="X7" s="205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5"/>
      <c r="CY7" s="226"/>
      <c r="CZ7" s="227"/>
      <c r="DA7" s="228"/>
      <c r="DB7" s="209"/>
    </row>
    <row r="8" spans="1:106">
      <c r="A8" s="216" t="str">
        <f t="shared" ref="A8:A71" si="2">CHOOSE(WEEKDAY(B8),"Sun","Mon","Tue","Wed","Thu","Fri","Sat")</f>
        <v>Mon</v>
      </c>
      <c r="B8" s="217">
        <f t="shared" si="0"/>
        <v>41274</v>
      </c>
      <c r="C8" s="218">
        <v>191</v>
      </c>
      <c r="D8" s="218">
        <v>168</v>
      </c>
      <c r="E8" s="218">
        <v>22</v>
      </c>
      <c r="F8" s="218">
        <v>0</v>
      </c>
      <c r="G8" s="219">
        <f t="shared" si="1"/>
        <v>190</v>
      </c>
      <c r="H8" s="218">
        <v>8</v>
      </c>
      <c r="I8" s="218">
        <v>0</v>
      </c>
      <c r="J8" s="220">
        <v>81</v>
      </c>
      <c r="K8" s="220">
        <v>14.75</v>
      </c>
      <c r="L8" s="222">
        <v>16.25</v>
      </c>
      <c r="M8" s="220">
        <v>8</v>
      </c>
      <c r="N8" s="220">
        <v>7</v>
      </c>
      <c r="O8" s="220">
        <v>14</v>
      </c>
      <c r="P8" s="220">
        <v>16</v>
      </c>
      <c r="Q8" s="220">
        <v>37.5</v>
      </c>
      <c r="R8" s="220">
        <v>8.25</v>
      </c>
      <c r="S8" s="220">
        <v>8</v>
      </c>
      <c r="T8" s="220">
        <v>8</v>
      </c>
      <c r="U8" s="220">
        <v>3.25</v>
      </c>
      <c r="V8" s="223"/>
      <c r="W8" s="205"/>
      <c r="X8" s="205"/>
      <c r="BT8" s="224"/>
      <c r="BU8" s="224"/>
      <c r="BV8" s="224"/>
      <c r="BW8" s="224"/>
      <c r="BX8" s="224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5"/>
      <c r="CY8" s="226"/>
      <c r="CZ8" s="227"/>
      <c r="DA8" s="227"/>
      <c r="DB8" s="209"/>
    </row>
    <row r="9" spans="1:106">
      <c r="A9" s="216" t="str">
        <f t="shared" si="2"/>
        <v>Tue</v>
      </c>
      <c r="B9" s="217">
        <f t="shared" si="0"/>
        <v>41275</v>
      </c>
      <c r="C9" s="218">
        <v>284</v>
      </c>
      <c r="D9" s="218">
        <v>239</v>
      </c>
      <c r="E9" s="218">
        <v>24</v>
      </c>
      <c r="F9" s="218">
        <v>0</v>
      </c>
      <c r="G9" s="219">
        <f t="shared" si="1"/>
        <v>263</v>
      </c>
      <c r="H9" s="218">
        <v>10</v>
      </c>
      <c r="I9" s="218">
        <v>0</v>
      </c>
      <c r="J9" s="220">
        <v>120.25</v>
      </c>
      <c r="K9" s="220">
        <v>16</v>
      </c>
      <c r="L9" s="222">
        <v>14.75</v>
      </c>
      <c r="M9" s="220">
        <v>8</v>
      </c>
      <c r="N9" s="220">
        <v>7</v>
      </c>
      <c r="O9" s="220">
        <v>8</v>
      </c>
      <c r="P9" s="220">
        <v>8</v>
      </c>
      <c r="Q9" s="220">
        <v>24</v>
      </c>
      <c r="R9" s="220">
        <v>8.25</v>
      </c>
      <c r="S9" s="220">
        <v>8.25</v>
      </c>
      <c r="T9" s="220">
        <v>16.25</v>
      </c>
      <c r="U9" s="220">
        <v>0.25</v>
      </c>
      <c r="V9" s="223"/>
      <c r="W9" s="205"/>
      <c r="X9" s="205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4"/>
      <c r="CF9" s="224"/>
      <c r="CG9" s="224"/>
      <c r="CH9" s="224"/>
      <c r="CI9" s="224"/>
      <c r="CJ9" s="224"/>
      <c r="CK9" s="224"/>
      <c r="CL9" s="224"/>
      <c r="CM9" s="224"/>
      <c r="CN9" s="224"/>
      <c r="CO9" s="224"/>
      <c r="CP9" s="224"/>
      <c r="CQ9" s="224"/>
      <c r="CR9" s="224"/>
      <c r="CS9" s="224"/>
      <c r="CT9" s="224"/>
      <c r="CU9" s="224"/>
      <c r="CV9" s="224"/>
      <c r="CW9" s="224"/>
      <c r="CX9" s="225"/>
      <c r="CY9" s="226"/>
      <c r="CZ9" s="227"/>
      <c r="DA9" s="227"/>
      <c r="DB9" s="209"/>
    </row>
    <row r="10" spans="1:106">
      <c r="A10" s="216" t="str">
        <f t="shared" si="2"/>
        <v>Wed</v>
      </c>
      <c r="B10" s="217">
        <f t="shared" si="0"/>
        <v>41276</v>
      </c>
      <c r="C10" s="218">
        <v>170</v>
      </c>
      <c r="D10" s="218">
        <v>139</v>
      </c>
      <c r="E10" s="218">
        <v>18</v>
      </c>
      <c r="F10" s="218">
        <v>0</v>
      </c>
      <c r="G10" s="219">
        <f t="shared" si="1"/>
        <v>157</v>
      </c>
      <c r="H10" s="218">
        <v>0</v>
      </c>
      <c r="I10" s="218">
        <v>0</v>
      </c>
      <c r="J10" s="220">
        <v>109</v>
      </c>
      <c r="K10" s="220">
        <v>8</v>
      </c>
      <c r="L10" s="222">
        <v>22</v>
      </c>
      <c r="M10" s="220">
        <v>0</v>
      </c>
      <c r="N10" s="220">
        <v>7</v>
      </c>
      <c r="O10" s="220">
        <v>7</v>
      </c>
      <c r="P10" s="220">
        <v>8</v>
      </c>
      <c r="Q10" s="220">
        <v>32</v>
      </c>
      <c r="R10" s="220">
        <v>8.25</v>
      </c>
      <c r="S10" s="220">
        <v>8</v>
      </c>
      <c r="T10" s="220">
        <v>16.25</v>
      </c>
      <c r="U10" s="220">
        <v>0.25</v>
      </c>
      <c r="V10" s="223"/>
      <c r="W10" s="205"/>
      <c r="X10" s="205"/>
      <c r="BT10" s="224"/>
      <c r="BU10" s="224"/>
      <c r="BV10" s="224"/>
      <c r="BW10" s="224"/>
      <c r="BX10" s="224"/>
      <c r="BY10" s="224"/>
      <c r="BZ10" s="224"/>
      <c r="CA10" s="224"/>
      <c r="CB10" s="224"/>
      <c r="CC10" s="224"/>
      <c r="CD10" s="224"/>
      <c r="CE10" s="224"/>
      <c r="CF10" s="224"/>
      <c r="CG10" s="224"/>
      <c r="CH10" s="224"/>
      <c r="CI10" s="224"/>
      <c r="CJ10" s="224"/>
      <c r="CK10" s="224"/>
      <c r="CL10" s="224"/>
      <c r="CM10" s="224"/>
      <c r="CN10" s="224"/>
      <c r="CO10" s="224"/>
      <c r="CP10" s="224"/>
      <c r="CQ10" s="224"/>
      <c r="CR10" s="224"/>
      <c r="CS10" s="224"/>
      <c r="CT10" s="224"/>
      <c r="CU10" s="224"/>
      <c r="CV10" s="224"/>
      <c r="CW10" s="224"/>
      <c r="CX10" s="225"/>
      <c r="CY10" s="226"/>
      <c r="CZ10" s="227"/>
      <c r="DA10" s="227"/>
      <c r="DB10" s="209"/>
    </row>
    <row r="11" spans="1:106">
      <c r="A11" s="216" t="str">
        <f t="shared" si="2"/>
        <v>Thu</v>
      </c>
      <c r="B11" s="217">
        <f t="shared" si="0"/>
        <v>41277</v>
      </c>
      <c r="C11" s="218">
        <v>133</v>
      </c>
      <c r="D11" s="218">
        <v>117</v>
      </c>
      <c r="E11" s="218">
        <v>21</v>
      </c>
      <c r="F11" s="218">
        <v>0</v>
      </c>
      <c r="G11" s="219">
        <f t="shared" si="1"/>
        <v>138</v>
      </c>
      <c r="H11" s="218">
        <v>7</v>
      </c>
      <c r="I11" s="218">
        <v>0</v>
      </c>
      <c r="J11" s="220">
        <v>56.25</v>
      </c>
      <c r="K11" s="220">
        <v>16.25</v>
      </c>
      <c r="L11" s="222">
        <v>8</v>
      </c>
      <c r="M11" s="220">
        <v>8</v>
      </c>
      <c r="N11" s="220">
        <v>3.5</v>
      </c>
      <c r="O11" s="220">
        <v>3.5</v>
      </c>
      <c r="P11" s="220">
        <v>8</v>
      </c>
      <c r="Q11" s="220">
        <v>24</v>
      </c>
      <c r="R11" s="220">
        <v>0</v>
      </c>
      <c r="S11" s="220">
        <v>8.25</v>
      </c>
      <c r="T11" s="220">
        <v>8.25</v>
      </c>
      <c r="U11" s="220">
        <v>0.5</v>
      </c>
      <c r="V11" s="223"/>
      <c r="W11" s="205"/>
      <c r="X11" s="205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4"/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24"/>
      <c r="CT11" s="224"/>
      <c r="CU11" s="224"/>
      <c r="CV11" s="224"/>
      <c r="CW11" s="224"/>
      <c r="CX11" s="225"/>
      <c r="CY11" s="226"/>
      <c r="CZ11" s="227"/>
      <c r="DA11" s="227"/>
      <c r="DB11" s="209"/>
    </row>
    <row r="12" spans="1:106">
      <c r="A12" s="216" t="str">
        <f t="shared" si="2"/>
        <v>Fri</v>
      </c>
      <c r="B12" s="217">
        <f t="shared" si="0"/>
        <v>41278</v>
      </c>
      <c r="C12" s="218">
        <v>141</v>
      </c>
      <c r="D12" s="218">
        <v>99</v>
      </c>
      <c r="E12" s="218">
        <v>22</v>
      </c>
      <c r="F12" s="218">
        <v>0</v>
      </c>
      <c r="G12" s="219">
        <f t="shared" si="1"/>
        <v>121</v>
      </c>
      <c r="H12" s="218">
        <v>10</v>
      </c>
      <c r="I12" s="218">
        <v>0</v>
      </c>
      <c r="J12" s="220">
        <v>48.25</v>
      </c>
      <c r="K12" s="220">
        <v>8</v>
      </c>
      <c r="L12" s="222">
        <v>14</v>
      </c>
      <c r="M12" s="220">
        <v>8</v>
      </c>
      <c r="N12" s="220">
        <v>7</v>
      </c>
      <c r="O12" s="220">
        <v>0</v>
      </c>
      <c r="P12" s="220">
        <v>8</v>
      </c>
      <c r="Q12" s="220">
        <v>40</v>
      </c>
      <c r="R12" s="220">
        <v>6</v>
      </c>
      <c r="S12" s="220">
        <v>8</v>
      </c>
      <c r="T12" s="220">
        <v>16</v>
      </c>
      <c r="U12" s="220">
        <v>0.5</v>
      </c>
      <c r="V12" s="223"/>
      <c r="W12" s="205"/>
      <c r="X12" s="205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24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5"/>
      <c r="CY12" s="226"/>
      <c r="CZ12" s="227"/>
      <c r="DA12" s="227"/>
      <c r="DB12" s="209"/>
    </row>
    <row r="13" spans="1:106">
      <c r="A13" s="216" t="str">
        <f t="shared" si="2"/>
        <v>Sat</v>
      </c>
      <c r="B13" s="217">
        <f t="shared" si="0"/>
        <v>41279</v>
      </c>
      <c r="C13" s="218">
        <v>124</v>
      </c>
      <c r="D13" s="218">
        <v>131</v>
      </c>
      <c r="E13" s="218">
        <v>12</v>
      </c>
      <c r="F13" s="218">
        <v>0</v>
      </c>
      <c r="G13" s="219">
        <f t="shared" si="1"/>
        <v>143</v>
      </c>
      <c r="H13" s="218">
        <v>0</v>
      </c>
      <c r="I13" s="218">
        <v>0</v>
      </c>
      <c r="J13" s="220">
        <v>80.25</v>
      </c>
      <c r="K13" s="220">
        <v>16</v>
      </c>
      <c r="L13" s="222">
        <v>16</v>
      </c>
      <c r="M13" s="220">
        <v>0</v>
      </c>
      <c r="N13" s="220">
        <v>7</v>
      </c>
      <c r="O13" s="220">
        <v>7</v>
      </c>
      <c r="P13" s="220">
        <v>8</v>
      </c>
      <c r="Q13" s="220">
        <v>15</v>
      </c>
      <c r="R13" s="220">
        <v>8</v>
      </c>
      <c r="S13" s="220">
        <v>7.5</v>
      </c>
      <c r="T13" s="220">
        <v>8</v>
      </c>
      <c r="U13" s="220">
        <v>0.25</v>
      </c>
      <c r="V13" s="223"/>
      <c r="W13" s="205"/>
      <c r="X13" s="205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4"/>
      <c r="CF13" s="224"/>
      <c r="CG13" s="224"/>
      <c r="CH13" s="224"/>
      <c r="CI13" s="224"/>
      <c r="CJ13" s="224"/>
      <c r="CK13" s="224"/>
      <c r="CL13" s="224"/>
      <c r="CM13" s="224"/>
      <c r="CN13" s="224"/>
      <c r="CO13" s="224"/>
      <c r="CP13" s="224"/>
      <c r="CQ13" s="224"/>
      <c r="CR13" s="224"/>
      <c r="CS13" s="224"/>
      <c r="CT13" s="224"/>
      <c r="CU13" s="224"/>
      <c r="CV13" s="224"/>
      <c r="CW13" s="224"/>
      <c r="CX13" s="225"/>
      <c r="CY13" s="226"/>
      <c r="CZ13" s="227"/>
      <c r="DA13" s="227"/>
      <c r="DB13" s="209"/>
    </row>
    <row r="14" spans="1:106">
      <c r="A14" s="216" t="str">
        <f t="shared" si="2"/>
        <v>Sun</v>
      </c>
      <c r="B14" s="217">
        <f t="shared" si="0"/>
        <v>41280</v>
      </c>
      <c r="C14" s="218">
        <v>144</v>
      </c>
      <c r="D14" s="218">
        <v>125</v>
      </c>
      <c r="E14" s="218">
        <v>12</v>
      </c>
      <c r="F14" s="218">
        <v>1</v>
      </c>
      <c r="G14" s="219">
        <f t="shared" si="1"/>
        <v>138</v>
      </c>
      <c r="H14" s="218">
        <v>8</v>
      </c>
      <c r="I14" s="218">
        <v>0</v>
      </c>
      <c r="J14" s="220">
        <v>64.25</v>
      </c>
      <c r="K14" s="220">
        <v>8.25</v>
      </c>
      <c r="L14" s="222">
        <v>14.5</v>
      </c>
      <c r="M14" s="220">
        <v>8</v>
      </c>
      <c r="N14" s="220">
        <v>0</v>
      </c>
      <c r="O14" s="220">
        <v>7</v>
      </c>
      <c r="P14" s="220">
        <v>8</v>
      </c>
      <c r="Q14" s="220">
        <v>24</v>
      </c>
      <c r="R14" s="220">
        <v>7.5</v>
      </c>
      <c r="S14" s="220">
        <v>8.25</v>
      </c>
      <c r="T14" s="220">
        <v>16.25</v>
      </c>
      <c r="U14" s="220">
        <v>0.25</v>
      </c>
      <c r="V14" s="223"/>
      <c r="W14" s="205"/>
      <c r="X14" s="205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4"/>
      <c r="CF14" s="224"/>
      <c r="CG14" s="224"/>
      <c r="CH14" s="224"/>
      <c r="CI14" s="224"/>
      <c r="CJ14" s="224"/>
      <c r="CK14" s="224"/>
      <c r="CL14" s="224"/>
      <c r="CM14" s="224"/>
      <c r="CN14" s="224"/>
      <c r="CO14" s="224"/>
      <c r="CP14" s="224"/>
      <c r="CQ14" s="224"/>
      <c r="CR14" s="224"/>
      <c r="CS14" s="224"/>
      <c r="CT14" s="224"/>
      <c r="CU14" s="224"/>
      <c r="CV14" s="224"/>
      <c r="CW14" s="224"/>
      <c r="CX14" s="225"/>
      <c r="CY14" s="226"/>
      <c r="CZ14" s="227"/>
      <c r="DA14" s="227"/>
      <c r="DB14" s="209"/>
    </row>
    <row r="15" spans="1:106">
      <c r="A15" s="216" t="str">
        <f t="shared" si="2"/>
        <v>Mon</v>
      </c>
      <c r="B15" s="217">
        <f t="shared" si="0"/>
        <v>41281</v>
      </c>
      <c r="C15" s="218">
        <v>166</v>
      </c>
      <c r="D15" s="218">
        <v>139</v>
      </c>
      <c r="E15" s="218">
        <v>24</v>
      </c>
      <c r="F15" s="218">
        <v>2</v>
      </c>
      <c r="G15" s="219">
        <f t="shared" si="1"/>
        <v>165</v>
      </c>
      <c r="H15" s="218">
        <v>7</v>
      </c>
      <c r="I15" s="218">
        <v>0</v>
      </c>
      <c r="J15" s="220">
        <v>80.25</v>
      </c>
      <c r="K15" s="220">
        <v>8</v>
      </c>
      <c r="L15" s="222">
        <v>14</v>
      </c>
      <c r="M15" s="220">
        <v>8</v>
      </c>
      <c r="N15" s="220">
        <v>8</v>
      </c>
      <c r="O15" s="220">
        <v>7</v>
      </c>
      <c r="P15" s="220">
        <v>8</v>
      </c>
      <c r="Q15" s="220">
        <v>14.25</v>
      </c>
      <c r="R15" s="220">
        <v>11</v>
      </c>
      <c r="S15" s="220">
        <v>8</v>
      </c>
      <c r="T15" s="220">
        <v>8.5</v>
      </c>
      <c r="U15" s="220">
        <v>0.5</v>
      </c>
      <c r="V15" s="223"/>
      <c r="W15" s="205"/>
      <c r="X15" s="205"/>
      <c r="BT15" s="224"/>
      <c r="BU15" s="224"/>
      <c r="BV15" s="224"/>
      <c r="BW15" s="224"/>
      <c r="BX15" s="224"/>
      <c r="BY15" s="224"/>
      <c r="BZ15" s="224"/>
      <c r="CA15" s="224"/>
      <c r="CB15" s="224"/>
      <c r="CC15" s="224"/>
      <c r="CD15" s="224"/>
      <c r="CE15" s="224"/>
      <c r="CF15" s="224"/>
      <c r="CG15" s="224"/>
      <c r="CH15" s="224"/>
      <c r="CI15" s="224"/>
      <c r="CJ15" s="224"/>
      <c r="CK15" s="224"/>
      <c r="CL15" s="224"/>
      <c r="CM15" s="224"/>
      <c r="CN15" s="224"/>
      <c r="CO15" s="224"/>
      <c r="CP15" s="224"/>
      <c r="CQ15" s="224"/>
      <c r="CR15" s="224"/>
      <c r="CS15" s="224"/>
      <c r="CT15" s="224"/>
      <c r="CU15" s="224"/>
      <c r="CV15" s="224"/>
      <c r="CW15" s="224"/>
      <c r="CX15" s="225"/>
      <c r="CY15" s="226"/>
      <c r="CZ15" s="227"/>
      <c r="DA15" s="227"/>
      <c r="DB15" s="209"/>
    </row>
    <row r="16" spans="1:106">
      <c r="A16" s="216" t="str">
        <f t="shared" si="2"/>
        <v>Tue</v>
      </c>
      <c r="B16" s="217">
        <f t="shared" si="0"/>
        <v>41282</v>
      </c>
      <c r="C16" s="218">
        <v>279</v>
      </c>
      <c r="D16" s="218">
        <v>245</v>
      </c>
      <c r="E16" s="218">
        <v>9</v>
      </c>
      <c r="F16" s="218">
        <v>0</v>
      </c>
      <c r="G16" s="219">
        <f t="shared" si="1"/>
        <v>254</v>
      </c>
      <c r="H16" s="218">
        <v>0</v>
      </c>
      <c r="I16" s="218">
        <v>0</v>
      </c>
      <c r="J16" s="220">
        <v>112</v>
      </c>
      <c r="K16" s="220">
        <v>7</v>
      </c>
      <c r="L16" s="222">
        <v>16</v>
      </c>
      <c r="M16" s="220">
        <v>0</v>
      </c>
      <c r="N16" s="220">
        <v>7</v>
      </c>
      <c r="O16" s="220">
        <v>8</v>
      </c>
      <c r="P16" s="220">
        <v>8</v>
      </c>
      <c r="Q16" s="220">
        <v>40</v>
      </c>
      <c r="R16" s="220">
        <v>11</v>
      </c>
      <c r="S16" s="220">
        <v>8</v>
      </c>
      <c r="T16" s="220">
        <v>16</v>
      </c>
      <c r="U16" s="220">
        <v>0.5</v>
      </c>
      <c r="V16" s="223"/>
      <c r="W16" s="205"/>
      <c r="X16" s="205"/>
      <c r="BT16" s="224"/>
      <c r="BU16" s="224"/>
      <c r="BV16" s="224"/>
      <c r="BW16" s="224"/>
      <c r="BX16" s="224"/>
      <c r="BY16" s="224"/>
      <c r="BZ16" s="224"/>
      <c r="CA16" s="224"/>
      <c r="CB16" s="224"/>
      <c r="CC16" s="224"/>
      <c r="CD16" s="224"/>
      <c r="CE16" s="224"/>
      <c r="CF16" s="224"/>
      <c r="CG16" s="224"/>
      <c r="CH16" s="224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5"/>
      <c r="CY16" s="226"/>
      <c r="CZ16" s="227"/>
      <c r="DA16" s="227"/>
      <c r="DB16" s="209"/>
    </row>
    <row r="17" spans="1:106">
      <c r="A17" s="216" t="str">
        <f t="shared" si="2"/>
        <v>Wed</v>
      </c>
      <c r="B17" s="217">
        <f t="shared" si="0"/>
        <v>41283</v>
      </c>
      <c r="C17" s="218">
        <v>298</v>
      </c>
      <c r="D17" s="218">
        <v>257</v>
      </c>
      <c r="E17" s="218">
        <v>24</v>
      </c>
      <c r="F17" s="218">
        <v>0</v>
      </c>
      <c r="G17" s="219">
        <f t="shared" si="1"/>
        <v>281</v>
      </c>
      <c r="H17" s="218">
        <v>0</v>
      </c>
      <c r="I17" s="218">
        <v>0</v>
      </c>
      <c r="J17" s="220">
        <v>135.25</v>
      </c>
      <c r="K17" s="220">
        <v>16</v>
      </c>
      <c r="L17" s="222">
        <v>0</v>
      </c>
      <c r="M17" s="220">
        <v>0</v>
      </c>
      <c r="N17" s="220">
        <v>7</v>
      </c>
      <c r="O17" s="220">
        <v>7</v>
      </c>
      <c r="P17" s="220">
        <v>8</v>
      </c>
      <c r="Q17" s="220">
        <v>40</v>
      </c>
      <c r="R17" s="220">
        <v>12</v>
      </c>
      <c r="S17" s="220">
        <v>8</v>
      </c>
      <c r="T17" s="220">
        <v>16.25</v>
      </c>
      <c r="U17" s="220">
        <v>5.75</v>
      </c>
      <c r="V17" s="223"/>
      <c r="W17" s="205"/>
      <c r="X17" s="205"/>
      <c r="BT17" s="224"/>
      <c r="BU17" s="224"/>
      <c r="BV17" s="224"/>
      <c r="BW17" s="224"/>
      <c r="BX17" s="224"/>
      <c r="BY17" s="224"/>
      <c r="BZ17" s="224"/>
      <c r="CA17" s="224"/>
      <c r="CB17" s="224"/>
      <c r="CC17" s="224"/>
      <c r="CD17" s="224"/>
      <c r="CE17" s="224"/>
      <c r="CF17" s="224"/>
      <c r="CG17" s="224"/>
      <c r="CH17" s="224"/>
      <c r="CI17" s="224"/>
      <c r="CJ17" s="224"/>
      <c r="CK17" s="224"/>
      <c r="CL17" s="224"/>
      <c r="CM17" s="224"/>
      <c r="CN17" s="224"/>
      <c r="CO17" s="224"/>
      <c r="CP17" s="224"/>
      <c r="CQ17" s="224"/>
      <c r="CR17" s="224"/>
      <c r="CS17" s="224"/>
      <c r="CT17" s="224"/>
      <c r="CU17" s="224"/>
      <c r="CV17" s="224"/>
      <c r="CW17" s="224"/>
      <c r="CX17" s="225"/>
      <c r="CY17" s="226"/>
      <c r="CZ17" s="227"/>
      <c r="DA17" s="227"/>
      <c r="DB17" s="209"/>
    </row>
    <row r="18" spans="1:106">
      <c r="A18" s="216" t="str">
        <f t="shared" si="2"/>
        <v>Thu</v>
      </c>
      <c r="B18" s="217">
        <f t="shared" si="0"/>
        <v>41284</v>
      </c>
      <c r="C18" s="218">
        <v>267</v>
      </c>
      <c r="D18" s="218">
        <v>220</v>
      </c>
      <c r="E18" s="218">
        <v>14</v>
      </c>
      <c r="F18" s="218">
        <v>0</v>
      </c>
      <c r="G18" s="219">
        <f t="shared" si="1"/>
        <v>234</v>
      </c>
      <c r="H18" s="218">
        <v>0</v>
      </c>
      <c r="I18" s="218">
        <v>0</v>
      </c>
      <c r="J18" s="220">
        <v>112</v>
      </c>
      <c r="K18" s="220">
        <v>8</v>
      </c>
      <c r="L18" s="222">
        <v>24</v>
      </c>
      <c r="M18" s="220">
        <v>0</v>
      </c>
      <c r="N18" s="220">
        <v>7</v>
      </c>
      <c r="O18" s="220">
        <v>8</v>
      </c>
      <c r="P18" s="220">
        <v>8</v>
      </c>
      <c r="Q18" s="220">
        <v>32</v>
      </c>
      <c r="R18" s="220">
        <v>12.25</v>
      </c>
      <c r="S18" s="220">
        <v>8</v>
      </c>
      <c r="T18" s="220">
        <v>16</v>
      </c>
      <c r="U18" s="220">
        <v>0</v>
      </c>
      <c r="V18" s="223"/>
      <c r="W18" s="205"/>
      <c r="X18" s="205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4"/>
      <c r="CF18" s="224"/>
      <c r="CG18" s="224"/>
      <c r="CH18" s="224"/>
      <c r="CI18" s="224"/>
      <c r="CJ18" s="224"/>
      <c r="CK18" s="224"/>
      <c r="CL18" s="22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5"/>
      <c r="CY18" s="226"/>
      <c r="CZ18" s="227"/>
      <c r="DA18" s="227"/>
      <c r="DB18" s="209"/>
    </row>
    <row r="19" spans="1:106">
      <c r="A19" s="216" t="str">
        <f t="shared" si="2"/>
        <v>Fri</v>
      </c>
      <c r="B19" s="217">
        <f t="shared" si="0"/>
        <v>41285</v>
      </c>
      <c r="C19" s="218">
        <v>209</v>
      </c>
      <c r="D19" s="218">
        <v>201</v>
      </c>
      <c r="E19" s="218">
        <v>27</v>
      </c>
      <c r="F19" s="218">
        <v>1</v>
      </c>
      <c r="G19" s="219">
        <f t="shared" si="1"/>
        <v>229</v>
      </c>
      <c r="H19" s="218">
        <v>8</v>
      </c>
      <c r="I19" s="218">
        <v>0</v>
      </c>
      <c r="J19" s="220">
        <v>104.5</v>
      </c>
      <c r="K19" s="220">
        <v>14.5</v>
      </c>
      <c r="L19" s="222">
        <v>15</v>
      </c>
      <c r="M19" s="220">
        <v>8</v>
      </c>
      <c r="N19" s="220">
        <v>3.5</v>
      </c>
      <c r="O19" s="220">
        <v>4</v>
      </c>
      <c r="P19" s="220">
        <v>8</v>
      </c>
      <c r="Q19" s="220">
        <v>24</v>
      </c>
      <c r="R19" s="220">
        <v>4</v>
      </c>
      <c r="S19" s="220">
        <v>8.25</v>
      </c>
      <c r="T19" s="220">
        <v>16.25</v>
      </c>
      <c r="U19" s="220">
        <v>0.25</v>
      </c>
      <c r="V19" s="223"/>
      <c r="W19" s="205"/>
      <c r="X19" s="205"/>
      <c r="BT19" s="224"/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24"/>
      <c r="CI19" s="224"/>
      <c r="CJ19" s="224"/>
      <c r="CK19" s="224"/>
      <c r="CL19" s="224"/>
      <c r="CM19" s="224"/>
      <c r="CN19" s="224"/>
      <c r="CO19" s="224"/>
      <c r="CP19" s="224"/>
      <c r="CQ19" s="224"/>
      <c r="CR19" s="224"/>
      <c r="CS19" s="224"/>
      <c r="CT19" s="224"/>
      <c r="CU19" s="224"/>
      <c r="CV19" s="224"/>
      <c r="CW19" s="224"/>
      <c r="CX19" s="225"/>
      <c r="CY19" s="226"/>
      <c r="CZ19" s="227"/>
      <c r="DA19" s="227"/>
      <c r="DB19" s="209"/>
    </row>
    <row r="20" spans="1:106">
      <c r="A20" s="216" t="str">
        <f t="shared" si="2"/>
        <v>Sat</v>
      </c>
      <c r="B20" s="217">
        <f t="shared" si="0"/>
        <v>41286</v>
      </c>
      <c r="C20" s="218">
        <v>213</v>
      </c>
      <c r="D20" s="218">
        <v>199</v>
      </c>
      <c r="E20" s="218">
        <v>8</v>
      </c>
      <c r="F20" s="218">
        <v>2</v>
      </c>
      <c r="G20" s="219">
        <f t="shared" si="1"/>
        <v>209</v>
      </c>
      <c r="H20" s="218">
        <v>8</v>
      </c>
      <c r="I20" s="218">
        <v>0</v>
      </c>
      <c r="J20" s="220">
        <v>104</v>
      </c>
      <c r="K20" s="220">
        <v>7.5</v>
      </c>
      <c r="L20" s="222">
        <v>15</v>
      </c>
      <c r="M20" s="220">
        <v>8</v>
      </c>
      <c r="N20" s="220">
        <v>7</v>
      </c>
      <c r="O20" s="220">
        <v>7</v>
      </c>
      <c r="P20" s="220">
        <v>16</v>
      </c>
      <c r="Q20" s="220">
        <v>31.25</v>
      </c>
      <c r="R20" s="220">
        <v>8</v>
      </c>
      <c r="S20" s="220">
        <v>8</v>
      </c>
      <c r="T20" s="220">
        <v>16</v>
      </c>
      <c r="U20" s="220">
        <v>3</v>
      </c>
      <c r="V20" s="223"/>
      <c r="W20" s="205"/>
      <c r="X20" s="205"/>
      <c r="BT20" s="224"/>
      <c r="BU20" s="224"/>
      <c r="BV20" s="224"/>
      <c r="BW20" s="224"/>
      <c r="BX20" s="224"/>
      <c r="BY20" s="224"/>
      <c r="BZ20" s="224"/>
      <c r="CA20" s="224"/>
      <c r="CB20" s="224"/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4"/>
      <c r="CS20" s="224"/>
      <c r="CT20" s="224"/>
      <c r="CU20" s="224"/>
      <c r="CV20" s="224"/>
      <c r="CW20" s="224"/>
      <c r="CX20" s="225"/>
      <c r="CY20" s="226"/>
      <c r="CZ20" s="227"/>
      <c r="DA20" s="227"/>
      <c r="DB20" s="209"/>
    </row>
    <row r="21" spans="1:106">
      <c r="A21" s="216" t="str">
        <f t="shared" si="2"/>
        <v>Sun</v>
      </c>
      <c r="B21" s="217">
        <f t="shared" si="0"/>
        <v>41287</v>
      </c>
      <c r="C21" s="218">
        <v>236</v>
      </c>
      <c r="D21" s="218">
        <v>214</v>
      </c>
      <c r="E21" s="218">
        <v>11</v>
      </c>
      <c r="F21" s="218">
        <v>0</v>
      </c>
      <c r="G21" s="219">
        <f t="shared" si="1"/>
        <v>225</v>
      </c>
      <c r="H21" s="218">
        <v>0</v>
      </c>
      <c r="I21" s="218">
        <v>0</v>
      </c>
      <c r="J21" s="220">
        <v>104.25</v>
      </c>
      <c r="K21" s="220">
        <v>16</v>
      </c>
      <c r="L21" s="222">
        <v>16</v>
      </c>
      <c r="M21" s="220">
        <v>0</v>
      </c>
      <c r="N21" s="220">
        <v>8</v>
      </c>
      <c r="O21" s="220">
        <v>7</v>
      </c>
      <c r="P21" s="220">
        <v>16</v>
      </c>
      <c r="Q21" s="220">
        <v>39</v>
      </c>
      <c r="R21" s="220">
        <v>8</v>
      </c>
      <c r="S21" s="220">
        <v>8.25</v>
      </c>
      <c r="T21" s="220">
        <v>16</v>
      </c>
      <c r="U21" s="220">
        <v>0</v>
      </c>
      <c r="V21" s="223"/>
      <c r="W21" s="205"/>
      <c r="X21" s="205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24"/>
      <c r="CI21" s="224"/>
      <c r="CJ21" s="224"/>
      <c r="CK21" s="224"/>
      <c r="CL21" s="224"/>
      <c r="CM21" s="224"/>
      <c r="CN21" s="224"/>
      <c r="CO21" s="224"/>
      <c r="CP21" s="224"/>
      <c r="CQ21" s="224"/>
      <c r="CR21" s="224"/>
      <c r="CS21" s="224"/>
      <c r="CT21" s="224"/>
      <c r="CU21" s="224"/>
      <c r="CV21" s="224"/>
      <c r="CW21" s="224"/>
      <c r="CX21" s="225"/>
      <c r="CY21" s="226"/>
      <c r="CZ21" s="227"/>
      <c r="DA21" s="227"/>
      <c r="DB21" s="209"/>
    </row>
    <row r="22" spans="1:106">
      <c r="A22" s="216" t="str">
        <f t="shared" si="2"/>
        <v>Mon</v>
      </c>
      <c r="B22" s="217">
        <f t="shared" si="0"/>
        <v>41288</v>
      </c>
      <c r="C22" s="218">
        <v>203</v>
      </c>
      <c r="D22" s="218">
        <v>179</v>
      </c>
      <c r="E22" s="218">
        <v>22</v>
      </c>
      <c r="F22" s="218">
        <v>0</v>
      </c>
      <c r="G22" s="219">
        <f t="shared" si="1"/>
        <v>201</v>
      </c>
      <c r="H22" s="218">
        <v>8</v>
      </c>
      <c r="I22" s="218">
        <v>0</v>
      </c>
      <c r="J22" s="220">
        <v>89</v>
      </c>
      <c r="K22" s="220">
        <v>16</v>
      </c>
      <c r="L22" s="222">
        <v>14.25</v>
      </c>
      <c r="M22" s="220">
        <v>8</v>
      </c>
      <c r="N22" s="220">
        <v>7.25</v>
      </c>
      <c r="O22" s="220">
        <v>7</v>
      </c>
      <c r="P22" s="220">
        <v>15</v>
      </c>
      <c r="Q22" s="220">
        <v>24</v>
      </c>
      <c r="R22" s="220">
        <v>4</v>
      </c>
      <c r="S22" s="220">
        <v>8</v>
      </c>
      <c r="T22" s="220">
        <v>16.75</v>
      </c>
      <c r="U22" s="220">
        <v>0</v>
      </c>
      <c r="V22" s="223"/>
      <c r="W22" s="205"/>
      <c r="X22" s="205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5"/>
      <c r="CY22" s="226"/>
      <c r="CZ22" s="227"/>
      <c r="DA22" s="227"/>
      <c r="DB22" s="209"/>
    </row>
    <row r="23" spans="1:106">
      <c r="A23" s="216" t="str">
        <f t="shared" si="2"/>
        <v>Tue</v>
      </c>
      <c r="B23" s="217">
        <f t="shared" si="0"/>
        <v>41289</v>
      </c>
      <c r="C23" s="218">
        <v>239</v>
      </c>
      <c r="D23" s="218">
        <v>218</v>
      </c>
      <c r="E23" s="218">
        <v>11</v>
      </c>
      <c r="F23" s="218">
        <v>2</v>
      </c>
      <c r="G23" s="219">
        <f t="shared" si="1"/>
        <v>231</v>
      </c>
      <c r="H23" s="218">
        <v>10</v>
      </c>
      <c r="I23" s="218">
        <v>0</v>
      </c>
      <c r="J23" s="220">
        <v>103</v>
      </c>
      <c r="K23" s="220">
        <v>7.75</v>
      </c>
      <c r="L23" s="222">
        <v>16</v>
      </c>
      <c r="M23" s="220">
        <v>8</v>
      </c>
      <c r="N23" s="220">
        <v>7</v>
      </c>
      <c r="O23" s="220">
        <v>8</v>
      </c>
      <c r="P23" s="220">
        <v>16</v>
      </c>
      <c r="Q23" s="220">
        <v>32</v>
      </c>
      <c r="R23" s="220">
        <v>11.25</v>
      </c>
      <c r="S23" s="220">
        <v>8</v>
      </c>
      <c r="T23" s="220">
        <v>15.75</v>
      </c>
      <c r="U23" s="220">
        <v>0</v>
      </c>
      <c r="V23" s="223"/>
      <c r="W23" s="205"/>
      <c r="X23" s="205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4"/>
      <c r="CM23" s="224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5"/>
      <c r="CY23" s="226"/>
      <c r="CZ23" s="227"/>
      <c r="DA23" s="227"/>
      <c r="DB23" s="209"/>
    </row>
    <row r="24" spans="1:106">
      <c r="A24" s="216" t="str">
        <f t="shared" si="2"/>
        <v>Wed</v>
      </c>
      <c r="B24" s="217">
        <f t="shared" si="0"/>
        <v>41290</v>
      </c>
      <c r="C24" s="218">
        <v>258</v>
      </c>
      <c r="D24" s="218">
        <v>237</v>
      </c>
      <c r="E24" s="218">
        <v>11</v>
      </c>
      <c r="F24" s="218">
        <v>0</v>
      </c>
      <c r="G24" s="219">
        <f t="shared" si="1"/>
        <v>248</v>
      </c>
      <c r="H24" s="218">
        <v>10</v>
      </c>
      <c r="I24" s="218">
        <v>0</v>
      </c>
      <c r="J24" s="220">
        <v>112</v>
      </c>
      <c r="K24" s="220">
        <v>8</v>
      </c>
      <c r="L24" s="222">
        <v>16</v>
      </c>
      <c r="M24" s="220">
        <v>8</v>
      </c>
      <c r="N24" s="220">
        <v>8.25</v>
      </c>
      <c r="O24" s="220">
        <v>8</v>
      </c>
      <c r="P24" s="220">
        <v>8</v>
      </c>
      <c r="Q24" s="220">
        <v>40</v>
      </c>
      <c r="R24" s="220">
        <v>12.75</v>
      </c>
      <c r="S24" s="220">
        <v>8</v>
      </c>
      <c r="T24" s="220">
        <v>16</v>
      </c>
      <c r="U24" s="220">
        <v>0</v>
      </c>
      <c r="V24" s="223"/>
      <c r="W24" s="205"/>
      <c r="X24" s="205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5"/>
      <c r="CY24" s="226"/>
      <c r="CZ24" s="227"/>
      <c r="DA24" s="227"/>
      <c r="DB24" s="209"/>
    </row>
    <row r="25" spans="1:106">
      <c r="A25" s="216" t="str">
        <f t="shared" si="2"/>
        <v>Thu</v>
      </c>
      <c r="B25" s="217">
        <f t="shared" si="0"/>
        <v>41291</v>
      </c>
      <c r="C25" s="218">
        <v>248</v>
      </c>
      <c r="D25" s="218">
        <v>227</v>
      </c>
      <c r="E25" s="218">
        <v>12</v>
      </c>
      <c r="F25" s="218">
        <v>1</v>
      </c>
      <c r="G25" s="219">
        <f t="shared" si="1"/>
        <v>240</v>
      </c>
      <c r="H25" s="218">
        <v>10</v>
      </c>
      <c r="I25" s="218">
        <v>0</v>
      </c>
      <c r="J25" s="220">
        <v>112.25</v>
      </c>
      <c r="K25" s="220">
        <v>8</v>
      </c>
      <c r="L25" s="222">
        <v>16</v>
      </c>
      <c r="M25" s="220">
        <v>8</v>
      </c>
      <c r="N25" s="220">
        <v>7</v>
      </c>
      <c r="O25" s="220">
        <v>7</v>
      </c>
      <c r="P25" s="220">
        <v>8</v>
      </c>
      <c r="Q25" s="220">
        <v>37</v>
      </c>
      <c r="R25" s="220">
        <v>12</v>
      </c>
      <c r="S25" s="220">
        <v>8</v>
      </c>
      <c r="T25" s="220">
        <v>16</v>
      </c>
      <c r="U25" s="220">
        <v>0.75</v>
      </c>
      <c r="V25" s="223"/>
      <c r="W25" s="205"/>
      <c r="X25" s="205"/>
      <c r="BT25" s="224"/>
      <c r="BU25" s="224"/>
      <c r="BV25" s="224"/>
      <c r="BW25" s="224"/>
      <c r="BX25" s="224"/>
      <c r="BY25" s="224"/>
      <c r="BZ25" s="224"/>
      <c r="CA25" s="224"/>
      <c r="CB25" s="224"/>
      <c r="CC25" s="224"/>
      <c r="CD25" s="224"/>
      <c r="CE25" s="224"/>
      <c r="CF25" s="224"/>
      <c r="CG25" s="224"/>
      <c r="CH25" s="224"/>
      <c r="CI25" s="224"/>
      <c r="CJ25" s="224"/>
      <c r="CK25" s="224"/>
      <c r="CL25" s="224"/>
      <c r="CM25" s="224"/>
      <c r="CN25" s="224"/>
      <c r="CO25" s="224"/>
      <c r="CP25" s="224"/>
      <c r="CQ25" s="224"/>
      <c r="CR25" s="224"/>
      <c r="CS25" s="224"/>
      <c r="CT25" s="224"/>
      <c r="CU25" s="224"/>
      <c r="CV25" s="224"/>
      <c r="CW25" s="224"/>
      <c r="CX25" s="225"/>
      <c r="CY25" s="226"/>
      <c r="CZ25" s="227"/>
      <c r="DA25" s="227"/>
      <c r="DB25" s="209"/>
    </row>
    <row r="26" spans="1:106">
      <c r="A26" s="216" t="str">
        <f t="shared" si="2"/>
        <v>Fri</v>
      </c>
      <c r="B26" s="217">
        <f t="shared" si="0"/>
        <v>41292</v>
      </c>
      <c r="C26" s="218">
        <v>229</v>
      </c>
      <c r="D26" s="218">
        <v>186</v>
      </c>
      <c r="E26" s="218">
        <v>30</v>
      </c>
      <c r="F26" s="218">
        <v>2</v>
      </c>
      <c r="G26" s="219">
        <f t="shared" si="1"/>
        <v>218</v>
      </c>
      <c r="H26" s="218">
        <v>10</v>
      </c>
      <c r="I26" s="218">
        <v>0</v>
      </c>
      <c r="J26" s="220">
        <v>96.75</v>
      </c>
      <c r="K26" s="220">
        <v>16.75</v>
      </c>
      <c r="L26" s="222">
        <v>15</v>
      </c>
      <c r="M26" s="220">
        <v>8</v>
      </c>
      <c r="N26" s="220">
        <v>7</v>
      </c>
      <c r="O26" s="220">
        <v>7</v>
      </c>
      <c r="P26" s="220">
        <v>8</v>
      </c>
      <c r="Q26" s="220">
        <v>30.75</v>
      </c>
      <c r="R26" s="220">
        <v>4</v>
      </c>
      <c r="S26" s="220">
        <v>8</v>
      </c>
      <c r="T26" s="220">
        <v>16.5</v>
      </c>
      <c r="U26" s="220">
        <v>3.5</v>
      </c>
      <c r="V26" s="223"/>
      <c r="W26" s="205"/>
      <c r="X26" s="205"/>
      <c r="BT26" s="224"/>
      <c r="BU26" s="224"/>
      <c r="BV26" s="224"/>
      <c r="BW26" s="224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5"/>
      <c r="CY26" s="226"/>
      <c r="CZ26" s="227"/>
      <c r="DA26" s="227"/>
      <c r="DB26" s="209"/>
    </row>
    <row r="27" spans="1:106">
      <c r="A27" s="216" t="str">
        <f t="shared" si="2"/>
        <v>Sat</v>
      </c>
      <c r="B27" s="217">
        <f t="shared" si="0"/>
        <v>41293</v>
      </c>
      <c r="C27" s="218">
        <v>276</v>
      </c>
      <c r="D27" s="218">
        <v>207</v>
      </c>
      <c r="E27" s="218">
        <v>28</v>
      </c>
      <c r="F27" s="218">
        <v>3</v>
      </c>
      <c r="G27" s="219">
        <f t="shared" si="1"/>
        <v>238</v>
      </c>
      <c r="H27" s="218">
        <v>10</v>
      </c>
      <c r="I27" s="218">
        <v>0</v>
      </c>
      <c r="J27" s="220">
        <v>95.25</v>
      </c>
      <c r="K27" s="220">
        <v>16.25</v>
      </c>
      <c r="L27" s="222">
        <v>15.5</v>
      </c>
      <c r="M27" s="220">
        <v>8</v>
      </c>
      <c r="N27" s="220">
        <v>7</v>
      </c>
      <c r="O27" s="220">
        <v>7</v>
      </c>
      <c r="P27" s="220">
        <v>16</v>
      </c>
      <c r="Q27" s="220">
        <v>36.75</v>
      </c>
      <c r="R27" s="220">
        <v>0</v>
      </c>
      <c r="S27" s="220">
        <v>8</v>
      </c>
      <c r="T27" s="220">
        <v>16.25</v>
      </c>
      <c r="U27" s="220">
        <v>0</v>
      </c>
      <c r="V27" s="223"/>
      <c r="W27" s="205"/>
      <c r="X27" s="205"/>
      <c r="BT27" s="224"/>
      <c r="BU27" s="224"/>
      <c r="BV27" s="224"/>
      <c r="BW27" s="224"/>
      <c r="BX27" s="224"/>
      <c r="BY27" s="224"/>
      <c r="BZ27" s="224"/>
      <c r="CA27" s="224"/>
      <c r="CB27" s="224"/>
      <c r="CC27" s="224"/>
      <c r="CD27" s="224"/>
      <c r="CE27" s="224"/>
      <c r="CF27" s="224"/>
      <c r="CG27" s="224"/>
      <c r="CH27" s="224"/>
      <c r="CI27" s="224"/>
      <c r="CJ27" s="224"/>
      <c r="CK27" s="224"/>
      <c r="CL27" s="224"/>
      <c r="CM27" s="224"/>
      <c r="CN27" s="224"/>
      <c r="CO27" s="224"/>
      <c r="CP27" s="224"/>
      <c r="CQ27" s="224"/>
      <c r="CR27" s="224"/>
      <c r="CS27" s="224"/>
      <c r="CT27" s="224"/>
      <c r="CU27" s="224"/>
      <c r="CV27" s="224"/>
      <c r="CW27" s="224"/>
      <c r="CX27" s="225"/>
      <c r="CY27" s="226"/>
      <c r="CZ27" s="227"/>
      <c r="DA27" s="227"/>
      <c r="DB27" s="209"/>
    </row>
    <row r="28" spans="1:106">
      <c r="A28" s="216" t="str">
        <f t="shared" si="2"/>
        <v>Sun</v>
      </c>
      <c r="B28" s="217">
        <f t="shared" si="0"/>
        <v>41294</v>
      </c>
      <c r="C28" s="218">
        <v>263</v>
      </c>
      <c r="D28" s="218">
        <v>194</v>
      </c>
      <c r="E28" s="218">
        <v>24</v>
      </c>
      <c r="F28" s="218">
        <v>3</v>
      </c>
      <c r="G28" s="219">
        <f t="shared" si="1"/>
        <v>221</v>
      </c>
      <c r="H28" s="218">
        <v>11</v>
      </c>
      <c r="I28" s="218">
        <v>0</v>
      </c>
      <c r="J28" s="220">
        <v>121</v>
      </c>
      <c r="K28" s="220">
        <v>16</v>
      </c>
      <c r="L28" s="222">
        <v>24</v>
      </c>
      <c r="M28" s="220">
        <v>8</v>
      </c>
      <c r="N28" s="220">
        <v>7</v>
      </c>
      <c r="O28" s="220">
        <v>7</v>
      </c>
      <c r="P28" s="220">
        <v>16</v>
      </c>
      <c r="Q28" s="220">
        <v>39</v>
      </c>
      <c r="R28" s="220">
        <v>8</v>
      </c>
      <c r="S28" s="220">
        <v>8</v>
      </c>
      <c r="T28" s="220">
        <v>16</v>
      </c>
      <c r="U28" s="220">
        <v>0</v>
      </c>
      <c r="V28" s="223"/>
      <c r="W28" s="205"/>
      <c r="X28" s="205"/>
      <c r="BT28" s="224"/>
      <c r="BU28" s="224"/>
      <c r="BV28" s="224"/>
      <c r="BW28" s="224"/>
      <c r="BX28" s="224"/>
      <c r="BY28" s="224"/>
      <c r="BZ28" s="224"/>
      <c r="CA28" s="224"/>
      <c r="CB28" s="224"/>
      <c r="CC28" s="224"/>
      <c r="CD28" s="224"/>
      <c r="CE28" s="224"/>
      <c r="CF28" s="224"/>
      <c r="CG28" s="224"/>
      <c r="CH28" s="224"/>
      <c r="CI28" s="224"/>
      <c r="CJ28" s="224"/>
      <c r="CK28" s="224"/>
      <c r="CL28" s="224"/>
      <c r="CM28" s="224"/>
      <c r="CN28" s="224"/>
      <c r="CO28" s="224"/>
      <c r="CP28" s="224"/>
      <c r="CQ28" s="224"/>
      <c r="CR28" s="224"/>
      <c r="CS28" s="224"/>
      <c r="CT28" s="224"/>
      <c r="CU28" s="224"/>
      <c r="CV28" s="224"/>
      <c r="CW28" s="224"/>
      <c r="CX28" s="225"/>
      <c r="CY28" s="226"/>
      <c r="CZ28" s="227"/>
      <c r="DA28" s="227"/>
      <c r="DB28" s="209"/>
    </row>
    <row r="29" spans="1:106">
      <c r="A29" s="216" t="str">
        <f t="shared" si="2"/>
        <v>Mon</v>
      </c>
      <c r="B29" s="217">
        <f t="shared" si="0"/>
        <v>41295</v>
      </c>
      <c r="C29" s="218">
        <v>127</v>
      </c>
      <c r="D29" s="218">
        <v>115</v>
      </c>
      <c r="E29" s="218">
        <v>27</v>
      </c>
      <c r="F29" s="218">
        <v>6</v>
      </c>
      <c r="G29" s="219">
        <f t="shared" si="1"/>
        <v>148</v>
      </c>
      <c r="H29" s="218">
        <v>10</v>
      </c>
      <c r="I29" s="218">
        <v>0</v>
      </c>
      <c r="J29" s="220">
        <v>55.75</v>
      </c>
      <c r="K29" s="220">
        <v>16.5</v>
      </c>
      <c r="L29" s="222">
        <v>14</v>
      </c>
      <c r="M29" s="220">
        <v>8</v>
      </c>
      <c r="N29" s="220">
        <v>4</v>
      </c>
      <c r="O29" s="220">
        <v>4</v>
      </c>
      <c r="P29" s="220">
        <v>16</v>
      </c>
      <c r="Q29" s="220">
        <v>24</v>
      </c>
      <c r="R29" s="220">
        <v>6.75</v>
      </c>
      <c r="S29" s="220">
        <v>8</v>
      </c>
      <c r="T29" s="220">
        <v>8</v>
      </c>
      <c r="U29" s="220">
        <v>0</v>
      </c>
      <c r="V29" s="223"/>
      <c r="W29" s="205"/>
      <c r="X29" s="205"/>
      <c r="BT29" s="224"/>
      <c r="BU29" s="224"/>
      <c r="BV29" s="224"/>
      <c r="BW29" s="224"/>
      <c r="BX29" s="224"/>
      <c r="BY29" s="224"/>
      <c r="BZ29" s="224"/>
      <c r="CA29" s="224"/>
      <c r="CB29" s="224"/>
      <c r="CC29" s="224"/>
      <c r="CD29" s="224"/>
      <c r="CE29" s="224"/>
      <c r="CF29" s="224"/>
      <c r="CG29" s="224"/>
      <c r="CH29" s="224"/>
      <c r="CI29" s="224"/>
      <c r="CJ29" s="224"/>
      <c r="CK29" s="224"/>
      <c r="CL29" s="224"/>
      <c r="CM29" s="224"/>
      <c r="CN29" s="224"/>
      <c r="CO29" s="224"/>
      <c r="CP29" s="224"/>
      <c r="CQ29" s="224"/>
      <c r="CR29" s="224"/>
      <c r="CS29" s="224"/>
      <c r="CT29" s="224"/>
      <c r="CU29" s="224"/>
      <c r="CV29" s="224"/>
      <c r="CW29" s="224"/>
      <c r="CX29" s="225"/>
      <c r="CY29" s="226"/>
      <c r="CZ29" s="227"/>
      <c r="DA29" s="227"/>
      <c r="DB29" s="209"/>
    </row>
    <row r="30" spans="1:106">
      <c r="A30" s="216" t="str">
        <f t="shared" si="2"/>
        <v>Tue</v>
      </c>
      <c r="B30" s="217">
        <f t="shared" si="0"/>
        <v>41296</v>
      </c>
      <c r="C30" s="218">
        <v>185</v>
      </c>
      <c r="D30" s="218">
        <v>176</v>
      </c>
      <c r="E30" s="218">
        <v>10</v>
      </c>
      <c r="F30" s="218">
        <v>0</v>
      </c>
      <c r="G30" s="219">
        <f t="shared" si="1"/>
        <v>186</v>
      </c>
      <c r="H30" s="218">
        <v>10</v>
      </c>
      <c r="I30" s="218">
        <v>0</v>
      </c>
      <c r="J30" s="220">
        <v>79.75</v>
      </c>
      <c r="K30" s="220">
        <v>7.25</v>
      </c>
      <c r="L30" s="222">
        <v>16</v>
      </c>
      <c r="M30" s="220">
        <v>8</v>
      </c>
      <c r="N30" s="220">
        <v>7</v>
      </c>
      <c r="O30" s="220">
        <v>7</v>
      </c>
      <c r="P30" s="220">
        <v>16</v>
      </c>
      <c r="Q30" s="220">
        <v>32</v>
      </c>
      <c r="R30" s="220">
        <v>11</v>
      </c>
      <c r="S30" s="220">
        <v>8</v>
      </c>
      <c r="T30" s="220">
        <v>15.5</v>
      </c>
      <c r="U30" s="220">
        <v>0</v>
      </c>
      <c r="V30" s="223"/>
      <c r="W30" s="205"/>
      <c r="X30" s="205"/>
      <c r="BT30" s="224"/>
      <c r="BU30" s="224"/>
      <c r="BV30" s="224"/>
      <c r="BW30" s="224"/>
      <c r="BX30" s="224"/>
      <c r="BY30" s="224"/>
      <c r="BZ30" s="224"/>
      <c r="CA30" s="224"/>
      <c r="CB30" s="224"/>
      <c r="CC30" s="224"/>
      <c r="CD30" s="224"/>
      <c r="CE30" s="224"/>
      <c r="CF30" s="224"/>
      <c r="CG30" s="224"/>
      <c r="CH30" s="224"/>
      <c r="CI30" s="224"/>
      <c r="CJ30" s="224"/>
      <c r="CK30" s="224"/>
      <c r="CL30" s="224"/>
      <c r="CM30" s="224"/>
      <c r="CN30" s="224"/>
      <c r="CO30" s="224"/>
      <c r="CP30" s="224"/>
      <c r="CQ30" s="224"/>
      <c r="CR30" s="224"/>
      <c r="CS30" s="224"/>
      <c r="CT30" s="224"/>
      <c r="CU30" s="224"/>
      <c r="CV30" s="224"/>
      <c r="CW30" s="224"/>
      <c r="CX30" s="225"/>
      <c r="CY30" s="226"/>
      <c r="CZ30" s="227"/>
      <c r="DA30" s="227"/>
      <c r="DB30" s="209"/>
    </row>
    <row r="31" spans="1:106">
      <c r="A31" s="216" t="str">
        <f t="shared" si="2"/>
        <v>Wed</v>
      </c>
      <c r="B31" s="217">
        <f t="shared" si="0"/>
        <v>41297</v>
      </c>
      <c r="C31" s="218">
        <v>252</v>
      </c>
      <c r="D31" s="218">
        <v>216</v>
      </c>
      <c r="E31" s="218">
        <v>23</v>
      </c>
      <c r="F31" s="218">
        <v>0</v>
      </c>
      <c r="G31" s="219">
        <f t="shared" si="1"/>
        <v>239</v>
      </c>
      <c r="H31" s="218">
        <v>10</v>
      </c>
      <c r="I31" s="218">
        <v>0</v>
      </c>
      <c r="J31" s="220">
        <v>90.25</v>
      </c>
      <c r="K31" s="220">
        <v>16.5</v>
      </c>
      <c r="L31" s="222">
        <v>16</v>
      </c>
      <c r="M31" s="220">
        <v>8</v>
      </c>
      <c r="N31" s="220">
        <v>7</v>
      </c>
      <c r="O31" s="220">
        <v>8</v>
      </c>
      <c r="P31" s="220">
        <v>16</v>
      </c>
      <c r="Q31" s="220">
        <v>40</v>
      </c>
      <c r="R31" s="220">
        <v>11.25</v>
      </c>
      <c r="S31" s="220">
        <v>8</v>
      </c>
      <c r="T31" s="220">
        <v>16.25</v>
      </c>
      <c r="U31" s="220">
        <v>0</v>
      </c>
      <c r="V31" s="223"/>
      <c r="W31" s="205"/>
      <c r="X31" s="205"/>
      <c r="BT31" s="224"/>
      <c r="BU31" s="224"/>
      <c r="BV31" s="224"/>
      <c r="BW31" s="224"/>
      <c r="BX31" s="224"/>
      <c r="BY31" s="224"/>
      <c r="BZ31" s="224"/>
      <c r="CA31" s="224"/>
      <c r="CB31" s="224"/>
      <c r="CC31" s="224"/>
      <c r="CD31" s="224"/>
      <c r="CE31" s="224"/>
      <c r="CF31" s="224"/>
      <c r="CG31" s="224"/>
      <c r="CH31" s="224"/>
      <c r="CI31" s="224"/>
      <c r="CJ31" s="224"/>
      <c r="CK31" s="224"/>
      <c r="CL31" s="224"/>
      <c r="CM31" s="224"/>
      <c r="CN31" s="224"/>
      <c r="CO31" s="224"/>
      <c r="CP31" s="224"/>
      <c r="CQ31" s="224"/>
      <c r="CR31" s="224"/>
      <c r="CS31" s="224"/>
      <c r="CT31" s="224"/>
      <c r="CU31" s="224"/>
      <c r="CV31" s="224"/>
      <c r="CW31" s="224"/>
      <c r="CX31" s="225"/>
      <c r="CY31" s="226"/>
      <c r="CZ31" s="227"/>
      <c r="DA31" s="227"/>
      <c r="DB31" s="209"/>
    </row>
    <row r="32" spans="1:106">
      <c r="A32" s="216" t="str">
        <f t="shared" si="2"/>
        <v>Thu</v>
      </c>
      <c r="B32" s="217">
        <f t="shared" si="0"/>
        <v>41298</v>
      </c>
      <c r="C32" s="218">
        <v>260</v>
      </c>
      <c r="D32" s="218">
        <v>237</v>
      </c>
      <c r="E32" s="218">
        <v>12</v>
      </c>
      <c r="F32" s="218">
        <v>0</v>
      </c>
      <c r="G32" s="219">
        <f t="shared" si="1"/>
        <v>249</v>
      </c>
      <c r="H32" s="218">
        <v>10</v>
      </c>
      <c r="I32" s="218">
        <v>0</v>
      </c>
      <c r="J32" s="220">
        <v>119</v>
      </c>
      <c r="K32" s="220">
        <v>8</v>
      </c>
      <c r="L32" s="222">
        <v>16</v>
      </c>
      <c r="M32" s="220">
        <v>8</v>
      </c>
      <c r="N32" s="220">
        <v>7</v>
      </c>
      <c r="O32" s="220">
        <v>8</v>
      </c>
      <c r="P32" s="220">
        <v>16</v>
      </c>
      <c r="Q32" s="220">
        <v>40</v>
      </c>
      <c r="R32" s="220">
        <v>4</v>
      </c>
      <c r="S32" s="220">
        <v>8</v>
      </c>
      <c r="T32" s="220">
        <v>16.75</v>
      </c>
      <c r="U32" s="220">
        <v>1.25</v>
      </c>
      <c r="V32" s="223"/>
      <c r="W32" s="205"/>
      <c r="X32" s="205"/>
      <c r="BT32" s="224"/>
      <c r="BU32" s="224"/>
      <c r="BV32" s="224"/>
      <c r="BW32" s="224"/>
      <c r="BX32" s="224"/>
      <c r="BY32" s="224"/>
      <c r="BZ32" s="224"/>
      <c r="CA32" s="224"/>
      <c r="CB32" s="224"/>
      <c r="CC32" s="224"/>
      <c r="CD32" s="224"/>
      <c r="CE32" s="224"/>
      <c r="CF32" s="224"/>
      <c r="CG32" s="224"/>
      <c r="CH32" s="224"/>
      <c r="CI32" s="224"/>
      <c r="CJ32" s="224"/>
      <c r="CK32" s="224"/>
      <c r="CL32" s="224"/>
      <c r="CM32" s="224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5"/>
      <c r="CY32" s="226"/>
      <c r="CZ32" s="227"/>
      <c r="DA32" s="227"/>
      <c r="DB32" s="209"/>
    </row>
    <row r="33" spans="1:106">
      <c r="A33" s="216" t="str">
        <f t="shared" si="2"/>
        <v>Fri</v>
      </c>
      <c r="B33" s="217">
        <f t="shared" si="0"/>
        <v>41299</v>
      </c>
      <c r="C33" s="218">
        <v>210</v>
      </c>
      <c r="D33" s="218">
        <v>194</v>
      </c>
      <c r="E33" s="218">
        <v>12</v>
      </c>
      <c r="F33" s="218">
        <v>0</v>
      </c>
      <c r="G33" s="219">
        <f t="shared" si="1"/>
        <v>206</v>
      </c>
      <c r="H33" s="218">
        <v>10</v>
      </c>
      <c r="I33" s="218">
        <v>0</v>
      </c>
      <c r="J33" s="220">
        <v>102.75</v>
      </c>
      <c r="K33" s="220">
        <v>10.75</v>
      </c>
      <c r="L33" s="222">
        <v>15</v>
      </c>
      <c r="M33" s="220">
        <v>8</v>
      </c>
      <c r="N33" s="220">
        <v>7</v>
      </c>
      <c r="O33" s="220">
        <v>7</v>
      </c>
      <c r="P33" s="220">
        <v>15.75</v>
      </c>
      <c r="Q33" s="220">
        <v>30.5</v>
      </c>
      <c r="R33" s="220">
        <v>4</v>
      </c>
      <c r="S33" s="220">
        <v>8</v>
      </c>
      <c r="T33" s="220">
        <v>16</v>
      </c>
      <c r="U33" s="220">
        <v>0</v>
      </c>
      <c r="V33" s="223"/>
      <c r="W33" s="205"/>
      <c r="X33" s="205"/>
      <c r="BT33" s="224"/>
      <c r="BU33" s="224"/>
      <c r="BV33" s="224"/>
      <c r="BW33" s="224"/>
      <c r="BX33" s="224"/>
      <c r="BY33" s="224"/>
      <c r="BZ33" s="224"/>
      <c r="CA33" s="224"/>
      <c r="CB33" s="224"/>
      <c r="CC33" s="224"/>
      <c r="CD33" s="224"/>
      <c r="CE33" s="224"/>
      <c r="CF33" s="224"/>
      <c r="CG33" s="224"/>
      <c r="CH33" s="224"/>
      <c r="CI33" s="224"/>
      <c r="CJ33" s="224"/>
      <c r="CK33" s="224"/>
      <c r="CL33" s="224"/>
      <c r="CM33" s="224"/>
      <c r="CN33" s="224"/>
      <c r="CO33" s="224"/>
      <c r="CP33" s="224"/>
      <c r="CQ33" s="224"/>
      <c r="CR33" s="224"/>
      <c r="CS33" s="224"/>
      <c r="CT33" s="224"/>
      <c r="CU33" s="224"/>
      <c r="CV33" s="224"/>
      <c r="CW33" s="224"/>
      <c r="CX33" s="225"/>
      <c r="CY33" s="226"/>
      <c r="CZ33" s="227"/>
      <c r="DA33" s="227"/>
      <c r="DB33" s="209"/>
    </row>
    <row r="34" spans="1:106">
      <c r="A34" s="216" t="str">
        <f t="shared" si="2"/>
        <v>Sat</v>
      </c>
      <c r="B34" s="217">
        <f t="shared" si="0"/>
        <v>41300</v>
      </c>
      <c r="C34" s="218">
        <v>184</v>
      </c>
      <c r="D34" s="218">
        <v>161</v>
      </c>
      <c r="E34" s="218">
        <v>14</v>
      </c>
      <c r="F34" s="218">
        <v>1</v>
      </c>
      <c r="G34" s="219">
        <f t="shared" si="1"/>
        <v>176</v>
      </c>
      <c r="H34" s="218">
        <v>10</v>
      </c>
      <c r="I34" s="218">
        <v>0</v>
      </c>
      <c r="J34" s="220">
        <v>76</v>
      </c>
      <c r="K34" s="220">
        <v>9.75</v>
      </c>
      <c r="L34" s="222">
        <v>16</v>
      </c>
      <c r="M34" s="220">
        <v>8</v>
      </c>
      <c r="N34" s="220">
        <v>7</v>
      </c>
      <c r="O34" s="220">
        <v>7.25</v>
      </c>
      <c r="P34" s="220">
        <v>16</v>
      </c>
      <c r="Q34" s="220">
        <v>30.5</v>
      </c>
      <c r="R34" s="220">
        <v>8</v>
      </c>
      <c r="S34" s="220">
        <v>9.75</v>
      </c>
      <c r="T34" s="220">
        <v>16</v>
      </c>
      <c r="U34" s="220">
        <v>0.5</v>
      </c>
      <c r="V34" s="223"/>
      <c r="W34" s="205"/>
      <c r="X34" s="205"/>
      <c r="BT34" s="224"/>
      <c r="BU34" s="224"/>
      <c r="BV34" s="224"/>
      <c r="BW34" s="224"/>
      <c r="BX34" s="224"/>
      <c r="BY34" s="224"/>
      <c r="BZ34" s="224"/>
      <c r="CA34" s="224"/>
      <c r="CB34" s="224"/>
      <c r="CC34" s="224"/>
      <c r="CD34" s="224"/>
      <c r="CE34" s="224"/>
      <c r="CF34" s="224"/>
      <c r="CG34" s="224"/>
      <c r="CH34" s="224"/>
      <c r="CI34" s="224"/>
      <c r="CJ34" s="224"/>
      <c r="CK34" s="224"/>
      <c r="CL34" s="224"/>
      <c r="CM34" s="224"/>
      <c r="CN34" s="224"/>
      <c r="CO34" s="224"/>
      <c r="CP34" s="224"/>
      <c r="CQ34" s="224"/>
      <c r="CR34" s="224"/>
      <c r="CS34" s="224"/>
      <c r="CT34" s="224"/>
      <c r="CU34" s="224"/>
      <c r="CV34" s="224"/>
      <c r="CW34" s="224"/>
      <c r="CX34" s="225"/>
      <c r="CY34" s="226"/>
      <c r="CZ34" s="227"/>
      <c r="DA34" s="227"/>
      <c r="DB34" s="209"/>
    </row>
    <row r="35" spans="1:106">
      <c r="A35" s="216" t="str">
        <f t="shared" si="2"/>
        <v>Sun</v>
      </c>
      <c r="B35" s="217">
        <f t="shared" si="0"/>
        <v>41301</v>
      </c>
      <c r="C35" s="218">
        <v>249</v>
      </c>
      <c r="D35" s="218">
        <v>186</v>
      </c>
      <c r="E35" s="218">
        <v>13</v>
      </c>
      <c r="F35" s="218">
        <v>0</v>
      </c>
      <c r="G35" s="219">
        <f t="shared" si="1"/>
        <v>199</v>
      </c>
      <c r="H35" s="218">
        <v>10</v>
      </c>
      <c r="I35" s="218">
        <v>0</v>
      </c>
      <c r="J35" s="220">
        <v>120.5</v>
      </c>
      <c r="K35" s="220">
        <v>8</v>
      </c>
      <c r="L35" s="222">
        <v>24</v>
      </c>
      <c r="M35" s="220">
        <v>8</v>
      </c>
      <c r="N35" s="220">
        <v>7</v>
      </c>
      <c r="O35" s="220">
        <v>7</v>
      </c>
      <c r="P35" s="220">
        <v>16</v>
      </c>
      <c r="Q35" s="220">
        <v>37.75</v>
      </c>
      <c r="R35" s="220">
        <v>8</v>
      </c>
      <c r="S35" s="220">
        <v>8</v>
      </c>
      <c r="T35" s="220">
        <v>16</v>
      </c>
      <c r="U35" s="220">
        <v>0</v>
      </c>
      <c r="V35" s="223"/>
      <c r="W35" s="205"/>
      <c r="X35" s="205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5"/>
      <c r="CY35" s="226"/>
      <c r="CZ35" s="227"/>
      <c r="DA35" s="227"/>
      <c r="DB35" s="209"/>
    </row>
    <row r="36" spans="1:106">
      <c r="A36" s="216" t="str">
        <f t="shared" si="2"/>
        <v>Mon</v>
      </c>
      <c r="B36" s="217">
        <f t="shared" si="0"/>
        <v>41302</v>
      </c>
      <c r="C36" s="218">
        <v>183</v>
      </c>
      <c r="D36" s="218">
        <v>181</v>
      </c>
      <c r="E36" s="218">
        <v>14</v>
      </c>
      <c r="F36" s="218">
        <v>4</v>
      </c>
      <c r="G36" s="219">
        <f t="shared" si="1"/>
        <v>199</v>
      </c>
      <c r="H36" s="218">
        <v>0</v>
      </c>
      <c r="I36" s="218">
        <v>0</v>
      </c>
      <c r="J36" s="220">
        <v>89</v>
      </c>
      <c r="K36" s="220">
        <v>8</v>
      </c>
      <c r="L36" s="222">
        <v>13.75</v>
      </c>
      <c r="M36" s="220">
        <v>0</v>
      </c>
      <c r="N36" s="220">
        <v>4</v>
      </c>
      <c r="O36" s="220">
        <v>4</v>
      </c>
      <c r="P36" s="220">
        <v>16</v>
      </c>
      <c r="Q36" s="220">
        <v>32</v>
      </c>
      <c r="R36" s="220">
        <v>4</v>
      </c>
      <c r="S36" s="220">
        <v>8.25</v>
      </c>
      <c r="T36" s="220">
        <v>16</v>
      </c>
      <c r="U36" s="220">
        <v>0</v>
      </c>
      <c r="V36" s="223"/>
      <c r="W36" s="205"/>
      <c r="X36" s="205"/>
      <c r="BT36" s="224"/>
      <c r="BU36" s="224"/>
      <c r="BV36" s="224"/>
      <c r="BW36" s="224"/>
      <c r="BX36" s="224"/>
      <c r="BY36" s="224"/>
      <c r="BZ36" s="224"/>
      <c r="CA36" s="224"/>
      <c r="CB36" s="224"/>
      <c r="CC36" s="224"/>
      <c r="CD36" s="224"/>
      <c r="CE36" s="224"/>
      <c r="CF36" s="224"/>
      <c r="CG36" s="224"/>
      <c r="CH36" s="224"/>
      <c r="CI36" s="224"/>
      <c r="CJ36" s="224"/>
      <c r="CK36" s="224"/>
      <c r="CL36" s="224"/>
      <c r="CM36" s="224"/>
      <c r="CN36" s="224"/>
      <c r="CO36" s="224"/>
      <c r="CP36" s="224"/>
      <c r="CQ36" s="224"/>
      <c r="CR36" s="224"/>
      <c r="CS36" s="224"/>
      <c r="CT36" s="224"/>
      <c r="CU36" s="224"/>
      <c r="CV36" s="224"/>
      <c r="CW36" s="224"/>
      <c r="CX36" s="225"/>
      <c r="CY36" s="226"/>
      <c r="CZ36" s="227"/>
      <c r="DA36" s="227"/>
      <c r="DB36" s="209"/>
    </row>
    <row r="37" spans="1:106">
      <c r="A37" s="216" t="str">
        <f t="shared" si="2"/>
        <v>Tue</v>
      </c>
      <c r="B37" s="217">
        <f t="shared" si="0"/>
        <v>41303</v>
      </c>
      <c r="C37" s="218">
        <v>248</v>
      </c>
      <c r="D37" s="218">
        <v>224</v>
      </c>
      <c r="E37" s="218">
        <v>12</v>
      </c>
      <c r="F37" s="218">
        <v>2</v>
      </c>
      <c r="G37" s="219">
        <f t="shared" si="1"/>
        <v>238</v>
      </c>
      <c r="H37" s="218">
        <v>0</v>
      </c>
      <c r="I37" s="218">
        <v>0</v>
      </c>
      <c r="J37" s="220">
        <v>104.25</v>
      </c>
      <c r="K37" s="220">
        <v>7</v>
      </c>
      <c r="L37" s="222">
        <v>16</v>
      </c>
      <c r="M37" s="220">
        <v>0</v>
      </c>
      <c r="N37" s="220">
        <v>7</v>
      </c>
      <c r="O37" s="220">
        <v>7</v>
      </c>
      <c r="P37" s="220">
        <v>16</v>
      </c>
      <c r="Q37" s="220">
        <v>32</v>
      </c>
      <c r="R37" s="220">
        <v>3.5</v>
      </c>
      <c r="S37" s="220">
        <v>8</v>
      </c>
      <c r="T37" s="220">
        <v>16</v>
      </c>
      <c r="U37" s="220">
        <v>0</v>
      </c>
      <c r="V37" s="223"/>
      <c r="W37" s="205"/>
      <c r="X37" s="205"/>
      <c r="BT37" s="224"/>
      <c r="BU37" s="224"/>
      <c r="BV37" s="224"/>
      <c r="BW37" s="224"/>
      <c r="BX37" s="224"/>
      <c r="BY37" s="224"/>
      <c r="BZ37" s="224"/>
      <c r="CA37" s="224"/>
      <c r="CB37" s="224"/>
      <c r="CC37" s="224"/>
      <c r="CD37" s="224"/>
      <c r="CE37" s="224"/>
      <c r="CF37" s="224"/>
      <c r="CG37" s="224"/>
      <c r="CH37" s="224"/>
      <c r="CI37" s="224"/>
      <c r="CJ37" s="224"/>
      <c r="CK37" s="224"/>
      <c r="CL37" s="224"/>
      <c r="CM37" s="224"/>
      <c r="CN37" s="224"/>
      <c r="CO37" s="224"/>
      <c r="CP37" s="224"/>
      <c r="CQ37" s="224"/>
      <c r="CR37" s="224"/>
      <c r="CS37" s="224"/>
      <c r="CT37" s="224"/>
      <c r="CU37" s="224"/>
      <c r="CV37" s="224"/>
      <c r="CW37" s="224"/>
      <c r="CX37" s="225"/>
      <c r="CY37" s="226"/>
      <c r="CZ37" s="227"/>
      <c r="DA37" s="227"/>
      <c r="DB37" s="209"/>
    </row>
    <row r="38" spans="1:106">
      <c r="A38" s="216" t="str">
        <f t="shared" si="2"/>
        <v>Wed</v>
      </c>
      <c r="B38" s="217">
        <f t="shared" si="0"/>
        <v>41304</v>
      </c>
      <c r="C38" s="218">
        <v>254</v>
      </c>
      <c r="D38" s="218">
        <v>233</v>
      </c>
      <c r="E38" s="218">
        <v>9</v>
      </c>
      <c r="F38" s="218">
        <v>1</v>
      </c>
      <c r="G38" s="219">
        <f t="shared" si="1"/>
        <v>243</v>
      </c>
      <c r="H38" s="218">
        <v>10</v>
      </c>
      <c r="I38" s="218">
        <v>0</v>
      </c>
      <c r="J38" s="220">
        <v>107.75</v>
      </c>
      <c r="K38" s="220">
        <v>6.75</v>
      </c>
      <c r="L38" s="222">
        <v>16</v>
      </c>
      <c r="M38" s="220">
        <v>8</v>
      </c>
      <c r="N38" s="220">
        <v>7</v>
      </c>
      <c r="O38" s="220">
        <v>8</v>
      </c>
      <c r="P38" s="220">
        <v>15.75</v>
      </c>
      <c r="Q38" s="220">
        <v>39</v>
      </c>
      <c r="R38" s="220">
        <v>4.25</v>
      </c>
      <c r="S38" s="220">
        <v>8.5</v>
      </c>
      <c r="T38" s="220">
        <v>22</v>
      </c>
      <c r="U38" s="220">
        <v>0.25</v>
      </c>
      <c r="V38" s="223"/>
      <c r="W38" s="205"/>
      <c r="X38" s="205"/>
      <c r="BT38" s="224"/>
      <c r="BU38" s="224"/>
      <c r="BV38" s="224"/>
      <c r="BW38" s="224"/>
      <c r="BX38" s="224"/>
      <c r="BY38" s="224"/>
      <c r="BZ38" s="224"/>
      <c r="CA38" s="224"/>
      <c r="CB38" s="224"/>
      <c r="CC38" s="224"/>
      <c r="CD38" s="224"/>
      <c r="CE38" s="224"/>
      <c r="CF38" s="224"/>
      <c r="CG38" s="224"/>
      <c r="CH38" s="224"/>
      <c r="CI38" s="224"/>
      <c r="CJ38" s="224"/>
      <c r="CK38" s="224"/>
      <c r="CL38" s="224"/>
      <c r="CM38" s="224"/>
      <c r="CN38" s="224"/>
      <c r="CO38" s="224"/>
      <c r="CP38" s="224"/>
      <c r="CQ38" s="224"/>
      <c r="CR38" s="224"/>
      <c r="CS38" s="224"/>
      <c r="CT38" s="224"/>
      <c r="CU38" s="224"/>
      <c r="CV38" s="224"/>
      <c r="CW38" s="224"/>
      <c r="CX38" s="225"/>
      <c r="CY38" s="226"/>
      <c r="CZ38" s="227"/>
      <c r="DA38" s="227"/>
      <c r="DB38" s="209"/>
    </row>
    <row r="39" spans="1:106">
      <c r="A39" s="216" t="str">
        <f t="shared" si="2"/>
        <v>Thu</v>
      </c>
      <c r="B39" s="217">
        <f t="shared" si="0"/>
        <v>41305</v>
      </c>
      <c r="C39" s="218">
        <v>238</v>
      </c>
      <c r="D39" s="218">
        <v>220</v>
      </c>
      <c r="E39" s="218">
        <v>11</v>
      </c>
      <c r="F39" s="218">
        <v>2</v>
      </c>
      <c r="G39" s="219">
        <f t="shared" si="1"/>
        <v>233</v>
      </c>
      <c r="H39" s="218">
        <v>10</v>
      </c>
      <c r="I39" s="218">
        <v>0</v>
      </c>
      <c r="J39" s="220">
        <v>113.75</v>
      </c>
      <c r="K39" s="220">
        <v>7</v>
      </c>
      <c r="L39" s="222">
        <v>16</v>
      </c>
      <c r="M39" s="220">
        <v>8</v>
      </c>
      <c r="N39" s="220">
        <v>7</v>
      </c>
      <c r="O39" s="220">
        <v>8</v>
      </c>
      <c r="P39" s="220">
        <v>16</v>
      </c>
      <c r="Q39" s="220">
        <v>39</v>
      </c>
      <c r="R39" s="220">
        <v>7</v>
      </c>
      <c r="S39" s="220">
        <v>8</v>
      </c>
      <c r="T39" s="220">
        <v>16.25</v>
      </c>
      <c r="U39" s="220">
        <v>0.75</v>
      </c>
      <c r="V39" s="223"/>
      <c r="W39" s="205"/>
      <c r="X39" s="205"/>
      <c r="BT39" s="224"/>
      <c r="BU39" s="224"/>
      <c r="BV39" s="224"/>
      <c r="BW39" s="224"/>
      <c r="BX39" s="224"/>
      <c r="BY39" s="224"/>
      <c r="BZ39" s="224"/>
      <c r="CA39" s="224"/>
      <c r="CB39" s="224"/>
      <c r="CC39" s="224"/>
      <c r="CD39" s="224"/>
      <c r="CE39" s="224"/>
      <c r="CF39" s="224"/>
      <c r="CG39" s="224"/>
      <c r="CH39" s="224"/>
      <c r="CI39" s="224"/>
      <c r="CJ39" s="224"/>
      <c r="CK39" s="224"/>
      <c r="CL39" s="224"/>
      <c r="CM39" s="224"/>
      <c r="CN39" s="224"/>
      <c r="CO39" s="224"/>
      <c r="CP39" s="224"/>
      <c r="CQ39" s="224"/>
      <c r="CR39" s="224"/>
      <c r="CS39" s="224"/>
      <c r="CT39" s="224"/>
      <c r="CU39" s="224"/>
      <c r="CV39" s="224"/>
      <c r="CW39" s="224"/>
      <c r="CX39" s="225"/>
      <c r="CY39" s="226"/>
      <c r="CZ39" s="227"/>
      <c r="DA39" s="227"/>
      <c r="DB39" s="209"/>
    </row>
    <row r="40" spans="1:106">
      <c r="A40" s="216" t="str">
        <f t="shared" si="2"/>
        <v>Fri</v>
      </c>
      <c r="B40" s="217">
        <f t="shared" si="0"/>
        <v>41306</v>
      </c>
      <c r="C40" s="218">
        <v>166</v>
      </c>
      <c r="D40" s="218">
        <v>152</v>
      </c>
      <c r="E40" s="218">
        <v>12</v>
      </c>
      <c r="F40" s="218">
        <v>0</v>
      </c>
      <c r="G40" s="219">
        <f t="shared" si="1"/>
        <v>164</v>
      </c>
      <c r="H40" s="218">
        <v>10</v>
      </c>
      <c r="I40" s="218">
        <v>0</v>
      </c>
      <c r="J40" s="220">
        <v>80</v>
      </c>
      <c r="K40" s="220">
        <v>8</v>
      </c>
      <c r="L40" s="222">
        <v>15</v>
      </c>
      <c r="M40" s="220">
        <v>8</v>
      </c>
      <c r="N40" s="220">
        <v>7</v>
      </c>
      <c r="O40" s="220">
        <v>7</v>
      </c>
      <c r="P40" s="220">
        <v>16</v>
      </c>
      <c r="Q40" s="220">
        <v>29.5</v>
      </c>
      <c r="R40" s="220">
        <v>3.5</v>
      </c>
      <c r="S40" s="220">
        <v>8</v>
      </c>
      <c r="T40" s="220">
        <v>16</v>
      </c>
      <c r="U40" s="220">
        <v>0.5</v>
      </c>
      <c r="V40" s="223"/>
      <c r="W40" s="205"/>
      <c r="X40" s="205"/>
      <c r="BT40" s="224"/>
      <c r="BU40" s="224"/>
      <c r="BV40" s="224"/>
      <c r="BW40" s="224"/>
      <c r="BX40" s="224"/>
      <c r="BY40" s="224"/>
      <c r="BZ40" s="224"/>
      <c r="CA40" s="224"/>
      <c r="CB40" s="224"/>
      <c r="CC40" s="224"/>
      <c r="CD40" s="224"/>
      <c r="CE40" s="224"/>
      <c r="CF40" s="224"/>
      <c r="CG40" s="224"/>
      <c r="CH40" s="224"/>
      <c r="CI40" s="224"/>
      <c r="CJ40" s="224"/>
      <c r="CK40" s="224"/>
      <c r="CL40" s="224"/>
      <c r="CM40" s="224"/>
      <c r="CN40" s="224"/>
      <c r="CO40" s="224"/>
      <c r="CP40" s="224"/>
      <c r="CQ40" s="224"/>
      <c r="CR40" s="224"/>
      <c r="CS40" s="224"/>
      <c r="CT40" s="224"/>
      <c r="CU40" s="224"/>
      <c r="CV40" s="224"/>
      <c r="CW40" s="224"/>
      <c r="CX40" s="225"/>
      <c r="CY40" s="226"/>
      <c r="CZ40" s="227"/>
      <c r="DA40" s="227"/>
      <c r="DB40" s="209"/>
    </row>
    <row r="41" spans="1:106">
      <c r="A41" s="216" t="str">
        <f t="shared" si="2"/>
        <v>Sat</v>
      </c>
      <c r="B41" s="217">
        <f t="shared" si="0"/>
        <v>41307</v>
      </c>
      <c r="C41" s="218">
        <v>162</v>
      </c>
      <c r="D41" s="218">
        <v>128</v>
      </c>
      <c r="E41" s="218">
        <v>14</v>
      </c>
      <c r="F41" s="218">
        <v>0</v>
      </c>
      <c r="G41" s="219">
        <f t="shared" si="1"/>
        <v>142</v>
      </c>
      <c r="H41" s="218">
        <v>10</v>
      </c>
      <c r="I41" s="218">
        <v>0</v>
      </c>
      <c r="J41" s="220">
        <v>64</v>
      </c>
      <c r="K41" s="220">
        <v>8</v>
      </c>
      <c r="L41" s="222">
        <v>13.75</v>
      </c>
      <c r="M41" s="220">
        <v>8</v>
      </c>
      <c r="N41" s="220">
        <v>7</v>
      </c>
      <c r="O41" s="220">
        <v>7</v>
      </c>
      <c r="P41" s="220">
        <v>16</v>
      </c>
      <c r="Q41" s="220">
        <v>30.5</v>
      </c>
      <c r="R41" s="220">
        <v>8</v>
      </c>
      <c r="S41" s="220">
        <v>8</v>
      </c>
      <c r="T41" s="220">
        <v>16</v>
      </c>
      <c r="U41" s="220">
        <v>0.5</v>
      </c>
      <c r="V41" s="223"/>
      <c r="W41" s="205"/>
      <c r="X41" s="205"/>
      <c r="BT41" s="229"/>
      <c r="BU41" s="229"/>
      <c r="BV41" s="229"/>
      <c r="BW41" s="229"/>
      <c r="BX41" s="229"/>
      <c r="BY41" s="229"/>
      <c r="BZ41" s="229"/>
      <c r="CA41" s="229"/>
      <c r="CB41" s="229"/>
      <c r="CC41" s="229"/>
      <c r="CD41" s="229"/>
      <c r="CE41" s="229"/>
      <c r="CF41" s="229"/>
      <c r="CG41" s="229"/>
      <c r="CH41" s="229"/>
      <c r="CI41" s="229"/>
      <c r="CJ41" s="229"/>
      <c r="CK41" s="229"/>
      <c r="CL41" s="229"/>
      <c r="CM41" s="229"/>
      <c r="CN41" s="229"/>
      <c r="CO41" s="229"/>
      <c r="CP41" s="229"/>
      <c r="CQ41" s="229"/>
      <c r="CR41" s="229"/>
      <c r="CS41" s="229"/>
      <c r="CT41" s="229"/>
      <c r="CU41" s="229"/>
      <c r="CV41" s="229"/>
      <c r="CW41" s="229"/>
      <c r="CX41" s="229"/>
      <c r="CY41" s="229"/>
      <c r="CZ41" s="229"/>
      <c r="DA41" s="229"/>
      <c r="DB41" s="229"/>
    </row>
    <row r="42" spans="1:106">
      <c r="A42" s="216" t="str">
        <f t="shared" si="2"/>
        <v>Sun</v>
      </c>
      <c r="B42" s="217">
        <f t="shared" si="0"/>
        <v>41308</v>
      </c>
      <c r="C42" s="218">
        <v>128</v>
      </c>
      <c r="D42" s="218">
        <v>137</v>
      </c>
      <c r="E42" s="218">
        <v>11</v>
      </c>
      <c r="F42" s="218">
        <v>0</v>
      </c>
      <c r="G42" s="219">
        <f t="shared" si="1"/>
        <v>148</v>
      </c>
      <c r="H42" s="218">
        <v>10</v>
      </c>
      <c r="I42" s="218">
        <v>0</v>
      </c>
      <c r="J42" s="220">
        <v>72.25</v>
      </c>
      <c r="K42" s="220">
        <v>7</v>
      </c>
      <c r="L42" s="222">
        <v>16</v>
      </c>
      <c r="M42" s="220">
        <v>8</v>
      </c>
      <c r="N42" s="220">
        <v>4</v>
      </c>
      <c r="O42" s="220">
        <v>4</v>
      </c>
      <c r="P42" s="220">
        <v>16</v>
      </c>
      <c r="Q42" s="220">
        <v>30.5</v>
      </c>
      <c r="R42" s="220">
        <v>7.5</v>
      </c>
      <c r="S42" s="220">
        <v>7.5</v>
      </c>
      <c r="T42" s="220">
        <v>16.25</v>
      </c>
      <c r="U42" s="220">
        <v>0.25</v>
      </c>
      <c r="V42" s="223"/>
      <c r="W42" s="205"/>
      <c r="X42" s="205"/>
    </row>
    <row r="43" spans="1:106">
      <c r="A43" s="216" t="str">
        <f t="shared" si="2"/>
        <v>Mon</v>
      </c>
      <c r="B43" s="217">
        <f t="shared" si="0"/>
        <v>41309</v>
      </c>
      <c r="C43" s="218">
        <v>139</v>
      </c>
      <c r="D43" s="218">
        <v>121</v>
      </c>
      <c r="E43" s="218">
        <v>12</v>
      </c>
      <c r="F43" s="218">
        <v>0</v>
      </c>
      <c r="G43" s="219">
        <f t="shared" si="1"/>
        <v>133</v>
      </c>
      <c r="H43" s="218">
        <v>0</v>
      </c>
      <c r="I43" s="218">
        <v>0</v>
      </c>
      <c r="J43" s="220">
        <v>64.75</v>
      </c>
      <c r="K43" s="220">
        <v>7</v>
      </c>
      <c r="L43" s="222">
        <v>14</v>
      </c>
      <c r="M43" s="220">
        <v>0</v>
      </c>
      <c r="N43" s="220">
        <v>4</v>
      </c>
      <c r="O43" s="220">
        <v>4</v>
      </c>
      <c r="P43" s="220">
        <v>16</v>
      </c>
      <c r="Q43" s="220">
        <v>32</v>
      </c>
      <c r="R43" s="220">
        <v>4</v>
      </c>
      <c r="S43" s="220">
        <v>8</v>
      </c>
      <c r="T43" s="220">
        <v>8.25</v>
      </c>
      <c r="U43" s="220">
        <v>0</v>
      </c>
      <c r="V43" s="223"/>
      <c r="W43" s="205"/>
      <c r="X43" s="205"/>
    </row>
    <row r="44" spans="1:106">
      <c r="A44" s="216" t="str">
        <f t="shared" si="2"/>
        <v>Tue</v>
      </c>
      <c r="B44" s="217">
        <f t="shared" si="0"/>
        <v>41310</v>
      </c>
      <c r="C44" s="218">
        <v>247</v>
      </c>
      <c r="D44" s="218">
        <v>233</v>
      </c>
      <c r="E44" s="218">
        <v>9</v>
      </c>
      <c r="F44" s="218">
        <v>0</v>
      </c>
      <c r="G44" s="219">
        <f t="shared" si="1"/>
        <v>242</v>
      </c>
      <c r="H44" s="218">
        <v>10</v>
      </c>
      <c r="I44" s="218">
        <v>0</v>
      </c>
      <c r="J44" s="220">
        <v>102</v>
      </c>
      <c r="K44" s="220">
        <v>6.75</v>
      </c>
      <c r="L44" s="222">
        <v>15.75</v>
      </c>
      <c r="M44" s="220">
        <v>8</v>
      </c>
      <c r="N44" s="220">
        <v>7</v>
      </c>
      <c r="O44" s="220">
        <v>7</v>
      </c>
      <c r="P44" s="220">
        <v>16</v>
      </c>
      <c r="Q44" s="220">
        <v>32</v>
      </c>
      <c r="R44" s="220">
        <v>9.5</v>
      </c>
      <c r="S44" s="220">
        <v>8</v>
      </c>
      <c r="T44" s="220">
        <v>16</v>
      </c>
      <c r="U44" s="220">
        <v>0</v>
      </c>
      <c r="V44" s="223"/>
      <c r="W44" s="205"/>
      <c r="X44" s="205"/>
    </row>
    <row r="45" spans="1:106">
      <c r="A45" s="216" t="str">
        <f t="shared" si="2"/>
        <v>Wed</v>
      </c>
      <c r="B45" s="217">
        <f t="shared" si="0"/>
        <v>41311</v>
      </c>
      <c r="C45" s="218">
        <v>278</v>
      </c>
      <c r="D45" s="218">
        <v>259</v>
      </c>
      <c r="E45" s="218">
        <v>7</v>
      </c>
      <c r="F45" s="218">
        <v>0</v>
      </c>
      <c r="G45" s="219">
        <f t="shared" si="1"/>
        <v>266</v>
      </c>
      <c r="H45" s="218">
        <v>10</v>
      </c>
      <c r="I45" s="218">
        <v>0</v>
      </c>
      <c r="J45" s="220">
        <v>118.25</v>
      </c>
      <c r="K45" s="220">
        <v>7</v>
      </c>
      <c r="L45" s="222">
        <v>16.25</v>
      </c>
      <c r="M45" s="220">
        <v>8</v>
      </c>
      <c r="N45" s="220">
        <v>7</v>
      </c>
      <c r="O45" s="220">
        <v>8</v>
      </c>
      <c r="P45" s="220">
        <v>16</v>
      </c>
      <c r="Q45" s="220">
        <v>39</v>
      </c>
      <c r="R45" s="220">
        <v>10.25</v>
      </c>
      <c r="S45" s="220">
        <v>8</v>
      </c>
      <c r="T45" s="220">
        <v>16</v>
      </c>
      <c r="U45" s="220">
        <v>0</v>
      </c>
      <c r="V45" s="223"/>
      <c r="W45" s="205"/>
      <c r="X45" s="205"/>
    </row>
    <row r="46" spans="1:106" ht="15" customHeight="1">
      <c r="A46" s="216" t="str">
        <f t="shared" si="2"/>
        <v>Thu</v>
      </c>
      <c r="B46" s="217">
        <f t="shared" si="0"/>
        <v>41312</v>
      </c>
      <c r="C46" s="218">
        <v>276</v>
      </c>
      <c r="D46" s="218">
        <v>226</v>
      </c>
      <c r="E46" s="218">
        <v>24</v>
      </c>
      <c r="F46" s="218">
        <v>0</v>
      </c>
      <c r="G46" s="219">
        <f t="shared" si="1"/>
        <v>250</v>
      </c>
      <c r="H46" s="218">
        <v>10</v>
      </c>
      <c r="I46" s="218">
        <v>0</v>
      </c>
      <c r="J46" s="220">
        <v>137.25</v>
      </c>
      <c r="K46" s="220">
        <v>15</v>
      </c>
      <c r="L46" s="222">
        <v>23.5</v>
      </c>
      <c r="M46" s="220">
        <v>8</v>
      </c>
      <c r="N46" s="220">
        <v>7</v>
      </c>
      <c r="O46" s="220">
        <v>8.25</v>
      </c>
      <c r="P46" s="220">
        <v>16</v>
      </c>
      <c r="Q46" s="220">
        <v>24</v>
      </c>
      <c r="R46" s="220">
        <v>10</v>
      </c>
      <c r="S46" s="220">
        <v>8.25</v>
      </c>
      <c r="T46" s="220">
        <v>16.75</v>
      </c>
      <c r="U46" s="220">
        <v>0</v>
      </c>
      <c r="V46" s="223"/>
      <c r="W46" s="205"/>
      <c r="X46" s="205"/>
    </row>
    <row r="47" spans="1:106">
      <c r="A47" s="216" t="str">
        <f t="shared" si="2"/>
        <v>Fri</v>
      </c>
      <c r="B47" s="217">
        <f t="shared" si="0"/>
        <v>41313</v>
      </c>
      <c r="C47" s="218">
        <v>184</v>
      </c>
      <c r="D47" s="218">
        <v>181</v>
      </c>
      <c r="E47" s="218">
        <v>13</v>
      </c>
      <c r="F47" s="218">
        <v>4</v>
      </c>
      <c r="G47" s="219">
        <f t="shared" si="1"/>
        <v>198</v>
      </c>
      <c r="H47" s="218">
        <v>10</v>
      </c>
      <c r="I47" s="218">
        <v>0</v>
      </c>
      <c r="J47" s="220">
        <v>88.25</v>
      </c>
      <c r="K47" s="220">
        <v>8</v>
      </c>
      <c r="L47" s="222">
        <v>15</v>
      </c>
      <c r="M47" s="220">
        <v>8</v>
      </c>
      <c r="N47" s="220">
        <v>7</v>
      </c>
      <c r="O47" s="220">
        <v>7</v>
      </c>
      <c r="P47" s="220">
        <v>16</v>
      </c>
      <c r="Q47" s="220">
        <v>31</v>
      </c>
      <c r="R47" s="220">
        <v>12.25</v>
      </c>
      <c r="S47" s="220">
        <v>8</v>
      </c>
      <c r="T47" s="220">
        <v>8</v>
      </c>
      <c r="U47" s="220">
        <v>0.5</v>
      </c>
      <c r="V47" s="223"/>
      <c r="W47" s="205"/>
      <c r="X47" s="205"/>
    </row>
    <row r="48" spans="1:106">
      <c r="A48" s="216" t="str">
        <f t="shared" si="2"/>
        <v>Sat</v>
      </c>
      <c r="B48" s="217">
        <f t="shared" si="0"/>
        <v>41314</v>
      </c>
      <c r="C48" s="218">
        <v>197</v>
      </c>
      <c r="D48" s="218">
        <v>186</v>
      </c>
      <c r="E48" s="218">
        <v>11</v>
      </c>
      <c r="F48" s="218">
        <v>3</v>
      </c>
      <c r="G48" s="219">
        <f t="shared" si="1"/>
        <v>200</v>
      </c>
      <c r="H48" s="218">
        <v>0</v>
      </c>
      <c r="I48" s="218">
        <v>0</v>
      </c>
      <c r="J48" s="220">
        <v>80.25</v>
      </c>
      <c r="K48" s="220">
        <v>15</v>
      </c>
      <c r="L48" s="222">
        <v>17</v>
      </c>
      <c r="M48" s="220">
        <v>0</v>
      </c>
      <c r="N48" s="220">
        <v>7</v>
      </c>
      <c r="O48" s="220">
        <v>7</v>
      </c>
      <c r="P48" s="220">
        <v>16</v>
      </c>
      <c r="Q48" s="220">
        <v>30.5</v>
      </c>
      <c r="R48" s="220">
        <v>8</v>
      </c>
      <c r="S48" s="220">
        <v>7.5</v>
      </c>
      <c r="T48" s="220">
        <v>16</v>
      </c>
      <c r="U48" s="220">
        <v>0</v>
      </c>
      <c r="V48" s="223"/>
      <c r="W48" s="205"/>
      <c r="X48" s="205"/>
    </row>
    <row r="49" spans="1:24">
      <c r="A49" s="216" t="str">
        <f t="shared" si="2"/>
        <v>Sun</v>
      </c>
      <c r="B49" s="217">
        <f t="shared" si="0"/>
        <v>41315</v>
      </c>
      <c r="C49" s="218">
        <v>189</v>
      </c>
      <c r="D49" s="218">
        <v>183</v>
      </c>
      <c r="E49" s="218">
        <v>8</v>
      </c>
      <c r="F49" s="218">
        <v>0</v>
      </c>
      <c r="G49" s="219">
        <f t="shared" si="1"/>
        <v>191</v>
      </c>
      <c r="H49" s="218">
        <v>10</v>
      </c>
      <c r="I49" s="218">
        <v>0</v>
      </c>
      <c r="J49" s="220">
        <v>104</v>
      </c>
      <c r="K49" s="220">
        <v>7</v>
      </c>
      <c r="L49" s="222">
        <v>16</v>
      </c>
      <c r="M49" s="220">
        <v>8</v>
      </c>
      <c r="N49" s="220">
        <v>4</v>
      </c>
      <c r="O49" s="220">
        <v>4</v>
      </c>
      <c r="P49" s="220">
        <v>16</v>
      </c>
      <c r="Q49" s="220">
        <v>30.5</v>
      </c>
      <c r="R49" s="220">
        <v>8</v>
      </c>
      <c r="S49" s="220">
        <v>7.5</v>
      </c>
      <c r="T49" s="220">
        <v>15.5</v>
      </c>
      <c r="U49" s="220">
        <v>4.75</v>
      </c>
      <c r="V49" s="223"/>
      <c r="W49" s="205"/>
      <c r="X49" s="205"/>
    </row>
    <row r="50" spans="1:24">
      <c r="A50" s="216" t="str">
        <f t="shared" si="2"/>
        <v>Mon</v>
      </c>
      <c r="B50" s="217">
        <f t="shared" si="0"/>
        <v>41316</v>
      </c>
      <c r="C50" s="218">
        <v>119</v>
      </c>
      <c r="D50" s="218">
        <v>94</v>
      </c>
      <c r="E50" s="218">
        <v>11</v>
      </c>
      <c r="F50" s="218">
        <v>1</v>
      </c>
      <c r="G50" s="219">
        <f t="shared" si="1"/>
        <v>106</v>
      </c>
      <c r="H50" s="218">
        <v>8</v>
      </c>
      <c r="I50" s="218">
        <v>0</v>
      </c>
      <c r="J50" s="220">
        <v>46</v>
      </c>
      <c r="K50" s="220">
        <v>8</v>
      </c>
      <c r="L50" s="222">
        <v>9</v>
      </c>
      <c r="M50" s="220">
        <v>8</v>
      </c>
      <c r="N50" s="220">
        <v>4</v>
      </c>
      <c r="O50" s="220">
        <v>4</v>
      </c>
      <c r="P50" s="220">
        <v>24</v>
      </c>
      <c r="Q50" s="220">
        <v>24</v>
      </c>
      <c r="R50" s="220">
        <v>3.25</v>
      </c>
      <c r="S50" s="220">
        <v>8</v>
      </c>
      <c r="T50" s="220">
        <v>15</v>
      </c>
      <c r="U50" s="220">
        <v>0</v>
      </c>
      <c r="V50" s="223"/>
      <c r="W50" s="205"/>
      <c r="X50" s="205"/>
    </row>
    <row r="51" spans="1:24">
      <c r="A51" s="216" t="str">
        <f t="shared" si="2"/>
        <v>Tue</v>
      </c>
      <c r="B51" s="217">
        <f t="shared" si="0"/>
        <v>41317</v>
      </c>
      <c r="C51" s="218">
        <v>221</v>
      </c>
      <c r="D51" s="218">
        <v>189</v>
      </c>
      <c r="E51" s="218">
        <v>12</v>
      </c>
      <c r="F51" s="218">
        <v>0</v>
      </c>
      <c r="G51" s="219">
        <f t="shared" si="1"/>
        <v>201</v>
      </c>
      <c r="H51" s="218">
        <v>0</v>
      </c>
      <c r="I51" s="218">
        <v>0</v>
      </c>
      <c r="J51" s="220">
        <v>88</v>
      </c>
      <c r="K51" s="220">
        <v>8.25</v>
      </c>
      <c r="L51" s="222">
        <v>16</v>
      </c>
      <c r="M51" s="220">
        <v>0</v>
      </c>
      <c r="N51" s="220">
        <v>7</v>
      </c>
      <c r="O51" s="220">
        <v>7</v>
      </c>
      <c r="P51" s="220">
        <v>16</v>
      </c>
      <c r="Q51" s="220">
        <v>40</v>
      </c>
      <c r="R51" s="220">
        <v>11.25</v>
      </c>
      <c r="S51" s="220">
        <v>8</v>
      </c>
      <c r="T51" s="220">
        <v>16.75</v>
      </c>
      <c r="U51" s="220">
        <v>0.25</v>
      </c>
      <c r="V51" s="223"/>
      <c r="W51" s="205"/>
      <c r="X51" s="205"/>
    </row>
    <row r="52" spans="1:24">
      <c r="A52" s="216" t="str">
        <f t="shared" si="2"/>
        <v>Wed</v>
      </c>
      <c r="B52" s="217">
        <f t="shared" si="0"/>
        <v>41318</v>
      </c>
      <c r="C52" s="218">
        <v>247</v>
      </c>
      <c r="D52" s="218">
        <v>195</v>
      </c>
      <c r="E52" s="218">
        <v>12</v>
      </c>
      <c r="F52" s="218">
        <v>1</v>
      </c>
      <c r="G52" s="219">
        <f t="shared" si="1"/>
        <v>208</v>
      </c>
      <c r="H52" s="218">
        <v>10</v>
      </c>
      <c r="I52" s="218">
        <v>0</v>
      </c>
      <c r="J52" s="220">
        <v>96.25</v>
      </c>
      <c r="K52" s="220">
        <v>8.25</v>
      </c>
      <c r="L52" s="222">
        <v>16</v>
      </c>
      <c r="M52" s="220">
        <v>8</v>
      </c>
      <c r="N52" s="220">
        <v>7</v>
      </c>
      <c r="O52" s="220">
        <v>8</v>
      </c>
      <c r="P52" s="220">
        <v>15.75</v>
      </c>
      <c r="Q52" s="220">
        <v>39</v>
      </c>
      <c r="R52" s="220">
        <v>11.25</v>
      </c>
      <c r="S52" s="220">
        <v>8</v>
      </c>
      <c r="T52" s="220">
        <v>16.25</v>
      </c>
      <c r="U52" s="220">
        <v>0</v>
      </c>
      <c r="V52" s="223"/>
      <c r="W52" s="205"/>
      <c r="X52" s="205"/>
    </row>
    <row r="53" spans="1:24">
      <c r="A53" s="216" t="str">
        <f t="shared" si="2"/>
        <v>Thu</v>
      </c>
      <c r="B53" s="217">
        <f t="shared" si="0"/>
        <v>41319</v>
      </c>
      <c r="C53" s="218">
        <v>200</v>
      </c>
      <c r="D53" s="218">
        <v>159</v>
      </c>
      <c r="E53" s="218">
        <v>13</v>
      </c>
      <c r="F53" s="218">
        <v>0</v>
      </c>
      <c r="G53" s="219">
        <f t="shared" si="1"/>
        <v>172</v>
      </c>
      <c r="H53" s="218">
        <v>10</v>
      </c>
      <c r="I53" s="218">
        <v>0</v>
      </c>
      <c r="J53" s="220">
        <v>96</v>
      </c>
      <c r="K53" s="220">
        <v>8</v>
      </c>
      <c r="L53" s="222">
        <v>14.75</v>
      </c>
      <c r="M53" s="220">
        <v>8</v>
      </c>
      <c r="N53" s="220">
        <v>8</v>
      </c>
      <c r="O53" s="220">
        <v>8</v>
      </c>
      <c r="P53" s="220">
        <v>16</v>
      </c>
      <c r="Q53" s="220">
        <v>38.5</v>
      </c>
      <c r="R53" s="220">
        <v>11.75</v>
      </c>
      <c r="S53" s="220">
        <v>8</v>
      </c>
      <c r="T53" s="220">
        <v>16</v>
      </c>
      <c r="U53" s="220">
        <v>0.25</v>
      </c>
      <c r="V53" s="223"/>
      <c r="W53" s="205"/>
      <c r="X53" s="205"/>
    </row>
    <row r="54" spans="1:24">
      <c r="A54" s="216" t="str">
        <f t="shared" si="2"/>
        <v>Fri</v>
      </c>
      <c r="B54" s="217">
        <f t="shared" si="0"/>
        <v>41320</v>
      </c>
      <c r="C54" s="218">
        <v>190</v>
      </c>
      <c r="D54" s="218">
        <v>171</v>
      </c>
      <c r="E54" s="218">
        <v>10</v>
      </c>
      <c r="F54" s="218">
        <v>0</v>
      </c>
      <c r="G54" s="219">
        <f t="shared" si="1"/>
        <v>181</v>
      </c>
      <c r="H54" s="218">
        <v>10</v>
      </c>
      <c r="I54" s="218">
        <v>0</v>
      </c>
      <c r="J54" s="220">
        <v>89</v>
      </c>
      <c r="K54" s="220">
        <v>7.5</v>
      </c>
      <c r="L54" s="222">
        <v>15</v>
      </c>
      <c r="M54" s="220">
        <v>8</v>
      </c>
      <c r="N54" s="220">
        <v>8.5</v>
      </c>
      <c r="O54" s="220">
        <v>7</v>
      </c>
      <c r="P54" s="220">
        <v>8</v>
      </c>
      <c r="Q54" s="220">
        <v>30.5</v>
      </c>
      <c r="R54" s="220">
        <v>4</v>
      </c>
      <c r="S54" s="220">
        <v>8.25</v>
      </c>
      <c r="T54" s="220">
        <v>16.5</v>
      </c>
      <c r="U54" s="220">
        <v>0.25</v>
      </c>
      <c r="V54" s="223"/>
      <c r="W54" s="205"/>
      <c r="X54" s="205"/>
    </row>
    <row r="55" spans="1:24">
      <c r="A55" s="216" t="str">
        <f t="shared" si="2"/>
        <v>Sat</v>
      </c>
      <c r="B55" s="217">
        <f t="shared" si="0"/>
        <v>41321</v>
      </c>
      <c r="C55" s="218">
        <v>162</v>
      </c>
      <c r="D55" s="218">
        <v>148</v>
      </c>
      <c r="E55" s="218">
        <v>12</v>
      </c>
      <c r="F55" s="218">
        <v>1</v>
      </c>
      <c r="G55" s="219">
        <f t="shared" si="1"/>
        <v>161</v>
      </c>
      <c r="H55" s="218">
        <v>10</v>
      </c>
      <c r="I55" s="218">
        <v>0</v>
      </c>
      <c r="J55" s="220">
        <v>72.75</v>
      </c>
      <c r="K55" s="220">
        <v>7</v>
      </c>
      <c r="L55" s="222">
        <v>13.25</v>
      </c>
      <c r="M55" s="220">
        <v>8</v>
      </c>
      <c r="N55" s="220">
        <v>7</v>
      </c>
      <c r="O55" s="220">
        <v>7</v>
      </c>
      <c r="P55" s="220">
        <v>16</v>
      </c>
      <c r="Q55" s="220">
        <v>30.5</v>
      </c>
      <c r="R55" s="220">
        <v>8</v>
      </c>
      <c r="S55" s="220">
        <v>8</v>
      </c>
      <c r="T55" s="220">
        <v>16</v>
      </c>
      <c r="U55" s="220">
        <v>0.25</v>
      </c>
      <c r="V55" s="223"/>
      <c r="W55" s="205"/>
      <c r="X55" s="205"/>
    </row>
    <row r="56" spans="1:24">
      <c r="A56" s="216" t="str">
        <f t="shared" si="2"/>
        <v>Sun</v>
      </c>
      <c r="B56" s="217">
        <f t="shared" si="0"/>
        <v>41322</v>
      </c>
      <c r="C56" s="218">
        <v>245</v>
      </c>
      <c r="D56" s="218">
        <v>211</v>
      </c>
      <c r="E56" s="218">
        <v>14</v>
      </c>
      <c r="F56" s="230">
        <v>0</v>
      </c>
      <c r="G56" s="219">
        <f t="shared" si="1"/>
        <v>225</v>
      </c>
      <c r="H56" s="218">
        <v>10</v>
      </c>
      <c r="I56" s="218">
        <v>0</v>
      </c>
      <c r="J56" s="220">
        <v>104.25</v>
      </c>
      <c r="K56" s="220">
        <v>16.25</v>
      </c>
      <c r="L56" s="222">
        <v>22.5</v>
      </c>
      <c r="M56" s="220">
        <v>8</v>
      </c>
      <c r="N56" s="220">
        <v>8.25</v>
      </c>
      <c r="O56" s="220">
        <v>0</v>
      </c>
      <c r="P56" s="220">
        <v>16</v>
      </c>
      <c r="Q56" s="220">
        <v>24</v>
      </c>
      <c r="R56" s="220">
        <v>8</v>
      </c>
      <c r="S56" s="220">
        <v>8</v>
      </c>
      <c r="T56" s="220">
        <v>8</v>
      </c>
      <c r="U56" s="220">
        <v>0.25</v>
      </c>
      <c r="V56" s="223"/>
      <c r="W56" s="205"/>
      <c r="X56" s="205"/>
    </row>
    <row r="57" spans="1:24">
      <c r="A57" s="216" t="str">
        <f t="shared" si="2"/>
        <v>Mon</v>
      </c>
      <c r="B57" s="217">
        <f t="shared" si="0"/>
        <v>41323</v>
      </c>
      <c r="C57" s="218">
        <v>149</v>
      </c>
      <c r="D57" s="218">
        <v>128</v>
      </c>
      <c r="E57" s="218">
        <v>23</v>
      </c>
      <c r="F57" s="218">
        <v>1</v>
      </c>
      <c r="G57" s="219">
        <f t="shared" si="1"/>
        <v>152</v>
      </c>
      <c r="H57" s="218">
        <v>8</v>
      </c>
      <c r="I57" s="218">
        <v>0</v>
      </c>
      <c r="J57" s="220">
        <v>64.5</v>
      </c>
      <c r="K57" s="220">
        <v>16</v>
      </c>
      <c r="L57" s="222">
        <v>10</v>
      </c>
      <c r="M57" s="220">
        <v>8</v>
      </c>
      <c r="N57" s="220">
        <v>0</v>
      </c>
      <c r="O57" s="220">
        <v>8</v>
      </c>
      <c r="P57" s="220">
        <v>12.5</v>
      </c>
      <c r="Q57" s="220">
        <v>24</v>
      </c>
      <c r="R57" s="220">
        <v>7.75</v>
      </c>
      <c r="S57" s="220">
        <v>8</v>
      </c>
      <c r="T57" s="220">
        <v>8</v>
      </c>
      <c r="U57" s="220">
        <v>0</v>
      </c>
      <c r="V57" s="223"/>
      <c r="W57" s="205"/>
      <c r="X57" s="205"/>
    </row>
    <row r="58" spans="1:24">
      <c r="A58" s="216" t="str">
        <f t="shared" si="2"/>
        <v>Tue</v>
      </c>
      <c r="B58" s="217">
        <f t="shared" si="0"/>
        <v>41324</v>
      </c>
      <c r="C58" s="218">
        <v>217</v>
      </c>
      <c r="D58" s="218">
        <v>202</v>
      </c>
      <c r="E58" s="218">
        <v>11</v>
      </c>
      <c r="F58" s="218">
        <v>0</v>
      </c>
      <c r="G58" s="219">
        <f t="shared" si="1"/>
        <v>213</v>
      </c>
      <c r="H58" s="218">
        <v>10</v>
      </c>
      <c r="I58" s="218">
        <v>0</v>
      </c>
      <c r="J58" s="220">
        <v>93.25</v>
      </c>
      <c r="K58" s="220">
        <v>8.25</v>
      </c>
      <c r="L58" s="222">
        <v>15.75</v>
      </c>
      <c r="M58" s="220">
        <v>8</v>
      </c>
      <c r="N58" s="220">
        <v>7</v>
      </c>
      <c r="O58" s="220">
        <v>7.25</v>
      </c>
      <c r="P58" s="220">
        <v>16</v>
      </c>
      <c r="Q58" s="220">
        <v>32</v>
      </c>
      <c r="R58" s="220">
        <v>11.25</v>
      </c>
      <c r="S58" s="220">
        <v>10</v>
      </c>
      <c r="T58" s="220">
        <v>17.75</v>
      </c>
      <c r="U58" s="220">
        <v>0</v>
      </c>
      <c r="V58" s="223"/>
      <c r="W58" s="205"/>
      <c r="X58" s="205"/>
    </row>
    <row r="59" spans="1:24">
      <c r="A59" s="216" t="str">
        <f t="shared" si="2"/>
        <v>Wed</v>
      </c>
      <c r="B59" s="217">
        <f t="shared" si="0"/>
        <v>41325</v>
      </c>
      <c r="C59" s="218">
        <v>275</v>
      </c>
      <c r="D59" s="218">
        <v>257</v>
      </c>
      <c r="E59" s="218">
        <v>13</v>
      </c>
      <c r="F59" s="218">
        <v>1</v>
      </c>
      <c r="G59" s="219">
        <f t="shared" si="1"/>
        <v>271</v>
      </c>
      <c r="H59" s="218">
        <v>0</v>
      </c>
      <c r="I59" s="218">
        <v>0</v>
      </c>
      <c r="J59" s="220">
        <v>117.25</v>
      </c>
      <c r="K59" s="220">
        <v>7</v>
      </c>
      <c r="L59" s="222">
        <v>24.25</v>
      </c>
      <c r="M59" s="220">
        <v>0</v>
      </c>
      <c r="N59" s="220">
        <v>7</v>
      </c>
      <c r="O59" s="220">
        <v>8</v>
      </c>
      <c r="P59" s="220">
        <v>16</v>
      </c>
      <c r="Q59" s="220">
        <v>38.5</v>
      </c>
      <c r="R59" s="220">
        <v>11</v>
      </c>
      <c r="S59" s="220">
        <v>8</v>
      </c>
      <c r="T59" s="220">
        <v>16.25</v>
      </c>
      <c r="U59" s="220">
        <v>0</v>
      </c>
      <c r="V59" s="223"/>
      <c r="W59" s="205"/>
      <c r="X59" s="205"/>
    </row>
    <row r="60" spans="1:24">
      <c r="A60" s="216" t="str">
        <f t="shared" si="2"/>
        <v>Thu</v>
      </c>
      <c r="B60" s="217">
        <f t="shared" si="0"/>
        <v>41326</v>
      </c>
      <c r="C60" s="218">
        <v>298</v>
      </c>
      <c r="D60" s="218">
        <v>261</v>
      </c>
      <c r="E60" s="218">
        <v>18</v>
      </c>
      <c r="F60" s="218">
        <v>0</v>
      </c>
      <c r="G60" s="219">
        <f t="shared" si="1"/>
        <v>279</v>
      </c>
      <c r="H60" s="218">
        <v>10</v>
      </c>
      <c r="I60" s="218">
        <v>0</v>
      </c>
      <c r="J60" s="220">
        <v>148.75</v>
      </c>
      <c r="K60" s="220">
        <v>7.75</v>
      </c>
      <c r="L60" s="222">
        <v>16</v>
      </c>
      <c r="M60" s="220">
        <v>8</v>
      </c>
      <c r="N60" s="220">
        <v>7</v>
      </c>
      <c r="O60" s="220">
        <v>8</v>
      </c>
      <c r="P60" s="220">
        <v>16</v>
      </c>
      <c r="Q60" s="220">
        <v>48</v>
      </c>
      <c r="R60" s="220">
        <v>12.5</v>
      </c>
      <c r="S60" s="220">
        <v>7.25</v>
      </c>
      <c r="T60" s="220">
        <v>17.25</v>
      </c>
      <c r="U60" s="220">
        <v>0.75</v>
      </c>
      <c r="V60" s="223"/>
      <c r="W60" s="205"/>
      <c r="X60" s="205"/>
    </row>
    <row r="61" spans="1:24">
      <c r="A61" s="216" t="str">
        <f t="shared" si="2"/>
        <v>Fri</v>
      </c>
      <c r="B61" s="217">
        <f t="shared" si="0"/>
        <v>41327</v>
      </c>
      <c r="C61" s="218">
        <v>287</v>
      </c>
      <c r="D61" s="218">
        <v>260</v>
      </c>
      <c r="E61" s="218">
        <v>13</v>
      </c>
      <c r="F61" s="218">
        <v>0</v>
      </c>
      <c r="G61" s="219">
        <f t="shared" si="1"/>
        <v>273</v>
      </c>
      <c r="H61" s="218">
        <v>10</v>
      </c>
      <c r="I61" s="218">
        <v>0</v>
      </c>
      <c r="J61" s="220">
        <v>128</v>
      </c>
      <c r="K61" s="220">
        <v>16.25</v>
      </c>
      <c r="L61" s="222">
        <v>15</v>
      </c>
      <c r="M61" s="220">
        <v>8</v>
      </c>
      <c r="N61" s="220">
        <v>7</v>
      </c>
      <c r="O61" s="220">
        <v>7</v>
      </c>
      <c r="P61" s="220">
        <v>16.5</v>
      </c>
      <c r="Q61" s="220">
        <v>30.5</v>
      </c>
      <c r="R61" s="220">
        <v>8</v>
      </c>
      <c r="S61" s="220">
        <v>8</v>
      </c>
      <c r="T61" s="220">
        <v>16.25</v>
      </c>
      <c r="U61" s="220">
        <v>0</v>
      </c>
      <c r="V61" s="223"/>
      <c r="W61" s="205"/>
      <c r="X61" s="205"/>
    </row>
    <row r="62" spans="1:24">
      <c r="A62" s="216" t="str">
        <f t="shared" si="2"/>
        <v>Sat</v>
      </c>
      <c r="B62" s="217">
        <f t="shared" si="0"/>
        <v>41328</v>
      </c>
      <c r="C62" s="218">
        <v>233</v>
      </c>
      <c r="D62" s="218">
        <v>223</v>
      </c>
      <c r="E62" s="218">
        <v>11</v>
      </c>
      <c r="F62" s="218">
        <v>0</v>
      </c>
      <c r="G62" s="219">
        <f t="shared" si="1"/>
        <v>234</v>
      </c>
      <c r="H62" s="218">
        <v>10</v>
      </c>
      <c r="I62" s="218">
        <v>0</v>
      </c>
      <c r="J62" s="220">
        <v>104.75</v>
      </c>
      <c r="K62" s="220">
        <v>16</v>
      </c>
      <c r="L62" s="222">
        <v>16</v>
      </c>
      <c r="M62" s="220">
        <v>8</v>
      </c>
      <c r="N62" s="220">
        <v>7</v>
      </c>
      <c r="O62" s="220">
        <v>7</v>
      </c>
      <c r="P62" s="220">
        <v>16</v>
      </c>
      <c r="Q62" s="220">
        <v>38.5</v>
      </c>
      <c r="R62" s="220">
        <v>8</v>
      </c>
      <c r="S62" s="220">
        <v>8</v>
      </c>
      <c r="T62" s="220">
        <v>16</v>
      </c>
      <c r="U62" s="220">
        <v>1</v>
      </c>
      <c r="V62" s="223"/>
      <c r="W62" s="205"/>
      <c r="X62" s="205"/>
    </row>
    <row r="63" spans="1:24">
      <c r="A63" s="216" t="str">
        <f t="shared" si="2"/>
        <v>Sun</v>
      </c>
      <c r="B63" s="217">
        <f t="shared" si="0"/>
        <v>41329</v>
      </c>
      <c r="C63" s="218">
        <v>206</v>
      </c>
      <c r="D63" s="218">
        <v>146</v>
      </c>
      <c r="E63" s="218">
        <v>14</v>
      </c>
      <c r="F63" s="218">
        <v>0</v>
      </c>
      <c r="G63" s="219">
        <f t="shared" si="1"/>
        <v>160</v>
      </c>
      <c r="H63" s="218">
        <v>10</v>
      </c>
      <c r="I63" s="218">
        <v>0</v>
      </c>
      <c r="J63" s="220">
        <v>88.25</v>
      </c>
      <c r="K63" s="220">
        <v>8.5</v>
      </c>
      <c r="L63" s="222">
        <v>22.5</v>
      </c>
      <c r="M63" s="220">
        <v>8</v>
      </c>
      <c r="N63" s="220">
        <v>6.5</v>
      </c>
      <c r="O63" s="220">
        <v>5.5</v>
      </c>
      <c r="P63" s="220">
        <v>16</v>
      </c>
      <c r="Q63" s="220">
        <v>38.5</v>
      </c>
      <c r="R63" s="220">
        <v>8.25</v>
      </c>
      <c r="S63" s="220">
        <v>8.5</v>
      </c>
      <c r="T63" s="220">
        <v>15.5</v>
      </c>
      <c r="U63" s="220">
        <v>0.25</v>
      </c>
      <c r="V63" s="223"/>
      <c r="W63" s="205"/>
      <c r="X63" s="205"/>
    </row>
    <row r="64" spans="1:24">
      <c r="A64" s="216" t="str">
        <f t="shared" si="2"/>
        <v>Mon</v>
      </c>
      <c r="B64" s="217">
        <f t="shared" si="0"/>
        <v>41330</v>
      </c>
      <c r="C64" s="218">
        <v>121</v>
      </c>
      <c r="D64" s="218">
        <v>129</v>
      </c>
      <c r="E64" s="218">
        <v>11</v>
      </c>
      <c r="F64" s="218">
        <v>0</v>
      </c>
      <c r="G64" s="219">
        <f t="shared" si="1"/>
        <v>140</v>
      </c>
      <c r="H64" s="218">
        <v>0</v>
      </c>
      <c r="I64" s="218">
        <v>0</v>
      </c>
      <c r="J64" s="220">
        <v>64.25</v>
      </c>
      <c r="K64" s="220">
        <v>7</v>
      </c>
      <c r="L64" s="222">
        <v>7</v>
      </c>
      <c r="M64" s="220">
        <v>0</v>
      </c>
      <c r="N64" s="220">
        <v>0</v>
      </c>
      <c r="O64" s="220">
        <v>8</v>
      </c>
      <c r="P64" s="220">
        <v>16.25</v>
      </c>
      <c r="Q64" s="220">
        <v>32</v>
      </c>
      <c r="R64" s="220">
        <v>8</v>
      </c>
      <c r="S64" s="220">
        <v>8.25</v>
      </c>
      <c r="T64" s="220">
        <v>8</v>
      </c>
      <c r="U64" s="220">
        <v>0</v>
      </c>
      <c r="V64" s="223"/>
      <c r="W64" s="205"/>
      <c r="X64" s="205"/>
    </row>
    <row r="65" spans="1:24">
      <c r="A65" s="216" t="str">
        <f t="shared" si="2"/>
        <v>Tue</v>
      </c>
      <c r="B65" s="217">
        <f t="shared" si="0"/>
        <v>41331</v>
      </c>
      <c r="C65" s="218">
        <v>249</v>
      </c>
      <c r="D65" s="218">
        <v>232</v>
      </c>
      <c r="E65" s="218">
        <v>10</v>
      </c>
      <c r="F65" s="218">
        <v>2</v>
      </c>
      <c r="G65" s="219">
        <f t="shared" si="1"/>
        <v>244</v>
      </c>
      <c r="H65" s="218">
        <v>10</v>
      </c>
      <c r="I65" s="218">
        <v>0</v>
      </c>
      <c r="J65" s="220">
        <v>103.75</v>
      </c>
      <c r="K65" s="220">
        <v>7</v>
      </c>
      <c r="L65" s="222">
        <v>16.25</v>
      </c>
      <c r="M65" s="220">
        <v>8</v>
      </c>
      <c r="N65" s="220">
        <v>7</v>
      </c>
      <c r="O65" s="220">
        <v>7</v>
      </c>
      <c r="P65" s="220">
        <v>16</v>
      </c>
      <c r="Q65" s="220">
        <v>32</v>
      </c>
      <c r="R65" s="220">
        <v>8</v>
      </c>
      <c r="S65" s="220">
        <v>8</v>
      </c>
      <c r="T65" s="220">
        <v>15.25</v>
      </c>
      <c r="U65" s="220">
        <v>0</v>
      </c>
      <c r="V65" s="223"/>
      <c r="W65" s="205"/>
      <c r="X65" s="205"/>
    </row>
    <row r="66" spans="1:24">
      <c r="A66" s="216" t="str">
        <f t="shared" si="2"/>
        <v>Wed</v>
      </c>
      <c r="B66" s="217">
        <f t="shared" si="0"/>
        <v>41332</v>
      </c>
      <c r="C66" s="218">
        <v>299</v>
      </c>
      <c r="D66" s="218">
        <v>256</v>
      </c>
      <c r="E66" s="218">
        <v>12</v>
      </c>
      <c r="F66" s="218">
        <v>0</v>
      </c>
      <c r="G66" s="219">
        <f t="shared" si="1"/>
        <v>268</v>
      </c>
      <c r="H66" s="218">
        <v>10</v>
      </c>
      <c r="I66" s="218">
        <v>0</v>
      </c>
      <c r="J66" s="220">
        <v>130.25</v>
      </c>
      <c r="K66" s="220">
        <v>7</v>
      </c>
      <c r="L66" s="222">
        <v>16</v>
      </c>
      <c r="M66" s="220">
        <v>8</v>
      </c>
      <c r="N66" s="220">
        <v>8</v>
      </c>
      <c r="O66" s="220">
        <v>8</v>
      </c>
      <c r="P66" s="220">
        <v>15.5</v>
      </c>
      <c r="Q66" s="220">
        <v>39.5</v>
      </c>
      <c r="R66" s="220">
        <v>0</v>
      </c>
      <c r="S66" s="220">
        <v>8.25</v>
      </c>
      <c r="T66" s="220">
        <v>16</v>
      </c>
      <c r="U66" s="220">
        <v>3</v>
      </c>
      <c r="V66" s="223"/>
      <c r="W66" s="205"/>
      <c r="X66" s="205"/>
    </row>
    <row r="67" spans="1:24">
      <c r="A67" s="216" t="str">
        <f t="shared" si="2"/>
        <v>Thu</v>
      </c>
      <c r="B67" s="217">
        <f t="shared" si="0"/>
        <v>41333</v>
      </c>
      <c r="C67" s="218">
        <v>308</v>
      </c>
      <c r="D67" s="218">
        <v>280</v>
      </c>
      <c r="E67" s="218">
        <v>11</v>
      </c>
      <c r="F67" s="218">
        <v>1</v>
      </c>
      <c r="G67" s="219">
        <f t="shared" si="1"/>
        <v>292</v>
      </c>
      <c r="H67" s="218">
        <v>10</v>
      </c>
      <c r="I67" s="218">
        <v>0</v>
      </c>
      <c r="J67" s="220">
        <v>128.5</v>
      </c>
      <c r="K67" s="220">
        <v>8</v>
      </c>
      <c r="L67" s="222">
        <v>16</v>
      </c>
      <c r="M67" s="220">
        <v>8</v>
      </c>
      <c r="N67" s="220">
        <v>8</v>
      </c>
      <c r="O67" s="220">
        <v>8</v>
      </c>
      <c r="P67" s="220">
        <v>16</v>
      </c>
      <c r="Q67" s="220">
        <v>40</v>
      </c>
      <c r="R67" s="220">
        <v>11.25</v>
      </c>
      <c r="S67" s="220">
        <v>8</v>
      </c>
      <c r="T67" s="220">
        <v>16</v>
      </c>
      <c r="U67" s="220">
        <v>0.5</v>
      </c>
      <c r="V67" s="223"/>
      <c r="W67" s="205"/>
      <c r="X67" s="205"/>
    </row>
    <row r="68" spans="1:24">
      <c r="A68" s="216" t="str">
        <f t="shared" si="2"/>
        <v>Fri</v>
      </c>
      <c r="B68" s="217">
        <f t="shared" si="0"/>
        <v>41334</v>
      </c>
      <c r="C68" s="218">
        <v>294</v>
      </c>
      <c r="D68" s="218">
        <v>263</v>
      </c>
      <c r="E68" s="218">
        <v>10</v>
      </c>
      <c r="F68" s="218">
        <v>0</v>
      </c>
      <c r="G68" s="219">
        <f t="shared" si="1"/>
        <v>273</v>
      </c>
      <c r="H68" s="218">
        <v>10</v>
      </c>
      <c r="I68" s="218">
        <v>0</v>
      </c>
      <c r="J68" s="220">
        <v>145</v>
      </c>
      <c r="K68" s="220">
        <v>8</v>
      </c>
      <c r="L68" s="222">
        <v>16</v>
      </c>
      <c r="M68" s="220">
        <v>8</v>
      </c>
      <c r="N68" s="220">
        <v>8</v>
      </c>
      <c r="O68" s="220">
        <v>7</v>
      </c>
      <c r="P68" s="220">
        <v>16</v>
      </c>
      <c r="Q68" s="220">
        <v>38.5</v>
      </c>
      <c r="R68" s="220">
        <v>3</v>
      </c>
      <c r="S68" s="220">
        <v>8</v>
      </c>
      <c r="T68" s="220">
        <v>16</v>
      </c>
      <c r="U68" s="220">
        <v>0.75</v>
      </c>
      <c r="V68" s="223"/>
      <c r="W68" s="205"/>
      <c r="X68" s="205"/>
    </row>
    <row r="69" spans="1:24">
      <c r="A69" s="216" t="str">
        <f t="shared" si="2"/>
        <v>Sat</v>
      </c>
      <c r="B69" s="217">
        <f t="shared" si="0"/>
        <v>41335</v>
      </c>
      <c r="C69" s="218">
        <v>160</v>
      </c>
      <c r="D69" s="218">
        <v>112</v>
      </c>
      <c r="E69" s="218">
        <v>13</v>
      </c>
      <c r="F69" s="218">
        <v>0</v>
      </c>
      <c r="G69" s="219">
        <f t="shared" si="1"/>
        <v>125</v>
      </c>
      <c r="H69" s="218">
        <v>10</v>
      </c>
      <c r="I69" s="218">
        <v>0</v>
      </c>
      <c r="J69" s="220">
        <v>55.75</v>
      </c>
      <c r="K69" s="220">
        <v>8</v>
      </c>
      <c r="L69" s="222">
        <v>14.5</v>
      </c>
      <c r="M69" s="220">
        <v>8</v>
      </c>
      <c r="N69" s="220">
        <v>8</v>
      </c>
      <c r="O69" s="220">
        <v>7.25</v>
      </c>
      <c r="P69" s="220">
        <v>16</v>
      </c>
      <c r="Q69" s="220">
        <v>30.5</v>
      </c>
      <c r="R69" s="220">
        <v>8</v>
      </c>
      <c r="S69" s="220">
        <v>8.25</v>
      </c>
      <c r="T69" s="220">
        <v>8</v>
      </c>
      <c r="U69" s="220">
        <v>0.75</v>
      </c>
      <c r="V69" s="223"/>
      <c r="W69" s="205"/>
      <c r="X69" s="205"/>
    </row>
    <row r="70" spans="1:24">
      <c r="A70" s="216" t="str">
        <f t="shared" si="2"/>
        <v>Sun</v>
      </c>
      <c r="B70" s="217">
        <f t="shared" si="0"/>
        <v>41336</v>
      </c>
      <c r="C70" s="218">
        <v>160</v>
      </c>
      <c r="D70" s="218">
        <v>152</v>
      </c>
      <c r="E70" s="218">
        <v>12</v>
      </c>
      <c r="F70" s="218">
        <v>0</v>
      </c>
      <c r="G70" s="219">
        <f t="shared" si="1"/>
        <v>164</v>
      </c>
      <c r="H70" s="218">
        <v>10</v>
      </c>
      <c r="I70" s="218">
        <v>0</v>
      </c>
      <c r="J70" s="220">
        <v>80.5</v>
      </c>
      <c r="K70" s="220">
        <v>7.75</v>
      </c>
      <c r="L70" s="222">
        <v>15.5</v>
      </c>
      <c r="M70" s="220">
        <v>8</v>
      </c>
      <c r="N70" s="220">
        <v>4</v>
      </c>
      <c r="O70" s="220">
        <v>4</v>
      </c>
      <c r="P70" s="220">
        <v>16</v>
      </c>
      <c r="Q70" s="220">
        <v>38.5</v>
      </c>
      <c r="R70" s="220">
        <v>7.25</v>
      </c>
      <c r="S70" s="220">
        <v>8</v>
      </c>
      <c r="T70" s="220">
        <v>15</v>
      </c>
      <c r="U70" s="220">
        <v>0.25</v>
      </c>
      <c r="V70" s="223"/>
      <c r="W70" s="205"/>
      <c r="X70" s="205"/>
    </row>
    <row r="71" spans="1:24">
      <c r="A71" s="216" t="str">
        <f t="shared" si="2"/>
        <v>Mon</v>
      </c>
      <c r="B71" s="217">
        <f t="shared" ref="B71:B134" si="3">+B70+1</f>
        <v>41337</v>
      </c>
      <c r="C71" s="218">
        <v>182</v>
      </c>
      <c r="D71" s="218">
        <v>197</v>
      </c>
      <c r="E71" s="218">
        <v>18</v>
      </c>
      <c r="F71" s="218">
        <v>1</v>
      </c>
      <c r="G71" s="219">
        <f t="shared" ref="G71:G134" si="4">IF(D71="",0,D71+E71+F71)</f>
        <v>216</v>
      </c>
      <c r="H71" s="218">
        <v>0</v>
      </c>
      <c r="I71" s="218">
        <v>0</v>
      </c>
      <c r="J71" s="220">
        <v>96.75</v>
      </c>
      <c r="K71" s="220">
        <v>8</v>
      </c>
      <c r="L71" s="222">
        <v>14.75</v>
      </c>
      <c r="M71" s="220">
        <v>0</v>
      </c>
      <c r="N71" s="220">
        <v>0</v>
      </c>
      <c r="O71" s="220">
        <v>9.5</v>
      </c>
      <c r="P71" s="220">
        <v>16</v>
      </c>
      <c r="Q71" s="220">
        <v>23.75</v>
      </c>
      <c r="R71" s="220">
        <v>4</v>
      </c>
      <c r="S71" s="220">
        <v>8</v>
      </c>
      <c r="T71" s="220">
        <v>16.5</v>
      </c>
      <c r="U71" s="220">
        <v>0</v>
      </c>
      <c r="V71" s="223"/>
      <c r="W71" s="205"/>
      <c r="X71" s="205"/>
    </row>
    <row r="72" spans="1:24">
      <c r="A72" s="216" t="str">
        <f t="shared" ref="A72:A135" si="5">CHOOSE(WEEKDAY(B72),"Sun","Mon","Tue","Wed","Thu","Fri","Sat")</f>
        <v>Tue</v>
      </c>
      <c r="B72" s="217">
        <f t="shared" si="3"/>
        <v>41338</v>
      </c>
      <c r="C72" s="218">
        <v>304</v>
      </c>
      <c r="D72" s="218">
        <v>257</v>
      </c>
      <c r="E72" s="218">
        <v>19</v>
      </c>
      <c r="F72" s="218">
        <v>3</v>
      </c>
      <c r="G72" s="219">
        <f t="shared" si="4"/>
        <v>279</v>
      </c>
      <c r="H72" s="218">
        <v>0</v>
      </c>
      <c r="I72" s="218">
        <v>0</v>
      </c>
      <c r="J72" s="220">
        <v>117.25</v>
      </c>
      <c r="K72" s="220">
        <v>15.25</v>
      </c>
      <c r="L72" s="222">
        <v>16.25</v>
      </c>
      <c r="M72" s="220">
        <v>0</v>
      </c>
      <c r="N72" s="220">
        <v>7</v>
      </c>
      <c r="O72" s="220">
        <v>8</v>
      </c>
      <c r="P72" s="220">
        <v>16</v>
      </c>
      <c r="Q72" s="220">
        <v>39</v>
      </c>
      <c r="R72" s="220">
        <v>11.25</v>
      </c>
      <c r="S72" s="220">
        <v>8</v>
      </c>
      <c r="T72" s="220">
        <v>16</v>
      </c>
      <c r="U72" s="220">
        <v>0.25</v>
      </c>
      <c r="V72" s="223"/>
      <c r="W72" s="205"/>
      <c r="X72" s="205"/>
    </row>
    <row r="73" spans="1:24">
      <c r="A73" s="216" t="str">
        <f t="shared" si="5"/>
        <v>Wed</v>
      </c>
      <c r="B73" s="217">
        <f t="shared" si="3"/>
        <v>41339</v>
      </c>
      <c r="C73" s="218">
        <v>307</v>
      </c>
      <c r="D73" s="218">
        <v>279</v>
      </c>
      <c r="E73" s="218">
        <v>10</v>
      </c>
      <c r="F73" s="218">
        <v>0</v>
      </c>
      <c r="G73" s="219">
        <f t="shared" si="4"/>
        <v>289</v>
      </c>
      <c r="H73" s="218">
        <v>10</v>
      </c>
      <c r="I73" s="218">
        <v>0</v>
      </c>
      <c r="J73" s="220">
        <v>130.5</v>
      </c>
      <c r="K73" s="220">
        <v>7.25</v>
      </c>
      <c r="L73" s="222">
        <v>16</v>
      </c>
      <c r="M73" s="220">
        <v>8</v>
      </c>
      <c r="N73" s="220">
        <v>8</v>
      </c>
      <c r="O73" s="220">
        <v>8</v>
      </c>
      <c r="P73" s="220">
        <v>16</v>
      </c>
      <c r="Q73" s="220">
        <v>40</v>
      </c>
      <c r="R73" s="220">
        <v>11</v>
      </c>
      <c r="S73" s="220">
        <v>8.25</v>
      </c>
      <c r="T73" s="220">
        <v>15</v>
      </c>
      <c r="U73" s="220">
        <v>0</v>
      </c>
      <c r="V73" s="223"/>
      <c r="W73" s="205"/>
      <c r="X73" s="205"/>
    </row>
    <row r="74" spans="1:24">
      <c r="A74" s="216" t="str">
        <f t="shared" si="5"/>
        <v>Thu</v>
      </c>
      <c r="B74" s="217">
        <f t="shared" si="3"/>
        <v>41340</v>
      </c>
      <c r="C74" s="218">
        <v>288</v>
      </c>
      <c r="D74" s="218">
        <v>263</v>
      </c>
      <c r="E74" s="218">
        <v>11</v>
      </c>
      <c r="F74" s="218">
        <v>2</v>
      </c>
      <c r="G74" s="219">
        <f t="shared" si="4"/>
        <v>276</v>
      </c>
      <c r="H74" s="218">
        <v>10</v>
      </c>
      <c r="I74" s="218">
        <v>0</v>
      </c>
      <c r="J74" s="220">
        <v>120.69</v>
      </c>
      <c r="K74" s="220">
        <v>14.57</v>
      </c>
      <c r="L74" s="222">
        <v>23.23</v>
      </c>
      <c r="M74" s="220">
        <v>8</v>
      </c>
      <c r="N74" s="220">
        <v>8.1</v>
      </c>
      <c r="O74" s="220">
        <v>8.1199999999999992</v>
      </c>
      <c r="P74" s="220">
        <v>16.149999999999999</v>
      </c>
      <c r="Q74" s="220">
        <v>32.1</v>
      </c>
      <c r="R74" s="220">
        <v>11.77</v>
      </c>
      <c r="S74" s="220">
        <v>7.32</v>
      </c>
      <c r="T74" s="220">
        <v>16.649999999999999</v>
      </c>
      <c r="U74" s="220">
        <v>0.69</v>
      </c>
      <c r="V74" s="223"/>
      <c r="W74" s="205"/>
      <c r="X74" s="205"/>
    </row>
    <row r="75" spans="1:24">
      <c r="A75" s="216" t="str">
        <f t="shared" si="5"/>
        <v>Fri</v>
      </c>
      <c r="B75" s="217">
        <f t="shared" si="3"/>
        <v>41341</v>
      </c>
      <c r="C75" s="218">
        <v>305</v>
      </c>
      <c r="D75" s="218">
        <v>281</v>
      </c>
      <c r="E75" s="218">
        <v>10</v>
      </c>
      <c r="F75" s="218">
        <v>0</v>
      </c>
      <c r="G75" s="219">
        <f t="shared" si="4"/>
        <v>291</v>
      </c>
      <c r="H75" s="218">
        <v>10</v>
      </c>
      <c r="I75" s="218">
        <v>0</v>
      </c>
      <c r="J75" s="220">
        <v>128.85</v>
      </c>
      <c r="K75" s="220">
        <v>15.94</v>
      </c>
      <c r="L75" s="222">
        <v>15.89</v>
      </c>
      <c r="M75" s="220">
        <v>8</v>
      </c>
      <c r="N75" s="220">
        <v>8.02</v>
      </c>
      <c r="O75" s="220">
        <v>7.08</v>
      </c>
      <c r="P75" s="220">
        <v>16.03</v>
      </c>
      <c r="Q75" s="220">
        <v>38.659999999999997</v>
      </c>
      <c r="R75" s="220">
        <v>4</v>
      </c>
      <c r="S75" s="220">
        <v>8.32</v>
      </c>
      <c r="T75" s="220">
        <v>16.47</v>
      </c>
      <c r="U75" s="220">
        <v>1.06</v>
      </c>
      <c r="V75" s="223"/>
      <c r="W75" s="205"/>
      <c r="X75" s="205"/>
    </row>
    <row r="76" spans="1:24">
      <c r="A76" s="216" t="str">
        <f t="shared" si="5"/>
        <v>Sat</v>
      </c>
      <c r="B76" s="217">
        <f t="shared" si="3"/>
        <v>41342</v>
      </c>
      <c r="C76" s="218">
        <v>279</v>
      </c>
      <c r="D76" s="218">
        <v>249</v>
      </c>
      <c r="E76" s="218">
        <v>12</v>
      </c>
      <c r="F76" s="218">
        <v>0</v>
      </c>
      <c r="G76" s="219">
        <f t="shared" si="4"/>
        <v>261</v>
      </c>
      <c r="H76" s="218">
        <v>10</v>
      </c>
      <c r="I76" s="218">
        <v>0</v>
      </c>
      <c r="J76" s="220">
        <v>112.44</v>
      </c>
      <c r="K76" s="220">
        <v>15.56</v>
      </c>
      <c r="L76" s="222">
        <v>13.98</v>
      </c>
      <c r="M76" s="220">
        <v>8</v>
      </c>
      <c r="N76" s="220">
        <v>8</v>
      </c>
      <c r="O76" s="220">
        <v>7.1</v>
      </c>
      <c r="P76" s="220">
        <v>15.75</v>
      </c>
      <c r="Q76" s="220">
        <v>38.9</v>
      </c>
      <c r="R76" s="220">
        <v>8.0500000000000007</v>
      </c>
      <c r="S76" s="220">
        <v>8</v>
      </c>
      <c r="T76" s="220">
        <v>16.03</v>
      </c>
      <c r="U76" s="220">
        <v>2.42</v>
      </c>
      <c r="V76" s="223"/>
      <c r="W76" s="205"/>
      <c r="X76" s="205"/>
    </row>
    <row r="77" spans="1:24">
      <c r="A77" s="216" t="str">
        <f t="shared" si="5"/>
        <v>Sun</v>
      </c>
      <c r="B77" s="217">
        <f t="shared" si="3"/>
        <v>41343</v>
      </c>
      <c r="C77" s="218">
        <v>238</v>
      </c>
      <c r="D77" s="218">
        <v>190</v>
      </c>
      <c r="E77" s="218">
        <v>10</v>
      </c>
      <c r="F77" s="218">
        <v>0</v>
      </c>
      <c r="G77" s="219">
        <f t="shared" si="4"/>
        <v>200</v>
      </c>
      <c r="H77" s="218">
        <v>10</v>
      </c>
      <c r="I77" s="218">
        <v>0</v>
      </c>
      <c r="J77" s="220">
        <v>104.64</v>
      </c>
      <c r="K77" s="220">
        <v>7.95</v>
      </c>
      <c r="L77" s="222">
        <v>15.17</v>
      </c>
      <c r="M77" s="220">
        <v>8</v>
      </c>
      <c r="N77" s="220">
        <v>4</v>
      </c>
      <c r="O77" s="220">
        <v>4</v>
      </c>
      <c r="P77" s="220">
        <v>15.75</v>
      </c>
      <c r="Q77" s="220">
        <v>38.06</v>
      </c>
      <c r="R77" s="220">
        <v>7.08</v>
      </c>
      <c r="S77" s="220">
        <v>8.0500000000000007</v>
      </c>
      <c r="T77" s="220">
        <v>15.98</v>
      </c>
      <c r="U77" s="220">
        <v>0.22</v>
      </c>
      <c r="V77" s="223"/>
      <c r="W77" s="205"/>
      <c r="X77" s="205"/>
    </row>
    <row r="78" spans="1:24">
      <c r="A78" s="216" t="str">
        <f t="shared" si="5"/>
        <v>Mon</v>
      </c>
      <c r="B78" s="217">
        <f t="shared" si="3"/>
        <v>41344</v>
      </c>
      <c r="C78" s="218">
        <v>149</v>
      </c>
      <c r="D78" s="218">
        <v>155</v>
      </c>
      <c r="E78" s="218">
        <v>11</v>
      </c>
      <c r="F78" s="218">
        <v>2</v>
      </c>
      <c r="G78" s="219">
        <f t="shared" si="4"/>
        <v>168</v>
      </c>
      <c r="H78" s="218">
        <v>0</v>
      </c>
      <c r="I78" s="218">
        <v>0</v>
      </c>
      <c r="J78" s="220">
        <v>78.09</v>
      </c>
      <c r="K78" s="220">
        <v>7.05</v>
      </c>
      <c r="L78" s="222">
        <v>15</v>
      </c>
      <c r="M78" s="220">
        <v>0</v>
      </c>
      <c r="N78" s="220">
        <v>0</v>
      </c>
      <c r="O78" s="220">
        <v>9.6199999999999992</v>
      </c>
      <c r="P78" s="220">
        <v>24.12</v>
      </c>
      <c r="Q78" s="220">
        <v>24.12</v>
      </c>
      <c r="R78" s="220">
        <v>7.5</v>
      </c>
      <c r="S78" s="220">
        <v>8</v>
      </c>
      <c r="T78" s="220">
        <v>7.98</v>
      </c>
      <c r="U78" s="220">
        <v>0.5</v>
      </c>
      <c r="V78" s="223"/>
      <c r="W78" s="205"/>
      <c r="X78" s="205"/>
    </row>
    <row r="79" spans="1:24">
      <c r="A79" s="216" t="str">
        <f t="shared" si="5"/>
        <v>Tue</v>
      </c>
      <c r="B79" s="217">
        <f t="shared" si="3"/>
        <v>41345</v>
      </c>
      <c r="C79" s="218">
        <v>282</v>
      </c>
      <c r="D79" s="218">
        <v>238</v>
      </c>
      <c r="E79" s="218">
        <v>18</v>
      </c>
      <c r="F79" s="218">
        <v>0</v>
      </c>
      <c r="G79" s="219">
        <f t="shared" si="4"/>
        <v>256</v>
      </c>
      <c r="H79" s="218">
        <v>0</v>
      </c>
      <c r="I79" s="218">
        <v>0</v>
      </c>
      <c r="J79" s="220">
        <v>107.92</v>
      </c>
      <c r="K79" s="220">
        <v>14.15</v>
      </c>
      <c r="L79" s="222">
        <v>15.65</v>
      </c>
      <c r="M79" s="220">
        <v>0</v>
      </c>
      <c r="N79" s="220">
        <v>7.13</v>
      </c>
      <c r="O79" s="220">
        <v>8.02</v>
      </c>
      <c r="P79" s="220">
        <v>16.07</v>
      </c>
      <c r="Q79" s="220">
        <v>39.020000000000003</v>
      </c>
      <c r="R79" s="220">
        <v>11.12</v>
      </c>
      <c r="S79" s="220">
        <v>8</v>
      </c>
      <c r="T79" s="220">
        <v>16.149999999999999</v>
      </c>
      <c r="U79" s="220">
        <v>0.59</v>
      </c>
      <c r="V79" s="223"/>
      <c r="W79" s="205"/>
      <c r="X79" s="205"/>
    </row>
    <row r="80" spans="1:24">
      <c r="A80" s="216" t="str">
        <f t="shared" si="5"/>
        <v>Wed</v>
      </c>
      <c r="B80" s="217">
        <f t="shared" si="3"/>
        <v>41346</v>
      </c>
      <c r="C80" s="218">
        <v>281</v>
      </c>
      <c r="D80" s="218">
        <v>247</v>
      </c>
      <c r="E80" s="218">
        <v>9</v>
      </c>
      <c r="F80" s="230">
        <v>0</v>
      </c>
      <c r="G80" s="219">
        <f t="shared" si="4"/>
        <v>256</v>
      </c>
      <c r="H80" s="218">
        <v>10</v>
      </c>
      <c r="I80" s="218">
        <v>0</v>
      </c>
      <c r="J80" s="220">
        <v>117.05</v>
      </c>
      <c r="K80" s="220">
        <v>7.5</v>
      </c>
      <c r="L80" s="222">
        <v>16.100000000000001</v>
      </c>
      <c r="M80" s="220">
        <v>8</v>
      </c>
      <c r="N80" s="220">
        <v>8</v>
      </c>
      <c r="O80" s="220">
        <v>8</v>
      </c>
      <c r="P80" s="220">
        <v>15.9</v>
      </c>
      <c r="Q80" s="220">
        <v>40</v>
      </c>
      <c r="R80" s="220">
        <v>9.1999999999999993</v>
      </c>
      <c r="S80" s="220">
        <v>8.1999999999999993</v>
      </c>
      <c r="T80" s="220">
        <v>16.899999999999999</v>
      </c>
      <c r="U80" s="220">
        <v>0.6</v>
      </c>
      <c r="V80" s="223"/>
      <c r="W80" s="205"/>
      <c r="X80" s="205"/>
    </row>
    <row r="81" spans="1:24">
      <c r="A81" s="216" t="str">
        <f t="shared" si="5"/>
        <v>Thu</v>
      </c>
      <c r="B81" s="217">
        <f t="shared" si="3"/>
        <v>41347</v>
      </c>
      <c r="C81" s="218">
        <v>268</v>
      </c>
      <c r="D81" s="218">
        <v>230</v>
      </c>
      <c r="E81" s="218">
        <v>10</v>
      </c>
      <c r="F81" s="218">
        <v>0</v>
      </c>
      <c r="G81" s="219">
        <f t="shared" si="4"/>
        <v>240</v>
      </c>
      <c r="H81" s="218">
        <v>0</v>
      </c>
      <c r="I81" s="218">
        <v>0</v>
      </c>
      <c r="J81" s="220">
        <v>122.35</v>
      </c>
      <c r="K81" s="220">
        <v>8.1</v>
      </c>
      <c r="L81" s="222">
        <v>16</v>
      </c>
      <c r="M81" s="220">
        <v>0</v>
      </c>
      <c r="N81" s="220">
        <v>8</v>
      </c>
      <c r="O81" s="231">
        <v>8</v>
      </c>
      <c r="P81" s="220">
        <v>16.100000000000001</v>
      </c>
      <c r="Q81" s="220">
        <v>40.5</v>
      </c>
      <c r="R81" s="220">
        <v>11.9</v>
      </c>
      <c r="S81" s="220">
        <v>8.3000000000000007</v>
      </c>
      <c r="T81" s="220">
        <v>16</v>
      </c>
      <c r="U81" s="220">
        <v>0.2</v>
      </c>
      <c r="V81" s="223"/>
      <c r="W81" s="205"/>
      <c r="X81" s="205"/>
    </row>
    <row r="82" spans="1:24">
      <c r="A82" s="216" t="str">
        <f t="shared" si="5"/>
        <v>Fri</v>
      </c>
      <c r="B82" s="217">
        <f t="shared" si="3"/>
        <v>41348</v>
      </c>
      <c r="C82" s="218">
        <v>218</v>
      </c>
      <c r="D82" s="218">
        <v>192</v>
      </c>
      <c r="E82" s="218">
        <v>11</v>
      </c>
      <c r="F82" s="218">
        <v>0</v>
      </c>
      <c r="G82" s="219">
        <f t="shared" si="4"/>
        <v>203</v>
      </c>
      <c r="H82" s="218">
        <v>10</v>
      </c>
      <c r="I82" s="218">
        <v>0</v>
      </c>
      <c r="J82" s="220">
        <v>96.15</v>
      </c>
      <c r="K82" s="220">
        <v>8</v>
      </c>
      <c r="L82" s="222">
        <v>15.8</v>
      </c>
      <c r="M82" s="220">
        <v>8</v>
      </c>
      <c r="N82" s="220">
        <v>8</v>
      </c>
      <c r="O82" s="220">
        <v>7.1</v>
      </c>
      <c r="P82" s="220">
        <v>16</v>
      </c>
      <c r="Q82" s="220">
        <v>45.6</v>
      </c>
      <c r="R82" s="220">
        <v>4</v>
      </c>
      <c r="S82" s="220">
        <v>8.1999999999999993</v>
      </c>
      <c r="T82" s="220">
        <v>16</v>
      </c>
      <c r="U82" s="220">
        <v>0.6</v>
      </c>
      <c r="V82" s="223"/>
      <c r="W82" s="205"/>
      <c r="X82" s="205"/>
    </row>
    <row r="83" spans="1:24">
      <c r="A83" s="216" t="str">
        <f t="shared" si="5"/>
        <v>Sat</v>
      </c>
      <c r="B83" s="217">
        <f t="shared" si="3"/>
        <v>41349</v>
      </c>
      <c r="C83" s="218">
        <v>187</v>
      </c>
      <c r="D83" s="218">
        <v>159</v>
      </c>
      <c r="E83" s="218">
        <v>22</v>
      </c>
      <c r="F83" s="218">
        <v>0</v>
      </c>
      <c r="G83" s="219">
        <f t="shared" si="4"/>
        <v>181</v>
      </c>
      <c r="H83" s="218">
        <v>10</v>
      </c>
      <c r="I83" s="218">
        <v>0</v>
      </c>
      <c r="J83" s="220">
        <v>80.099999999999994</v>
      </c>
      <c r="K83" s="220">
        <v>16.100000000000001</v>
      </c>
      <c r="L83" s="222">
        <v>14.6</v>
      </c>
      <c r="M83" s="220">
        <v>8</v>
      </c>
      <c r="N83" s="220">
        <v>8</v>
      </c>
      <c r="O83" s="220">
        <v>7.1</v>
      </c>
      <c r="P83" s="220">
        <v>16.2</v>
      </c>
      <c r="Q83" s="220">
        <v>30.5</v>
      </c>
      <c r="R83" s="220">
        <v>8.1</v>
      </c>
      <c r="S83" s="220">
        <v>8.1</v>
      </c>
      <c r="T83" s="220">
        <v>16.100000000000001</v>
      </c>
      <c r="U83" s="220">
        <v>1.6</v>
      </c>
      <c r="V83" s="223"/>
      <c r="W83" s="205"/>
      <c r="X83" s="205"/>
    </row>
    <row r="84" spans="1:24">
      <c r="A84" s="216" t="str">
        <f t="shared" si="5"/>
        <v>Sun</v>
      </c>
      <c r="B84" s="217">
        <f t="shared" si="3"/>
        <v>41350</v>
      </c>
      <c r="C84" s="218">
        <v>217</v>
      </c>
      <c r="D84" s="218">
        <v>182</v>
      </c>
      <c r="E84" s="218">
        <v>10</v>
      </c>
      <c r="F84" s="218">
        <v>0</v>
      </c>
      <c r="G84" s="219">
        <f t="shared" si="4"/>
        <v>192</v>
      </c>
      <c r="H84" s="218">
        <v>10</v>
      </c>
      <c r="I84" s="218">
        <v>0</v>
      </c>
      <c r="J84" s="220">
        <v>96.1</v>
      </c>
      <c r="K84" s="220">
        <v>7.8</v>
      </c>
      <c r="L84" s="222">
        <v>15.5</v>
      </c>
      <c r="M84" s="220">
        <v>8</v>
      </c>
      <c r="N84" s="220">
        <v>8.1999999999999993</v>
      </c>
      <c r="O84" s="220">
        <v>7</v>
      </c>
      <c r="P84" s="220">
        <v>16.100000000000001</v>
      </c>
      <c r="Q84" s="220">
        <v>38.5</v>
      </c>
      <c r="R84" s="220">
        <v>7.4</v>
      </c>
      <c r="S84" s="220">
        <v>7</v>
      </c>
      <c r="T84" s="220">
        <v>16.100000000000001</v>
      </c>
      <c r="U84" s="220">
        <v>1.5</v>
      </c>
      <c r="V84" s="223"/>
      <c r="W84" s="205"/>
      <c r="X84" s="205"/>
    </row>
    <row r="85" spans="1:24">
      <c r="A85" s="216" t="str">
        <f t="shared" si="5"/>
        <v>Mon</v>
      </c>
      <c r="B85" s="217">
        <f t="shared" si="3"/>
        <v>41351</v>
      </c>
      <c r="C85" s="218">
        <v>169</v>
      </c>
      <c r="D85" s="218">
        <v>168</v>
      </c>
      <c r="E85" s="218">
        <v>17</v>
      </c>
      <c r="F85" s="218">
        <v>0</v>
      </c>
      <c r="G85" s="219">
        <f t="shared" si="4"/>
        <v>185</v>
      </c>
      <c r="H85" s="218">
        <v>10</v>
      </c>
      <c r="I85" s="218">
        <v>0</v>
      </c>
      <c r="J85" s="220">
        <v>80.7</v>
      </c>
      <c r="K85" s="220">
        <v>15.5</v>
      </c>
      <c r="L85" s="222">
        <v>23</v>
      </c>
      <c r="M85" s="220">
        <v>8</v>
      </c>
      <c r="N85" s="220">
        <v>8</v>
      </c>
      <c r="O85" s="220">
        <v>0</v>
      </c>
      <c r="P85" s="220">
        <v>24</v>
      </c>
      <c r="Q85" s="220">
        <v>32.1</v>
      </c>
      <c r="R85" s="220">
        <v>3.5</v>
      </c>
      <c r="S85" s="220">
        <v>8</v>
      </c>
      <c r="T85" s="220">
        <v>16.100000000000001</v>
      </c>
      <c r="U85" s="220">
        <v>0.2</v>
      </c>
      <c r="V85" s="223"/>
      <c r="W85" s="205"/>
      <c r="X85" s="205"/>
    </row>
    <row r="86" spans="1:24">
      <c r="A86" s="216" t="str">
        <f t="shared" si="5"/>
        <v>Tue</v>
      </c>
      <c r="B86" s="217">
        <f t="shared" si="3"/>
        <v>41352</v>
      </c>
      <c r="C86" s="218">
        <v>293</v>
      </c>
      <c r="D86" s="218">
        <v>253</v>
      </c>
      <c r="E86" s="218">
        <v>25</v>
      </c>
      <c r="F86" s="218">
        <v>0</v>
      </c>
      <c r="G86" s="219">
        <f t="shared" si="4"/>
        <v>278</v>
      </c>
      <c r="H86" s="218">
        <v>0</v>
      </c>
      <c r="I86" s="218">
        <v>0</v>
      </c>
      <c r="J86" s="220">
        <v>112.65</v>
      </c>
      <c r="K86" s="220">
        <v>16.100000000000001</v>
      </c>
      <c r="L86" s="222">
        <v>23.8</v>
      </c>
      <c r="M86" s="220">
        <v>0</v>
      </c>
      <c r="N86" s="220">
        <v>16.100000000000001</v>
      </c>
      <c r="O86" s="220">
        <v>8</v>
      </c>
      <c r="P86" s="220">
        <v>16</v>
      </c>
      <c r="Q86" s="220">
        <v>32</v>
      </c>
      <c r="R86" s="220">
        <v>4.3</v>
      </c>
      <c r="S86" s="220">
        <v>8.1</v>
      </c>
      <c r="T86" s="220">
        <v>24</v>
      </c>
      <c r="U86" s="220">
        <v>0.7</v>
      </c>
      <c r="V86" s="223"/>
      <c r="W86" s="205"/>
      <c r="X86" s="205"/>
    </row>
    <row r="87" spans="1:24">
      <c r="A87" s="216" t="str">
        <f t="shared" si="5"/>
        <v>Wed</v>
      </c>
      <c r="B87" s="217">
        <f t="shared" si="3"/>
        <v>41353</v>
      </c>
      <c r="C87" s="218">
        <v>303</v>
      </c>
      <c r="D87" s="218">
        <v>267</v>
      </c>
      <c r="E87" s="218">
        <v>15</v>
      </c>
      <c r="F87" s="218">
        <v>2</v>
      </c>
      <c r="G87" s="219">
        <f t="shared" si="4"/>
        <v>284</v>
      </c>
      <c r="H87" s="218">
        <v>0</v>
      </c>
      <c r="I87" s="218">
        <v>0</v>
      </c>
      <c r="J87" s="220">
        <v>119.85</v>
      </c>
      <c r="K87" s="220">
        <v>16</v>
      </c>
      <c r="L87" s="222">
        <v>17.2</v>
      </c>
      <c r="M87" s="220">
        <v>0</v>
      </c>
      <c r="N87" s="220">
        <v>8</v>
      </c>
      <c r="O87" s="220">
        <v>8</v>
      </c>
      <c r="P87" s="220">
        <v>8</v>
      </c>
      <c r="Q87" s="220">
        <v>40.5</v>
      </c>
      <c r="R87" s="220">
        <v>11.3</v>
      </c>
      <c r="S87" s="220">
        <v>8</v>
      </c>
      <c r="T87" s="220">
        <v>16.3</v>
      </c>
      <c r="U87" s="220">
        <v>2.7</v>
      </c>
      <c r="V87" s="223"/>
      <c r="W87" s="205"/>
      <c r="X87" s="205"/>
    </row>
    <row r="88" spans="1:24">
      <c r="A88" s="216" t="str">
        <f t="shared" si="5"/>
        <v>Thu</v>
      </c>
      <c r="B88" s="217">
        <f t="shared" si="3"/>
        <v>41354</v>
      </c>
      <c r="C88" s="218">
        <v>292</v>
      </c>
      <c r="D88" s="218">
        <v>272</v>
      </c>
      <c r="E88" s="218">
        <v>9</v>
      </c>
      <c r="F88" s="218">
        <v>0</v>
      </c>
      <c r="G88" s="219">
        <f t="shared" si="4"/>
        <v>281</v>
      </c>
      <c r="H88" s="218">
        <v>10</v>
      </c>
      <c r="I88" s="218">
        <v>0</v>
      </c>
      <c r="J88" s="220">
        <v>133.44999999999999</v>
      </c>
      <c r="K88" s="220">
        <v>7</v>
      </c>
      <c r="L88" s="222">
        <v>15.8</v>
      </c>
      <c r="M88" s="220">
        <v>8</v>
      </c>
      <c r="N88" s="220">
        <v>8</v>
      </c>
      <c r="O88" s="220">
        <v>8</v>
      </c>
      <c r="P88" s="220">
        <v>16</v>
      </c>
      <c r="Q88" s="220">
        <v>40.1</v>
      </c>
      <c r="R88" s="220">
        <v>11.2</v>
      </c>
      <c r="S88" s="220">
        <v>8</v>
      </c>
      <c r="T88" s="220">
        <v>16.100000000000001</v>
      </c>
      <c r="U88" s="220">
        <v>0.5</v>
      </c>
      <c r="V88" s="223"/>
      <c r="W88" s="205"/>
      <c r="X88" s="205"/>
    </row>
    <row r="89" spans="1:24">
      <c r="A89" s="216" t="str">
        <f t="shared" si="5"/>
        <v>Fri</v>
      </c>
      <c r="B89" s="217">
        <f t="shared" si="3"/>
        <v>41355</v>
      </c>
      <c r="C89" s="218">
        <v>257</v>
      </c>
      <c r="D89" s="218">
        <v>239</v>
      </c>
      <c r="E89" s="218">
        <v>13</v>
      </c>
      <c r="F89" s="218">
        <v>0</v>
      </c>
      <c r="G89" s="219">
        <f t="shared" si="4"/>
        <v>252</v>
      </c>
      <c r="H89" s="218">
        <v>10</v>
      </c>
      <c r="I89" s="218">
        <v>0</v>
      </c>
      <c r="J89" s="220">
        <v>124.95</v>
      </c>
      <c r="K89" s="220">
        <v>8.8000000000000007</v>
      </c>
      <c r="L89" s="222">
        <v>16</v>
      </c>
      <c r="M89" s="220">
        <v>8</v>
      </c>
      <c r="N89" s="220">
        <v>8</v>
      </c>
      <c r="O89" s="220">
        <v>7.2</v>
      </c>
      <c r="P89" s="220">
        <v>16.100000000000001</v>
      </c>
      <c r="Q89" s="220">
        <v>38.5</v>
      </c>
      <c r="R89" s="220">
        <v>4</v>
      </c>
      <c r="S89" s="220">
        <v>8</v>
      </c>
      <c r="T89" s="220">
        <v>16.100000000000001</v>
      </c>
      <c r="U89" s="220">
        <v>1</v>
      </c>
      <c r="V89" s="223"/>
      <c r="W89" s="205"/>
      <c r="X89" s="205"/>
    </row>
    <row r="90" spans="1:24">
      <c r="A90" s="216" t="str">
        <f t="shared" si="5"/>
        <v>Sat</v>
      </c>
      <c r="B90" s="217">
        <f t="shared" si="3"/>
        <v>41356</v>
      </c>
      <c r="C90" s="218">
        <v>214</v>
      </c>
      <c r="D90" s="218">
        <v>200</v>
      </c>
      <c r="E90" s="218">
        <v>9</v>
      </c>
      <c r="F90" s="218">
        <v>0</v>
      </c>
      <c r="G90" s="219">
        <f t="shared" si="4"/>
        <v>209</v>
      </c>
      <c r="H90" s="218">
        <v>10</v>
      </c>
      <c r="I90" s="218">
        <v>0</v>
      </c>
      <c r="J90" s="220">
        <v>96.3</v>
      </c>
      <c r="K90" s="220">
        <v>15.7</v>
      </c>
      <c r="L90" s="222">
        <v>13.8</v>
      </c>
      <c r="M90" s="220">
        <v>8</v>
      </c>
      <c r="N90" s="220">
        <v>8</v>
      </c>
      <c r="O90" s="220">
        <v>7.1</v>
      </c>
      <c r="P90" s="220">
        <v>8</v>
      </c>
      <c r="Q90" s="220">
        <v>38.5</v>
      </c>
      <c r="R90" s="220">
        <v>8.1</v>
      </c>
      <c r="S90" s="220">
        <v>8.1</v>
      </c>
      <c r="T90" s="220">
        <v>16</v>
      </c>
      <c r="U90" s="220">
        <v>1.4</v>
      </c>
      <c r="V90" s="223"/>
      <c r="W90" s="205"/>
      <c r="X90" s="205"/>
    </row>
    <row r="91" spans="1:24">
      <c r="A91" s="216" t="str">
        <f t="shared" si="5"/>
        <v>Sun</v>
      </c>
      <c r="B91" s="217">
        <f t="shared" si="3"/>
        <v>41357</v>
      </c>
      <c r="C91" s="218">
        <v>251</v>
      </c>
      <c r="D91" s="218">
        <v>209</v>
      </c>
      <c r="E91" s="218">
        <v>9</v>
      </c>
      <c r="F91" s="218">
        <v>0</v>
      </c>
      <c r="G91" s="219">
        <f t="shared" si="4"/>
        <v>218</v>
      </c>
      <c r="H91" s="218">
        <v>10</v>
      </c>
      <c r="I91" s="218">
        <v>0</v>
      </c>
      <c r="J91" s="220">
        <v>104.2</v>
      </c>
      <c r="K91" s="220">
        <v>15.5</v>
      </c>
      <c r="L91" s="222">
        <v>24.3</v>
      </c>
      <c r="M91" s="220">
        <v>8</v>
      </c>
      <c r="N91" s="220">
        <v>0</v>
      </c>
      <c r="O91" s="220">
        <v>8</v>
      </c>
      <c r="P91" s="220">
        <v>16</v>
      </c>
      <c r="Q91" s="220">
        <v>38.6</v>
      </c>
      <c r="R91" s="220">
        <v>7.1</v>
      </c>
      <c r="S91" s="220">
        <v>8.1</v>
      </c>
      <c r="T91" s="220">
        <v>16.2</v>
      </c>
      <c r="U91" s="220">
        <v>0.3</v>
      </c>
      <c r="V91" s="223"/>
      <c r="W91" s="205"/>
      <c r="X91" s="205"/>
    </row>
    <row r="92" spans="1:24">
      <c r="A92" s="216" t="str">
        <f t="shared" si="5"/>
        <v>Mon</v>
      </c>
      <c r="B92" s="217">
        <f t="shared" si="3"/>
        <v>41358</v>
      </c>
      <c r="C92" s="218">
        <v>137</v>
      </c>
      <c r="D92" s="218">
        <v>144</v>
      </c>
      <c r="E92" s="218">
        <v>12</v>
      </c>
      <c r="F92" s="218">
        <v>1</v>
      </c>
      <c r="G92" s="219">
        <f t="shared" si="4"/>
        <v>157</v>
      </c>
      <c r="H92" s="218">
        <v>10</v>
      </c>
      <c r="I92" s="218">
        <v>0</v>
      </c>
      <c r="J92" s="220">
        <v>73.3</v>
      </c>
      <c r="K92" s="220">
        <v>7.5</v>
      </c>
      <c r="L92" s="222">
        <v>23.1</v>
      </c>
      <c r="M92" s="220">
        <v>8</v>
      </c>
      <c r="N92" s="220">
        <v>0</v>
      </c>
      <c r="O92" s="220">
        <v>8</v>
      </c>
      <c r="P92" s="220">
        <v>16.100000000000001</v>
      </c>
      <c r="Q92" s="220">
        <v>32</v>
      </c>
      <c r="R92" s="220">
        <v>11</v>
      </c>
      <c r="S92" s="220">
        <v>8</v>
      </c>
      <c r="T92" s="220">
        <v>16.100000000000001</v>
      </c>
      <c r="U92" s="220">
        <v>0.2</v>
      </c>
      <c r="V92" s="223"/>
      <c r="W92" s="205"/>
      <c r="X92" s="205"/>
    </row>
    <row r="93" spans="1:24">
      <c r="A93" s="216" t="str">
        <f t="shared" si="5"/>
        <v>Tue</v>
      </c>
      <c r="B93" s="217">
        <f t="shared" si="3"/>
        <v>41359</v>
      </c>
      <c r="C93" s="218">
        <v>220</v>
      </c>
      <c r="D93" s="218">
        <v>210</v>
      </c>
      <c r="E93" s="218">
        <v>9</v>
      </c>
      <c r="F93" s="218">
        <v>0</v>
      </c>
      <c r="G93" s="219">
        <f t="shared" si="4"/>
        <v>219</v>
      </c>
      <c r="H93" s="218">
        <v>0</v>
      </c>
      <c r="I93" s="218">
        <v>0</v>
      </c>
      <c r="J93" s="220">
        <v>95.1</v>
      </c>
      <c r="K93" s="220">
        <v>8</v>
      </c>
      <c r="L93" s="222">
        <v>15.9</v>
      </c>
      <c r="M93" s="220">
        <v>0</v>
      </c>
      <c r="N93" s="220">
        <v>8.1</v>
      </c>
      <c r="O93" s="220">
        <v>8</v>
      </c>
      <c r="P93" s="220">
        <v>16</v>
      </c>
      <c r="Q93" s="220">
        <v>39</v>
      </c>
      <c r="R93" s="220">
        <v>11.1</v>
      </c>
      <c r="S93" s="220">
        <v>8.1</v>
      </c>
      <c r="T93" s="220">
        <v>16.100000000000001</v>
      </c>
      <c r="U93" s="220">
        <v>0.1</v>
      </c>
      <c r="V93" s="223"/>
      <c r="W93" s="205"/>
      <c r="X93" s="205"/>
    </row>
    <row r="94" spans="1:24">
      <c r="A94" s="216" t="str">
        <f t="shared" si="5"/>
        <v>Wed</v>
      </c>
      <c r="B94" s="217">
        <f t="shared" si="3"/>
        <v>41360</v>
      </c>
      <c r="C94" s="218">
        <v>256</v>
      </c>
      <c r="D94" s="218">
        <v>235</v>
      </c>
      <c r="E94" s="218">
        <v>11</v>
      </c>
      <c r="F94" s="218">
        <v>0</v>
      </c>
      <c r="G94" s="219">
        <f t="shared" si="4"/>
        <v>246</v>
      </c>
      <c r="H94" s="218">
        <v>0</v>
      </c>
      <c r="I94" s="218">
        <v>0</v>
      </c>
      <c r="J94" s="220">
        <v>119.15</v>
      </c>
      <c r="K94" s="220">
        <v>8</v>
      </c>
      <c r="L94" s="222">
        <v>16.2</v>
      </c>
      <c r="M94" s="220">
        <v>0</v>
      </c>
      <c r="N94" s="220">
        <v>8</v>
      </c>
      <c r="O94" s="220">
        <v>8</v>
      </c>
      <c r="P94" s="220">
        <v>16</v>
      </c>
      <c r="Q94" s="220">
        <v>40</v>
      </c>
      <c r="R94" s="220">
        <v>11</v>
      </c>
      <c r="S94" s="220">
        <v>8</v>
      </c>
      <c r="T94" s="220">
        <v>16.2</v>
      </c>
      <c r="U94" s="220">
        <v>0</v>
      </c>
      <c r="V94" s="223"/>
      <c r="W94" s="205"/>
      <c r="X94" s="205"/>
    </row>
    <row r="95" spans="1:24">
      <c r="A95" s="216" t="str">
        <f t="shared" si="5"/>
        <v>Thu</v>
      </c>
      <c r="B95" s="217">
        <f t="shared" si="3"/>
        <v>41361</v>
      </c>
      <c r="C95" s="218">
        <v>221</v>
      </c>
      <c r="D95" s="218">
        <v>195</v>
      </c>
      <c r="E95" s="218">
        <v>12</v>
      </c>
      <c r="F95" s="218">
        <v>2</v>
      </c>
      <c r="G95" s="219">
        <f t="shared" si="4"/>
        <v>209</v>
      </c>
      <c r="H95" s="218">
        <v>0</v>
      </c>
      <c r="I95" s="218">
        <v>0</v>
      </c>
      <c r="J95" s="220">
        <v>96.7</v>
      </c>
      <c r="K95" s="220">
        <v>8</v>
      </c>
      <c r="L95" s="222">
        <v>24.1</v>
      </c>
      <c r="M95" s="220">
        <v>0</v>
      </c>
      <c r="N95" s="220">
        <v>8.1</v>
      </c>
      <c r="O95" s="220">
        <v>8</v>
      </c>
      <c r="P95" s="220">
        <v>16</v>
      </c>
      <c r="Q95" s="220">
        <v>48.1</v>
      </c>
      <c r="R95" s="220">
        <v>11.1</v>
      </c>
      <c r="S95" s="220">
        <v>8.3000000000000007</v>
      </c>
      <c r="T95" s="220">
        <v>16.3</v>
      </c>
      <c r="U95" s="220">
        <v>10.8</v>
      </c>
      <c r="V95" s="223"/>
      <c r="W95" s="205"/>
      <c r="X95" s="205"/>
    </row>
    <row r="96" spans="1:24">
      <c r="A96" s="216" t="str">
        <f t="shared" si="5"/>
        <v>Fri</v>
      </c>
      <c r="B96" s="217">
        <f t="shared" si="3"/>
        <v>41362</v>
      </c>
      <c r="C96" s="218">
        <v>165</v>
      </c>
      <c r="D96" s="218">
        <v>138</v>
      </c>
      <c r="E96" s="218">
        <v>11</v>
      </c>
      <c r="F96" s="218">
        <v>0</v>
      </c>
      <c r="G96" s="219">
        <f t="shared" si="4"/>
        <v>149</v>
      </c>
      <c r="H96" s="218">
        <v>10</v>
      </c>
      <c r="I96" s="218">
        <v>0</v>
      </c>
      <c r="J96" s="220">
        <v>80.22</v>
      </c>
      <c r="K96" s="220">
        <v>8.02</v>
      </c>
      <c r="L96" s="222">
        <v>15.07</v>
      </c>
      <c r="M96" s="220">
        <v>8</v>
      </c>
      <c r="N96" s="220">
        <v>7.03</v>
      </c>
      <c r="O96" s="220">
        <v>7.15</v>
      </c>
      <c r="P96" s="220">
        <v>16.100000000000001</v>
      </c>
      <c r="Q96" s="220">
        <v>38.5</v>
      </c>
      <c r="R96" s="220">
        <v>4</v>
      </c>
      <c r="S96" s="220">
        <v>8.0500000000000007</v>
      </c>
      <c r="T96" s="220">
        <v>16.25</v>
      </c>
      <c r="U96" s="220">
        <v>5</v>
      </c>
      <c r="V96" s="223"/>
      <c r="W96" s="205"/>
      <c r="X96" s="205"/>
    </row>
    <row r="97" spans="1:24">
      <c r="A97" s="216" t="str">
        <f t="shared" si="5"/>
        <v>Sat</v>
      </c>
      <c r="B97" s="217">
        <f t="shared" si="3"/>
        <v>41363</v>
      </c>
      <c r="C97" s="218">
        <v>147</v>
      </c>
      <c r="D97" s="218">
        <v>132</v>
      </c>
      <c r="E97" s="218">
        <v>12</v>
      </c>
      <c r="F97" s="218">
        <v>0</v>
      </c>
      <c r="G97" s="219">
        <f t="shared" si="4"/>
        <v>144</v>
      </c>
      <c r="H97" s="218">
        <v>10</v>
      </c>
      <c r="I97" s="218">
        <v>0</v>
      </c>
      <c r="J97" s="220">
        <v>72.16</v>
      </c>
      <c r="K97" s="220">
        <v>8.0500000000000007</v>
      </c>
      <c r="L97" s="222">
        <v>15.05</v>
      </c>
      <c r="M97" s="220">
        <v>8</v>
      </c>
      <c r="N97" s="220">
        <v>8.02</v>
      </c>
      <c r="O97" s="220">
        <v>8.07</v>
      </c>
      <c r="P97" s="220">
        <v>16.02</v>
      </c>
      <c r="Q97" s="220">
        <v>30.56</v>
      </c>
      <c r="R97" s="220">
        <v>8.02</v>
      </c>
      <c r="S97" s="220">
        <v>8.0299999999999994</v>
      </c>
      <c r="T97" s="220">
        <v>16.03</v>
      </c>
      <c r="U97" s="220">
        <v>0.28999999999999998</v>
      </c>
      <c r="V97" s="223"/>
      <c r="W97" s="205"/>
      <c r="X97" s="205"/>
    </row>
    <row r="98" spans="1:24">
      <c r="A98" s="216" t="str">
        <f t="shared" si="5"/>
        <v>Sun</v>
      </c>
      <c r="B98" s="217">
        <f t="shared" si="3"/>
        <v>41364</v>
      </c>
      <c r="C98" s="218">
        <v>130</v>
      </c>
      <c r="D98" s="218">
        <v>106</v>
      </c>
      <c r="E98" s="218">
        <v>9</v>
      </c>
      <c r="F98" s="218">
        <v>0</v>
      </c>
      <c r="G98" s="219">
        <f t="shared" si="4"/>
        <v>115</v>
      </c>
      <c r="H98" s="218">
        <v>10</v>
      </c>
      <c r="I98" s="218">
        <v>0</v>
      </c>
      <c r="J98" s="220">
        <v>64.7</v>
      </c>
      <c r="K98" s="220">
        <v>7</v>
      </c>
      <c r="L98" s="222">
        <v>23.23</v>
      </c>
      <c r="M98" s="220">
        <v>8</v>
      </c>
      <c r="N98" s="220">
        <v>7.6</v>
      </c>
      <c r="O98" s="220">
        <v>8.02</v>
      </c>
      <c r="P98" s="220">
        <v>16.03</v>
      </c>
      <c r="Q98" s="220">
        <v>31.15</v>
      </c>
      <c r="R98" s="220">
        <v>7.52</v>
      </c>
      <c r="S98" s="220">
        <v>7.53</v>
      </c>
      <c r="T98" s="220">
        <v>15.56</v>
      </c>
      <c r="U98" s="220">
        <v>0.38</v>
      </c>
      <c r="V98" s="223"/>
      <c r="W98" s="205"/>
      <c r="X98" s="205"/>
    </row>
    <row r="99" spans="1:24">
      <c r="A99" s="216" t="str">
        <f t="shared" si="5"/>
        <v>Mon</v>
      </c>
      <c r="B99" s="217">
        <f t="shared" si="3"/>
        <v>41365</v>
      </c>
      <c r="C99" s="218">
        <v>119</v>
      </c>
      <c r="D99" s="218">
        <v>100</v>
      </c>
      <c r="E99" s="218">
        <v>21</v>
      </c>
      <c r="F99" s="218">
        <v>0</v>
      </c>
      <c r="G99" s="219">
        <f t="shared" si="4"/>
        <v>121</v>
      </c>
      <c r="H99" s="218">
        <v>10</v>
      </c>
      <c r="I99" s="218">
        <v>0</v>
      </c>
      <c r="J99" s="220">
        <v>64.38</v>
      </c>
      <c r="K99" s="220">
        <v>15.52</v>
      </c>
      <c r="L99" s="222">
        <v>8.01</v>
      </c>
      <c r="M99" s="220">
        <v>8</v>
      </c>
      <c r="N99" s="220">
        <v>8.42</v>
      </c>
      <c r="O99" s="220">
        <v>8</v>
      </c>
      <c r="P99" s="220">
        <v>22.02</v>
      </c>
      <c r="Q99" s="220">
        <v>32</v>
      </c>
      <c r="R99" s="220">
        <v>13.8</v>
      </c>
      <c r="S99" s="220">
        <v>8.15</v>
      </c>
      <c r="T99" s="220">
        <v>8.2799999999999994</v>
      </c>
      <c r="U99" s="220">
        <v>0.08</v>
      </c>
      <c r="V99" s="223"/>
      <c r="W99" s="205"/>
      <c r="X99" s="205"/>
    </row>
    <row r="100" spans="1:24">
      <c r="A100" s="216" t="str">
        <f t="shared" si="5"/>
        <v>Tue</v>
      </c>
      <c r="B100" s="217">
        <f t="shared" si="3"/>
        <v>41366</v>
      </c>
      <c r="C100" s="218">
        <v>182</v>
      </c>
      <c r="D100" s="218">
        <v>171</v>
      </c>
      <c r="E100" s="218">
        <v>14</v>
      </c>
      <c r="F100" s="218">
        <v>0</v>
      </c>
      <c r="G100" s="219">
        <f t="shared" si="4"/>
        <v>185</v>
      </c>
      <c r="H100" s="218">
        <v>0</v>
      </c>
      <c r="I100" s="218">
        <v>0</v>
      </c>
      <c r="J100" s="220">
        <v>78.099999999999994</v>
      </c>
      <c r="K100" s="220">
        <v>8</v>
      </c>
      <c r="L100" s="222">
        <v>23.1</v>
      </c>
      <c r="M100" s="220">
        <v>0</v>
      </c>
      <c r="N100" s="220">
        <v>8</v>
      </c>
      <c r="O100" s="220">
        <v>8</v>
      </c>
      <c r="P100" s="220">
        <v>16</v>
      </c>
      <c r="Q100" s="220">
        <v>24</v>
      </c>
      <c r="R100" s="220">
        <v>10.88</v>
      </c>
      <c r="S100" s="220">
        <v>8</v>
      </c>
      <c r="T100" s="220">
        <v>16.2</v>
      </c>
      <c r="U100" s="220">
        <v>0.1</v>
      </c>
      <c r="V100" s="223"/>
      <c r="W100" s="205"/>
      <c r="X100" s="205"/>
    </row>
    <row r="101" spans="1:24">
      <c r="A101" s="216" t="str">
        <f t="shared" si="5"/>
        <v>Wed</v>
      </c>
      <c r="B101" s="217">
        <f t="shared" si="3"/>
        <v>41367</v>
      </c>
      <c r="C101" s="218">
        <v>241</v>
      </c>
      <c r="D101" s="218">
        <v>221</v>
      </c>
      <c r="E101" s="218">
        <v>14</v>
      </c>
      <c r="F101" s="218">
        <v>5</v>
      </c>
      <c r="G101" s="219">
        <f t="shared" si="4"/>
        <v>240</v>
      </c>
      <c r="H101" s="218">
        <v>10</v>
      </c>
      <c r="I101" s="218">
        <v>0</v>
      </c>
      <c r="J101" s="220">
        <v>100.1</v>
      </c>
      <c r="K101" s="220">
        <v>8.5</v>
      </c>
      <c r="L101" s="222">
        <v>16.100000000000001</v>
      </c>
      <c r="M101" s="220">
        <v>8</v>
      </c>
      <c r="N101" s="220">
        <v>8.1</v>
      </c>
      <c r="O101" s="220">
        <v>8</v>
      </c>
      <c r="P101" s="220">
        <v>16</v>
      </c>
      <c r="Q101" s="220">
        <v>36.1</v>
      </c>
      <c r="R101" s="220">
        <v>11.8</v>
      </c>
      <c r="S101" s="220">
        <v>8.1999999999999993</v>
      </c>
      <c r="T101" s="220">
        <v>16.100000000000001</v>
      </c>
      <c r="U101" s="220">
        <v>0.2</v>
      </c>
      <c r="V101" s="223"/>
      <c r="W101" s="205"/>
      <c r="X101" s="205"/>
    </row>
    <row r="102" spans="1:24">
      <c r="A102" s="216" t="str">
        <f t="shared" si="5"/>
        <v>Thu</v>
      </c>
      <c r="B102" s="217">
        <f t="shared" si="3"/>
        <v>41368</v>
      </c>
      <c r="C102" s="218">
        <v>287</v>
      </c>
      <c r="D102" s="218">
        <v>241</v>
      </c>
      <c r="E102" s="218">
        <v>26</v>
      </c>
      <c r="F102" s="218">
        <v>1</v>
      </c>
      <c r="G102" s="219">
        <f t="shared" si="4"/>
        <v>268</v>
      </c>
      <c r="H102" s="218">
        <v>10</v>
      </c>
      <c r="I102" s="218">
        <v>0</v>
      </c>
      <c r="J102" s="220">
        <v>113.3</v>
      </c>
      <c r="K102" s="220">
        <v>16</v>
      </c>
      <c r="L102" s="222">
        <v>15.9</v>
      </c>
      <c r="M102" s="220">
        <v>8</v>
      </c>
      <c r="N102" s="220">
        <v>8.1</v>
      </c>
      <c r="O102" s="220">
        <v>8</v>
      </c>
      <c r="P102" s="220">
        <v>16</v>
      </c>
      <c r="Q102" s="220">
        <v>48</v>
      </c>
      <c r="R102" s="220">
        <v>11.1</v>
      </c>
      <c r="S102" s="220">
        <v>16.100000000000001</v>
      </c>
      <c r="T102" s="220">
        <v>16.2</v>
      </c>
      <c r="U102" s="220">
        <v>0.1</v>
      </c>
      <c r="V102" s="223"/>
      <c r="W102" s="205"/>
      <c r="X102" s="205"/>
    </row>
    <row r="103" spans="1:24">
      <c r="A103" s="216" t="str">
        <f t="shared" si="5"/>
        <v>Fri</v>
      </c>
      <c r="B103" s="217">
        <f t="shared" si="3"/>
        <v>41369</v>
      </c>
      <c r="C103" s="218">
        <v>206</v>
      </c>
      <c r="D103" s="218">
        <v>199</v>
      </c>
      <c r="E103" s="218">
        <v>12</v>
      </c>
      <c r="F103" s="218">
        <v>0</v>
      </c>
      <c r="G103" s="219">
        <f t="shared" si="4"/>
        <v>211</v>
      </c>
      <c r="H103" s="218">
        <v>10</v>
      </c>
      <c r="I103" s="218">
        <v>0</v>
      </c>
      <c r="J103" s="220">
        <v>88.9</v>
      </c>
      <c r="K103" s="220">
        <v>23.6</v>
      </c>
      <c r="L103" s="222">
        <v>15.9</v>
      </c>
      <c r="M103" s="220">
        <v>8</v>
      </c>
      <c r="N103" s="220">
        <v>8</v>
      </c>
      <c r="O103" s="220">
        <v>7.1</v>
      </c>
      <c r="P103" s="220">
        <v>16</v>
      </c>
      <c r="Q103" s="220">
        <v>38.5</v>
      </c>
      <c r="R103" s="220">
        <v>4</v>
      </c>
      <c r="S103" s="220">
        <v>8</v>
      </c>
      <c r="T103" s="220">
        <v>16.2</v>
      </c>
      <c r="U103" s="220">
        <v>0.5</v>
      </c>
      <c r="V103" s="223"/>
      <c r="W103" s="205"/>
      <c r="X103" s="205"/>
    </row>
    <row r="104" spans="1:24">
      <c r="A104" s="216" t="str">
        <f t="shared" si="5"/>
        <v>Sat</v>
      </c>
      <c r="B104" s="217">
        <f t="shared" si="3"/>
        <v>41370</v>
      </c>
      <c r="C104" s="218">
        <v>210</v>
      </c>
      <c r="D104" s="218">
        <v>202</v>
      </c>
      <c r="E104" s="218">
        <v>8</v>
      </c>
      <c r="F104" s="218">
        <v>0</v>
      </c>
      <c r="G104" s="219">
        <f t="shared" si="4"/>
        <v>210</v>
      </c>
      <c r="H104" s="218">
        <v>10</v>
      </c>
      <c r="I104" s="218">
        <v>0</v>
      </c>
      <c r="J104" s="220">
        <v>103.5</v>
      </c>
      <c r="K104" s="220">
        <v>7.5</v>
      </c>
      <c r="L104" s="222">
        <v>22.8</v>
      </c>
      <c r="M104" s="220">
        <v>8</v>
      </c>
      <c r="N104" s="220">
        <v>7</v>
      </c>
      <c r="O104" s="220">
        <v>8</v>
      </c>
      <c r="P104" s="220">
        <v>16.100000000000001</v>
      </c>
      <c r="Q104" s="220">
        <v>38.5</v>
      </c>
      <c r="R104" s="220">
        <v>8.1</v>
      </c>
      <c r="S104" s="220">
        <v>8</v>
      </c>
      <c r="T104" s="220">
        <v>13</v>
      </c>
      <c r="U104" s="220">
        <v>0.6</v>
      </c>
      <c r="V104" s="223"/>
      <c r="W104" s="205"/>
      <c r="X104" s="205"/>
    </row>
    <row r="105" spans="1:24">
      <c r="A105" s="216" t="str">
        <f t="shared" si="5"/>
        <v>Sun</v>
      </c>
      <c r="B105" s="217">
        <f t="shared" si="3"/>
        <v>41371</v>
      </c>
      <c r="C105" s="218">
        <v>183</v>
      </c>
      <c r="D105" s="218">
        <v>165</v>
      </c>
      <c r="E105" s="218">
        <v>20</v>
      </c>
      <c r="F105" s="218">
        <v>0</v>
      </c>
      <c r="G105" s="219">
        <f t="shared" si="4"/>
        <v>185</v>
      </c>
      <c r="H105" s="218">
        <v>10</v>
      </c>
      <c r="I105" s="218">
        <v>0</v>
      </c>
      <c r="J105" s="220">
        <v>88.8</v>
      </c>
      <c r="K105" s="220">
        <v>15.5</v>
      </c>
      <c r="L105" s="222">
        <v>23.1</v>
      </c>
      <c r="M105" s="220">
        <v>8</v>
      </c>
      <c r="N105" s="220">
        <v>7.6</v>
      </c>
      <c r="O105" s="220">
        <v>7</v>
      </c>
      <c r="P105" s="220">
        <v>16</v>
      </c>
      <c r="Q105" s="220">
        <v>30.5</v>
      </c>
      <c r="R105" s="220">
        <v>7.3</v>
      </c>
      <c r="S105" s="220">
        <v>7.5</v>
      </c>
      <c r="T105" s="220">
        <v>16</v>
      </c>
      <c r="U105" s="220">
        <v>0.1</v>
      </c>
      <c r="V105" s="223"/>
      <c r="W105" s="205"/>
      <c r="X105" s="205"/>
    </row>
    <row r="106" spans="1:24">
      <c r="A106" s="216" t="str">
        <f t="shared" si="5"/>
        <v>Mon</v>
      </c>
      <c r="B106" s="217">
        <f t="shared" si="3"/>
        <v>41372</v>
      </c>
      <c r="C106" s="218">
        <v>126</v>
      </c>
      <c r="D106" s="218">
        <v>118</v>
      </c>
      <c r="E106" s="218">
        <v>9</v>
      </c>
      <c r="F106" s="218">
        <v>0</v>
      </c>
      <c r="G106" s="219">
        <f t="shared" si="4"/>
        <v>127</v>
      </c>
      <c r="H106" s="218">
        <v>10</v>
      </c>
      <c r="I106" s="218">
        <v>0</v>
      </c>
      <c r="J106" s="220">
        <v>65.099999999999994</v>
      </c>
      <c r="K106" s="220">
        <v>8</v>
      </c>
      <c r="L106" s="222">
        <v>7.9</v>
      </c>
      <c r="M106" s="220">
        <v>8</v>
      </c>
      <c r="N106" s="220">
        <v>6.5</v>
      </c>
      <c r="O106" s="220">
        <v>7.4</v>
      </c>
      <c r="P106" s="220">
        <v>15</v>
      </c>
      <c r="Q106" s="220">
        <v>31.9</v>
      </c>
      <c r="R106" s="220">
        <v>11.5</v>
      </c>
      <c r="S106" s="220">
        <v>13</v>
      </c>
      <c r="T106" s="220">
        <v>16.100000000000001</v>
      </c>
      <c r="U106" s="220">
        <v>1.3</v>
      </c>
      <c r="V106" s="223"/>
      <c r="W106" s="205"/>
      <c r="X106" s="205"/>
    </row>
    <row r="107" spans="1:24">
      <c r="A107" s="216" t="str">
        <f t="shared" si="5"/>
        <v>Tue</v>
      </c>
      <c r="B107" s="217">
        <f t="shared" si="3"/>
        <v>41373</v>
      </c>
      <c r="C107" s="218">
        <v>255</v>
      </c>
      <c r="D107" s="218">
        <v>233</v>
      </c>
      <c r="E107" s="218">
        <v>13</v>
      </c>
      <c r="F107" s="218">
        <v>0</v>
      </c>
      <c r="G107" s="219">
        <f t="shared" si="4"/>
        <v>246</v>
      </c>
      <c r="H107" s="218">
        <v>10</v>
      </c>
      <c r="I107" s="218">
        <v>0</v>
      </c>
      <c r="J107" s="220">
        <v>104.2</v>
      </c>
      <c r="K107" s="220">
        <v>15</v>
      </c>
      <c r="L107" s="222">
        <v>15.1</v>
      </c>
      <c r="M107" s="220">
        <v>8</v>
      </c>
      <c r="N107" s="220">
        <v>8</v>
      </c>
      <c r="O107" s="220">
        <v>8</v>
      </c>
      <c r="P107" s="220">
        <v>16</v>
      </c>
      <c r="Q107" s="231">
        <v>32</v>
      </c>
      <c r="R107" s="220">
        <v>11.2</v>
      </c>
      <c r="S107" s="220">
        <v>16.100000000000001</v>
      </c>
      <c r="T107" s="220">
        <v>8</v>
      </c>
      <c r="U107" s="220">
        <v>0.4</v>
      </c>
      <c r="V107" s="223"/>
      <c r="W107" s="205"/>
      <c r="X107" s="205"/>
    </row>
    <row r="108" spans="1:24">
      <c r="A108" s="216" t="str">
        <f t="shared" si="5"/>
        <v>Wed</v>
      </c>
      <c r="B108" s="217">
        <f t="shared" si="3"/>
        <v>41374</v>
      </c>
      <c r="C108" s="218">
        <v>274</v>
      </c>
      <c r="D108" s="218">
        <v>258</v>
      </c>
      <c r="E108" s="218">
        <v>10</v>
      </c>
      <c r="F108" s="218">
        <v>0</v>
      </c>
      <c r="G108" s="219">
        <f t="shared" si="4"/>
        <v>268</v>
      </c>
      <c r="H108" s="218">
        <v>10</v>
      </c>
      <c r="I108" s="218">
        <v>0</v>
      </c>
      <c r="J108" s="220">
        <v>120</v>
      </c>
      <c r="K108" s="220">
        <v>13.5</v>
      </c>
      <c r="L108" s="222">
        <v>16</v>
      </c>
      <c r="M108" s="220">
        <v>8</v>
      </c>
      <c r="N108" s="220">
        <v>8</v>
      </c>
      <c r="O108" s="220">
        <v>8</v>
      </c>
      <c r="P108" s="220">
        <v>16</v>
      </c>
      <c r="Q108" s="220">
        <v>32.1</v>
      </c>
      <c r="R108" s="220">
        <v>8.6999999999999993</v>
      </c>
      <c r="S108" s="220">
        <v>8.5</v>
      </c>
      <c r="T108" s="220">
        <v>16</v>
      </c>
      <c r="U108" s="220">
        <v>0.4</v>
      </c>
      <c r="V108" s="223"/>
      <c r="W108" s="205"/>
      <c r="X108" s="205"/>
    </row>
    <row r="109" spans="1:24">
      <c r="A109" s="216" t="str">
        <f t="shared" si="5"/>
        <v>Thu</v>
      </c>
      <c r="B109" s="217">
        <f t="shared" si="3"/>
        <v>41375</v>
      </c>
      <c r="C109" s="218">
        <v>250</v>
      </c>
      <c r="D109" s="218">
        <v>238</v>
      </c>
      <c r="E109" s="218">
        <v>7</v>
      </c>
      <c r="F109" s="218">
        <v>0</v>
      </c>
      <c r="G109" s="219">
        <f t="shared" si="4"/>
        <v>245</v>
      </c>
      <c r="H109" s="218">
        <v>10</v>
      </c>
      <c r="I109" s="218">
        <v>0</v>
      </c>
      <c r="J109" s="220">
        <v>128</v>
      </c>
      <c r="K109" s="220">
        <v>8</v>
      </c>
      <c r="L109" s="222">
        <v>15.9</v>
      </c>
      <c r="M109" s="220">
        <v>8</v>
      </c>
      <c r="N109" s="220">
        <v>8</v>
      </c>
      <c r="O109" s="220">
        <v>8</v>
      </c>
      <c r="P109" s="220">
        <v>16.2</v>
      </c>
      <c r="Q109" s="220">
        <v>48</v>
      </c>
      <c r="R109" s="220">
        <v>11.1</v>
      </c>
      <c r="S109" s="220">
        <v>8</v>
      </c>
      <c r="T109" s="220">
        <v>16</v>
      </c>
      <c r="U109" s="220">
        <v>1.6</v>
      </c>
      <c r="V109" s="223"/>
      <c r="W109" s="205"/>
      <c r="X109" s="205"/>
    </row>
    <row r="110" spans="1:24">
      <c r="A110" s="216" t="str">
        <f t="shared" si="5"/>
        <v>Fri</v>
      </c>
      <c r="B110" s="217">
        <f t="shared" si="3"/>
        <v>41376</v>
      </c>
      <c r="C110" s="218">
        <v>149</v>
      </c>
      <c r="D110" s="218">
        <v>134</v>
      </c>
      <c r="E110" s="218">
        <v>11</v>
      </c>
      <c r="F110" s="218">
        <v>0</v>
      </c>
      <c r="G110" s="219">
        <f t="shared" si="4"/>
        <v>145</v>
      </c>
      <c r="H110" s="218">
        <v>10</v>
      </c>
      <c r="I110" s="218">
        <v>0</v>
      </c>
      <c r="J110" s="220">
        <v>72.599999999999994</v>
      </c>
      <c r="K110" s="220">
        <v>8</v>
      </c>
      <c r="L110" s="222">
        <v>16</v>
      </c>
      <c r="M110" s="220">
        <v>8</v>
      </c>
      <c r="N110" s="220">
        <v>8</v>
      </c>
      <c r="O110" s="220">
        <v>7</v>
      </c>
      <c r="P110" s="220">
        <v>8</v>
      </c>
      <c r="Q110" s="220">
        <v>38</v>
      </c>
      <c r="R110" s="220">
        <v>11.4</v>
      </c>
      <c r="S110" s="220">
        <v>8</v>
      </c>
      <c r="T110" s="220">
        <v>16</v>
      </c>
      <c r="U110" s="220">
        <v>2</v>
      </c>
      <c r="V110" s="223"/>
      <c r="W110" s="205"/>
      <c r="X110" s="205"/>
    </row>
    <row r="111" spans="1:24">
      <c r="A111" s="216" t="str">
        <f t="shared" si="5"/>
        <v>Sat</v>
      </c>
      <c r="B111" s="217">
        <f t="shared" si="3"/>
        <v>41377</v>
      </c>
      <c r="C111" s="218">
        <v>228</v>
      </c>
      <c r="D111" s="218">
        <v>196</v>
      </c>
      <c r="E111" s="218">
        <v>11</v>
      </c>
      <c r="F111" s="218">
        <v>0</v>
      </c>
      <c r="G111" s="219">
        <f t="shared" si="4"/>
        <v>207</v>
      </c>
      <c r="H111" s="218">
        <v>10</v>
      </c>
      <c r="I111" s="218">
        <v>0</v>
      </c>
      <c r="J111" s="220">
        <v>96.6</v>
      </c>
      <c r="K111" s="220">
        <v>8.1</v>
      </c>
      <c r="L111" s="222">
        <v>15</v>
      </c>
      <c r="M111" s="220">
        <v>8</v>
      </c>
      <c r="N111" s="220">
        <v>7</v>
      </c>
      <c r="O111" s="220">
        <v>7</v>
      </c>
      <c r="P111" s="220">
        <v>8</v>
      </c>
      <c r="Q111" s="220">
        <v>38.5</v>
      </c>
      <c r="R111" s="220">
        <v>8</v>
      </c>
      <c r="S111" s="220">
        <v>7.5</v>
      </c>
      <c r="T111" s="220">
        <v>8</v>
      </c>
      <c r="U111" s="220">
        <v>0.2</v>
      </c>
      <c r="V111" s="223"/>
      <c r="W111" s="205"/>
      <c r="X111" s="205"/>
    </row>
    <row r="112" spans="1:24">
      <c r="A112" s="216" t="str">
        <f t="shared" si="5"/>
        <v>Sun</v>
      </c>
      <c r="B112" s="217">
        <f t="shared" si="3"/>
        <v>41378</v>
      </c>
      <c r="C112" s="218">
        <v>224</v>
      </c>
      <c r="D112" s="218">
        <v>183</v>
      </c>
      <c r="E112" s="218">
        <v>11</v>
      </c>
      <c r="F112" s="218">
        <v>0</v>
      </c>
      <c r="G112" s="219">
        <f t="shared" si="4"/>
        <v>194</v>
      </c>
      <c r="H112" s="218">
        <v>10</v>
      </c>
      <c r="I112" s="218">
        <v>0</v>
      </c>
      <c r="J112" s="220">
        <v>104.4</v>
      </c>
      <c r="K112" s="220">
        <v>7.2</v>
      </c>
      <c r="L112" s="222">
        <v>22.4</v>
      </c>
      <c r="M112" s="220">
        <v>8</v>
      </c>
      <c r="N112" s="220">
        <v>7</v>
      </c>
      <c r="O112" s="220">
        <v>7</v>
      </c>
      <c r="P112" s="220">
        <v>16</v>
      </c>
      <c r="Q112" s="220">
        <v>38.5</v>
      </c>
      <c r="R112" s="220">
        <v>7.7</v>
      </c>
      <c r="S112" s="220">
        <v>7.5</v>
      </c>
      <c r="T112" s="220">
        <v>15</v>
      </c>
      <c r="U112" s="220">
        <v>0.1</v>
      </c>
      <c r="V112" s="223"/>
      <c r="W112" s="205"/>
      <c r="X112" s="205"/>
    </row>
    <row r="113" spans="1:24">
      <c r="A113" s="216" t="str">
        <f t="shared" si="5"/>
        <v>Mon</v>
      </c>
      <c r="B113" s="217">
        <f t="shared" si="3"/>
        <v>41379</v>
      </c>
      <c r="C113" s="218">
        <v>122</v>
      </c>
      <c r="D113" s="218">
        <v>146</v>
      </c>
      <c r="E113" s="218">
        <v>13</v>
      </c>
      <c r="F113" s="218">
        <v>0</v>
      </c>
      <c r="G113" s="219">
        <f t="shared" si="4"/>
        <v>159</v>
      </c>
      <c r="H113" s="218">
        <v>10</v>
      </c>
      <c r="I113" s="218">
        <v>0</v>
      </c>
      <c r="J113" s="220">
        <v>64</v>
      </c>
      <c r="K113" s="220">
        <v>8</v>
      </c>
      <c r="L113" s="222">
        <v>7.9</v>
      </c>
      <c r="M113" s="220">
        <v>8</v>
      </c>
      <c r="N113" s="220">
        <v>6.3</v>
      </c>
      <c r="O113" s="220">
        <v>7</v>
      </c>
      <c r="P113" s="220">
        <v>16</v>
      </c>
      <c r="Q113" s="220">
        <v>32</v>
      </c>
      <c r="R113" s="220">
        <v>8</v>
      </c>
      <c r="S113" s="220">
        <v>8</v>
      </c>
      <c r="T113" s="220">
        <v>16.100000000000001</v>
      </c>
      <c r="U113" s="220">
        <v>0.2</v>
      </c>
      <c r="V113" s="223"/>
      <c r="W113" s="205"/>
      <c r="X113" s="205"/>
    </row>
    <row r="114" spans="1:24">
      <c r="A114" s="216" t="str">
        <f t="shared" si="5"/>
        <v>Tue</v>
      </c>
      <c r="B114" s="217">
        <f t="shared" si="3"/>
        <v>41380</v>
      </c>
      <c r="C114" s="218">
        <v>238</v>
      </c>
      <c r="D114" s="218">
        <v>216</v>
      </c>
      <c r="E114" s="218">
        <v>12</v>
      </c>
      <c r="F114" s="218">
        <v>0</v>
      </c>
      <c r="G114" s="219">
        <f t="shared" si="4"/>
        <v>228</v>
      </c>
      <c r="H114" s="218">
        <v>10</v>
      </c>
      <c r="I114" s="218">
        <v>0</v>
      </c>
      <c r="J114" s="220">
        <v>101.3</v>
      </c>
      <c r="K114" s="220">
        <v>8</v>
      </c>
      <c r="L114" s="222">
        <v>15</v>
      </c>
      <c r="M114" s="220">
        <v>8</v>
      </c>
      <c r="N114" s="220">
        <v>7</v>
      </c>
      <c r="O114" s="220">
        <v>8</v>
      </c>
      <c r="P114" s="220">
        <v>16</v>
      </c>
      <c r="Q114" s="220">
        <v>32</v>
      </c>
      <c r="R114" s="220">
        <v>8</v>
      </c>
      <c r="S114" s="220">
        <v>8</v>
      </c>
      <c r="T114" s="220">
        <v>16.5</v>
      </c>
      <c r="U114" s="220">
        <v>0.4</v>
      </c>
      <c r="V114" s="223"/>
      <c r="W114" s="205"/>
      <c r="X114" s="205"/>
    </row>
    <row r="115" spans="1:24">
      <c r="A115" s="216" t="str">
        <f t="shared" si="5"/>
        <v>Wed</v>
      </c>
      <c r="B115" s="217">
        <f t="shared" si="3"/>
        <v>41381</v>
      </c>
      <c r="C115" s="218">
        <v>274</v>
      </c>
      <c r="D115" s="218">
        <v>249</v>
      </c>
      <c r="E115" s="218">
        <v>11</v>
      </c>
      <c r="F115" s="218">
        <v>0</v>
      </c>
      <c r="G115" s="219">
        <f t="shared" si="4"/>
        <v>260</v>
      </c>
      <c r="H115" s="218">
        <v>10</v>
      </c>
      <c r="I115" s="218">
        <v>0</v>
      </c>
      <c r="J115" s="220">
        <v>118.6</v>
      </c>
      <c r="K115" s="220">
        <v>8</v>
      </c>
      <c r="L115" s="222">
        <v>15.9</v>
      </c>
      <c r="M115" s="220">
        <v>8</v>
      </c>
      <c r="N115" s="220">
        <v>7</v>
      </c>
      <c r="O115" s="220">
        <v>8</v>
      </c>
      <c r="P115" s="220">
        <v>15.7</v>
      </c>
      <c r="Q115" s="220">
        <v>39.9</v>
      </c>
      <c r="R115" s="220">
        <v>11.1</v>
      </c>
      <c r="S115" s="220">
        <v>8</v>
      </c>
      <c r="T115" s="220">
        <v>16</v>
      </c>
      <c r="U115" s="220">
        <v>0.4</v>
      </c>
      <c r="V115" s="223"/>
      <c r="W115" s="205"/>
      <c r="X115" s="205"/>
    </row>
    <row r="116" spans="1:24">
      <c r="A116" s="216" t="str">
        <f t="shared" si="5"/>
        <v>Thu</v>
      </c>
      <c r="B116" s="217">
        <f t="shared" si="3"/>
        <v>41382</v>
      </c>
      <c r="C116" s="218">
        <v>296</v>
      </c>
      <c r="D116" s="218">
        <v>271</v>
      </c>
      <c r="E116" s="218">
        <v>12</v>
      </c>
      <c r="F116" s="218">
        <v>4</v>
      </c>
      <c r="G116" s="219">
        <f t="shared" si="4"/>
        <v>287</v>
      </c>
      <c r="H116" s="218">
        <v>10</v>
      </c>
      <c r="I116" s="218">
        <v>0</v>
      </c>
      <c r="J116" s="220">
        <v>128.69999999999999</v>
      </c>
      <c r="K116" s="220">
        <v>8</v>
      </c>
      <c r="L116" s="222">
        <v>15.8</v>
      </c>
      <c r="M116" s="220">
        <v>8</v>
      </c>
      <c r="N116" s="220">
        <v>8</v>
      </c>
      <c r="O116" s="220">
        <v>8</v>
      </c>
      <c r="P116" s="220">
        <v>16</v>
      </c>
      <c r="Q116" s="220">
        <v>48</v>
      </c>
      <c r="R116" s="220">
        <v>11.6</v>
      </c>
      <c r="S116" s="220">
        <v>15.7</v>
      </c>
      <c r="T116" s="220">
        <v>16</v>
      </c>
      <c r="U116" s="220">
        <v>10</v>
      </c>
      <c r="V116" s="223"/>
      <c r="W116" s="205"/>
      <c r="X116" s="205"/>
    </row>
    <row r="117" spans="1:24">
      <c r="A117" s="216" t="str">
        <f t="shared" si="5"/>
        <v>Fri</v>
      </c>
      <c r="B117" s="217">
        <f t="shared" si="3"/>
        <v>41383</v>
      </c>
      <c r="C117" s="218">
        <v>280</v>
      </c>
      <c r="D117" s="218">
        <v>249</v>
      </c>
      <c r="E117" s="218">
        <v>10</v>
      </c>
      <c r="F117" s="218">
        <v>0</v>
      </c>
      <c r="G117" s="219">
        <f t="shared" si="4"/>
        <v>259</v>
      </c>
      <c r="H117" s="218">
        <v>10</v>
      </c>
      <c r="I117" s="218">
        <v>0</v>
      </c>
      <c r="J117" s="220">
        <v>140.9</v>
      </c>
      <c r="K117" s="220">
        <v>8</v>
      </c>
      <c r="L117" s="222">
        <v>16.100000000000001</v>
      </c>
      <c r="M117" s="220">
        <v>8</v>
      </c>
      <c r="N117" s="220">
        <v>8</v>
      </c>
      <c r="O117" s="220">
        <v>8</v>
      </c>
      <c r="P117" s="220">
        <v>16</v>
      </c>
      <c r="Q117" s="220">
        <v>39.6</v>
      </c>
      <c r="R117" s="220">
        <v>11.2</v>
      </c>
      <c r="S117" s="220">
        <v>7</v>
      </c>
      <c r="T117" s="220">
        <v>8</v>
      </c>
      <c r="U117" s="220">
        <v>9.5</v>
      </c>
      <c r="V117" s="223"/>
      <c r="W117" s="205"/>
      <c r="X117" s="205"/>
    </row>
    <row r="118" spans="1:24">
      <c r="A118" s="216" t="str">
        <f t="shared" si="5"/>
        <v>Sat</v>
      </c>
      <c r="B118" s="217">
        <f t="shared" si="3"/>
        <v>41384</v>
      </c>
      <c r="C118" s="218">
        <v>278</v>
      </c>
      <c r="D118" s="218">
        <v>239</v>
      </c>
      <c r="E118" s="218">
        <v>13</v>
      </c>
      <c r="F118" s="218">
        <v>0</v>
      </c>
      <c r="G118" s="219">
        <f t="shared" si="4"/>
        <v>252</v>
      </c>
      <c r="H118" s="218">
        <v>10</v>
      </c>
      <c r="I118" s="218">
        <v>0</v>
      </c>
      <c r="J118" s="220">
        <v>118.4</v>
      </c>
      <c r="K118" s="220">
        <v>8</v>
      </c>
      <c r="L118" s="222">
        <v>15.4</v>
      </c>
      <c r="M118" s="220">
        <v>8</v>
      </c>
      <c r="N118" s="220">
        <v>7</v>
      </c>
      <c r="O118" s="220">
        <v>7</v>
      </c>
      <c r="P118" s="220">
        <v>16</v>
      </c>
      <c r="Q118" s="220">
        <v>39.4</v>
      </c>
      <c r="R118" s="220">
        <v>0</v>
      </c>
      <c r="S118" s="220">
        <v>7.6</v>
      </c>
      <c r="T118" s="220">
        <v>16.100000000000001</v>
      </c>
      <c r="U118" s="220">
        <v>0.6</v>
      </c>
      <c r="V118" s="223"/>
      <c r="W118" s="205"/>
      <c r="X118" s="205"/>
    </row>
    <row r="119" spans="1:24">
      <c r="A119" s="216" t="str">
        <f t="shared" si="5"/>
        <v>Sun</v>
      </c>
      <c r="B119" s="217">
        <f t="shared" si="3"/>
        <v>41385</v>
      </c>
      <c r="C119" s="218">
        <v>298</v>
      </c>
      <c r="D119" s="218">
        <v>260</v>
      </c>
      <c r="E119" s="218">
        <v>25</v>
      </c>
      <c r="F119" s="218">
        <v>0</v>
      </c>
      <c r="G119" s="219">
        <f t="shared" si="4"/>
        <v>285</v>
      </c>
      <c r="H119" s="218">
        <v>10</v>
      </c>
      <c r="I119" s="218">
        <v>0</v>
      </c>
      <c r="J119" s="220">
        <v>144.69999999999999</v>
      </c>
      <c r="K119" s="220">
        <v>16</v>
      </c>
      <c r="L119" s="222">
        <v>23.1</v>
      </c>
      <c r="M119" s="220">
        <v>8</v>
      </c>
      <c r="N119" s="220">
        <v>7</v>
      </c>
      <c r="O119" s="220">
        <v>7</v>
      </c>
      <c r="P119" s="220">
        <v>16</v>
      </c>
      <c r="Q119" s="220">
        <v>46.6</v>
      </c>
      <c r="R119" s="220">
        <v>8</v>
      </c>
      <c r="S119" s="220">
        <v>7.5</v>
      </c>
      <c r="T119" s="220">
        <v>16.100000000000001</v>
      </c>
      <c r="U119" s="220">
        <v>0.1</v>
      </c>
      <c r="V119" s="223"/>
      <c r="W119" s="205"/>
      <c r="X119" s="205"/>
    </row>
    <row r="120" spans="1:24">
      <c r="A120" s="216" t="str">
        <f t="shared" si="5"/>
        <v>Mon</v>
      </c>
      <c r="B120" s="217">
        <f t="shared" si="3"/>
        <v>41386</v>
      </c>
      <c r="C120" s="218">
        <v>152</v>
      </c>
      <c r="D120" s="218">
        <v>140</v>
      </c>
      <c r="E120" s="218">
        <v>12</v>
      </c>
      <c r="F120" s="218">
        <v>0</v>
      </c>
      <c r="G120" s="219">
        <f t="shared" si="4"/>
        <v>152</v>
      </c>
      <c r="H120" s="218">
        <v>10</v>
      </c>
      <c r="I120" s="218">
        <v>0</v>
      </c>
      <c r="J120" s="220">
        <v>75.8</v>
      </c>
      <c r="K120" s="220">
        <v>8</v>
      </c>
      <c r="L120" s="222">
        <v>16</v>
      </c>
      <c r="M120" s="220">
        <v>8</v>
      </c>
      <c r="N120" s="220">
        <v>7.6</v>
      </c>
      <c r="O120" s="220">
        <v>7</v>
      </c>
      <c r="P120" s="220">
        <v>16</v>
      </c>
      <c r="Q120" s="220">
        <v>32</v>
      </c>
      <c r="R120" s="220">
        <v>11.2</v>
      </c>
      <c r="S120" s="220">
        <v>8.1</v>
      </c>
      <c r="T120" s="220">
        <v>14.3</v>
      </c>
      <c r="U120" s="220">
        <v>2</v>
      </c>
      <c r="V120" s="223"/>
      <c r="W120" s="205"/>
      <c r="X120" s="205"/>
    </row>
    <row r="121" spans="1:24">
      <c r="A121" s="216" t="str">
        <f t="shared" si="5"/>
        <v>Tue</v>
      </c>
      <c r="B121" s="217">
        <f t="shared" si="3"/>
        <v>41387</v>
      </c>
      <c r="C121" s="218">
        <v>224</v>
      </c>
      <c r="D121" s="218">
        <v>202</v>
      </c>
      <c r="E121" s="218">
        <v>10</v>
      </c>
      <c r="F121" s="218">
        <v>0</v>
      </c>
      <c r="G121" s="219">
        <f t="shared" si="4"/>
        <v>212</v>
      </c>
      <c r="H121" s="218">
        <v>10</v>
      </c>
      <c r="I121" s="218">
        <v>0</v>
      </c>
      <c r="J121" s="220">
        <v>93.7</v>
      </c>
      <c r="K121" s="220">
        <v>8</v>
      </c>
      <c r="L121" s="222">
        <v>6.6</v>
      </c>
      <c r="M121" s="220">
        <v>8</v>
      </c>
      <c r="N121" s="220">
        <v>7</v>
      </c>
      <c r="O121" s="220">
        <v>8</v>
      </c>
      <c r="P121" s="220">
        <v>8</v>
      </c>
      <c r="Q121" s="220">
        <v>32</v>
      </c>
      <c r="R121" s="220">
        <v>11.2</v>
      </c>
      <c r="S121" s="220">
        <v>8</v>
      </c>
      <c r="T121" s="220">
        <v>15.9</v>
      </c>
      <c r="U121" s="220">
        <v>0.2</v>
      </c>
      <c r="V121" s="223"/>
      <c r="W121" s="205"/>
      <c r="X121" s="205"/>
    </row>
    <row r="122" spans="1:24">
      <c r="A122" s="216" t="str">
        <f t="shared" si="5"/>
        <v>Wed</v>
      </c>
      <c r="B122" s="217">
        <f t="shared" si="3"/>
        <v>41388</v>
      </c>
      <c r="C122" s="218">
        <v>253</v>
      </c>
      <c r="D122" s="218">
        <v>234</v>
      </c>
      <c r="E122" s="218">
        <v>9</v>
      </c>
      <c r="F122" s="218">
        <v>0</v>
      </c>
      <c r="G122" s="219">
        <f t="shared" si="4"/>
        <v>243</v>
      </c>
      <c r="H122" s="218">
        <v>0</v>
      </c>
      <c r="I122" s="218">
        <v>0</v>
      </c>
      <c r="J122" s="220">
        <v>112.1</v>
      </c>
      <c r="K122" s="220">
        <v>7.2</v>
      </c>
      <c r="L122" s="222">
        <v>16.8</v>
      </c>
      <c r="M122" s="220">
        <v>0</v>
      </c>
      <c r="N122" s="220">
        <v>7</v>
      </c>
      <c r="O122" s="220">
        <v>8</v>
      </c>
      <c r="P122" s="220">
        <v>15</v>
      </c>
      <c r="Q122" s="220">
        <v>40</v>
      </c>
      <c r="R122" s="220">
        <v>11.1</v>
      </c>
      <c r="S122" s="220">
        <v>8</v>
      </c>
      <c r="T122" s="220">
        <v>17</v>
      </c>
      <c r="U122" s="220">
        <v>0.2</v>
      </c>
      <c r="V122" s="223"/>
      <c r="W122" s="205"/>
      <c r="X122" s="205"/>
    </row>
    <row r="123" spans="1:24">
      <c r="A123" s="216" t="str">
        <f t="shared" si="5"/>
        <v>Thu</v>
      </c>
      <c r="B123" s="217">
        <f t="shared" si="3"/>
        <v>41389</v>
      </c>
      <c r="C123" s="218">
        <v>271</v>
      </c>
      <c r="D123" s="218">
        <v>253</v>
      </c>
      <c r="E123" s="218">
        <v>9</v>
      </c>
      <c r="F123" s="218">
        <v>0</v>
      </c>
      <c r="G123" s="219">
        <f t="shared" si="4"/>
        <v>262</v>
      </c>
      <c r="H123" s="218">
        <v>0</v>
      </c>
      <c r="I123" s="218">
        <v>0</v>
      </c>
      <c r="J123" s="220">
        <v>128.5</v>
      </c>
      <c r="K123" s="220">
        <v>8</v>
      </c>
      <c r="L123" s="222">
        <v>24</v>
      </c>
      <c r="M123" s="220">
        <v>0</v>
      </c>
      <c r="N123" s="220">
        <v>8</v>
      </c>
      <c r="O123" s="220">
        <v>8</v>
      </c>
      <c r="P123" s="220">
        <v>16</v>
      </c>
      <c r="Q123" s="220">
        <v>40</v>
      </c>
      <c r="R123" s="220">
        <v>11.2</v>
      </c>
      <c r="S123" s="220">
        <v>8</v>
      </c>
      <c r="T123" s="220">
        <v>16.2</v>
      </c>
      <c r="U123" s="220">
        <v>4.5999999999999996</v>
      </c>
      <c r="V123" s="223"/>
      <c r="W123" s="205"/>
      <c r="X123" s="205"/>
    </row>
    <row r="124" spans="1:24">
      <c r="A124" s="216" t="str">
        <f t="shared" si="5"/>
        <v>Fri</v>
      </c>
      <c r="B124" s="217">
        <f t="shared" si="3"/>
        <v>41390</v>
      </c>
      <c r="C124" s="218">
        <v>184</v>
      </c>
      <c r="D124" s="218">
        <v>165</v>
      </c>
      <c r="E124" s="218">
        <v>13</v>
      </c>
      <c r="F124" s="218">
        <v>0</v>
      </c>
      <c r="G124" s="219">
        <f t="shared" si="4"/>
        <v>178</v>
      </c>
      <c r="H124" s="218">
        <v>10</v>
      </c>
      <c r="I124" s="218">
        <v>0</v>
      </c>
      <c r="J124" s="220">
        <v>88.4</v>
      </c>
      <c r="K124" s="220">
        <v>8</v>
      </c>
      <c r="L124" s="222">
        <v>16.100000000000001</v>
      </c>
      <c r="M124" s="220">
        <v>8</v>
      </c>
      <c r="N124" s="220">
        <v>8</v>
      </c>
      <c r="O124" s="220">
        <v>7</v>
      </c>
      <c r="P124" s="220">
        <v>16</v>
      </c>
      <c r="Q124" s="220">
        <v>30.5</v>
      </c>
      <c r="R124" s="220">
        <v>4</v>
      </c>
      <c r="S124" s="220">
        <v>8</v>
      </c>
      <c r="T124" s="220">
        <v>16.100000000000001</v>
      </c>
      <c r="U124" s="220">
        <v>2.1</v>
      </c>
      <c r="V124" s="223"/>
      <c r="W124" s="205"/>
      <c r="X124" s="205"/>
    </row>
    <row r="125" spans="1:24">
      <c r="A125" s="216" t="str">
        <f t="shared" si="5"/>
        <v>Sat</v>
      </c>
      <c r="B125" s="217">
        <f t="shared" si="3"/>
        <v>41391</v>
      </c>
      <c r="C125" s="218">
        <v>173</v>
      </c>
      <c r="D125" s="218">
        <v>160</v>
      </c>
      <c r="E125" s="218">
        <v>12</v>
      </c>
      <c r="F125" s="218">
        <v>0</v>
      </c>
      <c r="G125" s="219">
        <f t="shared" si="4"/>
        <v>172</v>
      </c>
      <c r="H125" s="218">
        <v>10</v>
      </c>
      <c r="I125" s="218">
        <v>0</v>
      </c>
      <c r="J125" s="220">
        <v>88.5</v>
      </c>
      <c r="K125" s="220">
        <v>8.1</v>
      </c>
      <c r="L125" s="222">
        <v>16.2</v>
      </c>
      <c r="M125" s="220">
        <v>8</v>
      </c>
      <c r="N125" s="220">
        <v>7</v>
      </c>
      <c r="O125" s="220">
        <v>7</v>
      </c>
      <c r="P125" s="220">
        <v>16</v>
      </c>
      <c r="Q125" s="220">
        <v>38.6</v>
      </c>
      <c r="R125" s="220">
        <v>8</v>
      </c>
      <c r="S125" s="220">
        <v>7.5</v>
      </c>
      <c r="T125" s="220">
        <v>11.42</v>
      </c>
      <c r="U125" s="220">
        <v>0.4</v>
      </c>
      <c r="V125" s="223"/>
      <c r="W125" s="205"/>
      <c r="X125" s="205"/>
    </row>
    <row r="126" spans="1:24">
      <c r="A126" s="216" t="str">
        <f t="shared" si="5"/>
        <v>Sun</v>
      </c>
      <c r="B126" s="217">
        <f t="shared" si="3"/>
        <v>41392</v>
      </c>
      <c r="C126" s="218">
        <v>209</v>
      </c>
      <c r="D126" s="218">
        <v>174</v>
      </c>
      <c r="E126" s="218">
        <v>12</v>
      </c>
      <c r="F126" s="218">
        <v>0</v>
      </c>
      <c r="G126" s="219">
        <f t="shared" si="4"/>
        <v>186</v>
      </c>
      <c r="H126" s="218">
        <v>10</v>
      </c>
      <c r="I126" s="218">
        <v>0</v>
      </c>
      <c r="J126" s="220">
        <v>120.3</v>
      </c>
      <c r="K126" s="220">
        <v>7.8</v>
      </c>
      <c r="L126" s="222">
        <v>16.2</v>
      </c>
      <c r="M126" s="220">
        <v>8</v>
      </c>
      <c r="N126" s="220">
        <v>7.1</v>
      </c>
      <c r="O126" s="220">
        <v>7</v>
      </c>
      <c r="P126" s="220">
        <v>8</v>
      </c>
      <c r="Q126" s="220">
        <v>46.7</v>
      </c>
      <c r="R126" s="220">
        <v>8</v>
      </c>
      <c r="S126" s="220">
        <v>7.8</v>
      </c>
      <c r="T126" s="220">
        <v>11.42</v>
      </c>
      <c r="U126" s="220">
        <v>0.9</v>
      </c>
      <c r="V126" s="223"/>
      <c r="W126" s="205"/>
      <c r="X126" s="205"/>
    </row>
    <row r="127" spans="1:24">
      <c r="A127" s="216" t="str">
        <f t="shared" si="5"/>
        <v>Mon</v>
      </c>
      <c r="B127" s="217">
        <f t="shared" si="3"/>
        <v>41393</v>
      </c>
      <c r="C127" s="218">
        <v>139</v>
      </c>
      <c r="D127" s="218">
        <v>134</v>
      </c>
      <c r="E127" s="218">
        <v>11</v>
      </c>
      <c r="F127" s="218">
        <v>0</v>
      </c>
      <c r="G127" s="219">
        <f t="shared" si="4"/>
        <v>145</v>
      </c>
      <c r="H127" s="218">
        <v>10</v>
      </c>
      <c r="I127" s="218">
        <v>0</v>
      </c>
      <c r="J127" s="220">
        <v>72</v>
      </c>
      <c r="K127" s="220">
        <v>7.7</v>
      </c>
      <c r="L127" s="222">
        <v>16</v>
      </c>
      <c r="M127" s="220">
        <v>8</v>
      </c>
      <c r="N127" s="220">
        <v>8</v>
      </c>
      <c r="O127" s="220">
        <v>7</v>
      </c>
      <c r="P127" s="220">
        <v>16</v>
      </c>
      <c r="Q127" s="220">
        <v>40</v>
      </c>
      <c r="R127" s="220">
        <v>11</v>
      </c>
      <c r="S127" s="220">
        <v>8.1</v>
      </c>
      <c r="T127" s="220">
        <v>11.42</v>
      </c>
      <c r="U127" s="220">
        <v>0</v>
      </c>
      <c r="V127" s="223"/>
      <c r="W127" s="205"/>
      <c r="X127" s="205"/>
    </row>
    <row r="128" spans="1:24">
      <c r="A128" s="216" t="str">
        <f t="shared" si="5"/>
        <v>Tue</v>
      </c>
      <c r="B128" s="217">
        <f t="shared" si="3"/>
        <v>41394</v>
      </c>
      <c r="C128" s="218">
        <v>227</v>
      </c>
      <c r="D128" s="218">
        <v>210</v>
      </c>
      <c r="E128" s="218">
        <v>7</v>
      </c>
      <c r="F128" s="218">
        <v>0</v>
      </c>
      <c r="G128" s="219">
        <f t="shared" si="4"/>
        <v>217</v>
      </c>
      <c r="H128" s="218">
        <v>10</v>
      </c>
      <c r="I128" s="218">
        <v>0</v>
      </c>
      <c r="J128" s="220">
        <v>103.5</v>
      </c>
      <c r="K128" s="220">
        <v>7.4</v>
      </c>
      <c r="L128" s="222">
        <v>14.3</v>
      </c>
      <c r="M128" s="220">
        <v>8</v>
      </c>
      <c r="N128" s="220">
        <v>7</v>
      </c>
      <c r="O128" s="220">
        <v>8</v>
      </c>
      <c r="P128" s="220">
        <v>16</v>
      </c>
      <c r="Q128" s="220">
        <v>40</v>
      </c>
      <c r="R128" s="220">
        <v>11.1</v>
      </c>
      <c r="S128" s="220">
        <v>8</v>
      </c>
      <c r="T128" s="220">
        <v>11.42</v>
      </c>
      <c r="U128" s="220">
        <v>0.1</v>
      </c>
      <c r="V128" s="223"/>
      <c r="W128" s="205"/>
      <c r="X128" s="205"/>
    </row>
    <row r="129" spans="1:24">
      <c r="A129" s="216" t="str">
        <f t="shared" si="5"/>
        <v>Wed</v>
      </c>
      <c r="B129" s="217">
        <f t="shared" si="3"/>
        <v>41395</v>
      </c>
      <c r="C129" s="218">
        <v>217</v>
      </c>
      <c r="D129" s="218">
        <v>197</v>
      </c>
      <c r="E129" s="218">
        <v>9</v>
      </c>
      <c r="F129" s="218">
        <v>0</v>
      </c>
      <c r="G129" s="219">
        <f t="shared" si="4"/>
        <v>206</v>
      </c>
      <c r="H129" s="218">
        <v>10</v>
      </c>
      <c r="I129" s="218">
        <v>0</v>
      </c>
      <c r="J129" s="220">
        <v>96.2</v>
      </c>
      <c r="K129" s="220">
        <v>7</v>
      </c>
      <c r="L129" s="222">
        <v>16.100000000000001</v>
      </c>
      <c r="M129" s="220">
        <v>8</v>
      </c>
      <c r="N129" s="220">
        <v>7.1</v>
      </c>
      <c r="O129" s="220">
        <v>8</v>
      </c>
      <c r="P129" s="220">
        <v>16</v>
      </c>
      <c r="Q129" s="220">
        <v>28</v>
      </c>
      <c r="R129" s="220">
        <v>11.1</v>
      </c>
      <c r="S129" s="220">
        <v>8</v>
      </c>
      <c r="T129" s="220">
        <v>11.42</v>
      </c>
      <c r="U129" s="220">
        <v>0.9</v>
      </c>
      <c r="V129" s="223"/>
      <c r="W129" s="205"/>
      <c r="X129" s="205"/>
    </row>
    <row r="130" spans="1:24">
      <c r="A130" s="216" t="str">
        <f t="shared" si="5"/>
        <v>Thu</v>
      </c>
      <c r="B130" s="217">
        <f t="shared" si="3"/>
        <v>41396</v>
      </c>
      <c r="C130" s="218">
        <v>211</v>
      </c>
      <c r="D130" s="218">
        <v>185</v>
      </c>
      <c r="E130" s="218">
        <v>10</v>
      </c>
      <c r="F130" s="218">
        <v>0</v>
      </c>
      <c r="G130" s="219">
        <f t="shared" si="4"/>
        <v>195</v>
      </c>
      <c r="H130" s="218">
        <v>10</v>
      </c>
      <c r="I130" s="218">
        <v>0</v>
      </c>
      <c r="J130" s="220">
        <v>136.9</v>
      </c>
      <c r="K130" s="220">
        <v>10.1</v>
      </c>
      <c r="L130" s="222">
        <v>16.25</v>
      </c>
      <c r="M130" s="220">
        <v>8</v>
      </c>
      <c r="N130" s="220">
        <v>8</v>
      </c>
      <c r="O130" s="220">
        <v>8</v>
      </c>
      <c r="P130" s="220">
        <v>8</v>
      </c>
      <c r="Q130" s="220">
        <v>44.3</v>
      </c>
      <c r="R130" s="220">
        <v>13.9</v>
      </c>
      <c r="S130" s="220">
        <v>8</v>
      </c>
      <c r="T130" s="220">
        <v>11.42</v>
      </c>
      <c r="U130" s="220">
        <v>0.5</v>
      </c>
      <c r="V130" s="223"/>
      <c r="W130" s="205"/>
      <c r="X130" s="205"/>
    </row>
    <row r="131" spans="1:24">
      <c r="A131" s="216" t="str">
        <f t="shared" si="5"/>
        <v>Fri</v>
      </c>
      <c r="B131" s="217">
        <f t="shared" si="3"/>
        <v>41397</v>
      </c>
      <c r="C131" s="218">
        <v>154</v>
      </c>
      <c r="D131" s="218">
        <v>134</v>
      </c>
      <c r="E131" s="218">
        <v>12</v>
      </c>
      <c r="F131" s="218">
        <v>0</v>
      </c>
      <c r="G131" s="219">
        <f t="shared" si="4"/>
        <v>146</v>
      </c>
      <c r="H131" s="218">
        <v>10</v>
      </c>
      <c r="I131" s="218">
        <v>0</v>
      </c>
      <c r="J131" s="220">
        <v>81.650000000000006</v>
      </c>
      <c r="K131" s="220">
        <v>8.1</v>
      </c>
      <c r="L131" s="222">
        <v>16</v>
      </c>
      <c r="M131" s="220">
        <v>8</v>
      </c>
      <c r="N131" s="220">
        <v>8</v>
      </c>
      <c r="O131" s="231">
        <v>7</v>
      </c>
      <c r="P131" s="220">
        <v>8</v>
      </c>
      <c r="Q131" s="220">
        <v>38</v>
      </c>
      <c r="R131" s="220">
        <v>11.3</v>
      </c>
      <c r="S131" s="231">
        <v>8</v>
      </c>
      <c r="T131" s="220">
        <v>11.42</v>
      </c>
      <c r="U131" s="220">
        <v>0</v>
      </c>
      <c r="V131" s="223"/>
      <c r="W131" s="205"/>
      <c r="X131" s="205"/>
    </row>
    <row r="132" spans="1:24">
      <c r="A132" s="216" t="str">
        <f t="shared" si="5"/>
        <v>Sat</v>
      </c>
      <c r="B132" s="217">
        <f t="shared" si="3"/>
        <v>41398</v>
      </c>
      <c r="C132" s="218">
        <v>126</v>
      </c>
      <c r="D132" s="218">
        <v>131</v>
      </c>
      <c r="E132" s="218">
        <v>4</v>
      </c>
      <c r="F132" s="218">
        <v>0</v>
      </c>
      <c r="G132" s="219">
        <f t="shared" si="4"/>
        <v>135</v>
      </c>
      <c r="H132" s="218">
        <v>10</v>
      </c>
      <c r="I132" s="218">
        <v>0</v>
      </c>
      <c r="J132" s="220">
        <v>78.7</v>
      </c>
      <c r="K132" s="220">
        <v>7</v>
      </c>
      <c r="L132" s="222">
        <v>16.100000000000001</v>
      </c>
      <c r="M132" s="220">
        <v>8</v>
      </c>
      <c r="N132" s="220">
        <v>7</v>
      </c>
      <c r="O132" s="220">
        <v>7</v>
      </c>
      <c r="P132" s="220">
        <v>16</v>
      </c>
      <c r="Q132" s="220">
        <v>30.4</v>
      </c>
      <c r="R132" s="220">
        <v>8</v>
      </c>
      <c r="S132" s="220">
        <v>7.1</v>
      </c>
      <c r="T132" s="220">
        <v>11.42</v>
      </c>
      <c r="U132" s="220">
        <v>0.2</v>
      </c>
      <c r="V132" s="223"/>
      <c r="W132" s="205"/>
      <c r="X132" s="205"/>
    </row>
    <row r="133" spans="1:24">
      <c r="A133" s="216" t="str">
        <f t="shared" si="5"/>
        <v>Sun</v>
      </c>
      <c r="B133" s="217">
        <f t="shared" si="3"/>
        <v>41399</v>
      </c>
      <c r="C133" s="218">
        <v>155</v>
      </c>
      <c r="D133" s="218">
        <v>143</v>
      </c>
      <c r="E133" s="218">
        <v>11</v>
      </c>
      <c r="F133" s="218">
        <v>0</v>
      </c>
      <c r="G133" s="219">
        <f t="shared" si="4"/>
        <v>154</v>
      </c>
      <c r="H133" s="218">
        <v>10</v>
      </c>
      <c r="I133" s="218">
        <v>0</v>
      </c>
      <c r="J133" s="220">
        <v>80.7</v>
      </c>
      <c r="K133" s="220">
        <v>8</v>
      </c>
      <c r="L133" s="222">
        <v>15.7</v>
      </c>
      <c r="M133" s="220">
        <v>8</v>
      </c>
      <c r="N133" s="220">
        <v>7</v>
      </c>
      <c r="O133" s="220">
        <v>7</v>
      </c>
      <c r="P133" s="220">
        <v>15.9</v>
      </c>
      <c r="Q133" s="220">
        <v>38.5</v>
      </c>
      <c r="R133" s="220">
        <v>7.7</v>
      </c>
      <c r="S133" s="220">
        <v>7.6</v>
      </c>
      <c r="T133" s="220">
        <v>11.42</v>
      </c>
      <c r="U133" s="220">
        <v>0.2</v>
      </c>
      <c r="V133" s="223"/>
      <c r="W133" s="205"/>
      <c r="X133" s="205"/>
    </row>
    <row r="134" spans="1:24">
      <c r="A134" s="216" t="str">
        <f t="shared" si="5"/>
        <v>Mon</v>
      </c>
      <c r="B134" s="217">
        <f t="shared" si="3"/>
        <v>41400</v>
      </c>
      <c r="C134" s="218">
        <v>156</v>
      </c>
      <c r="D134" s="218">
        <v>137</v>
      </c>
      <c r="E134" s="218">
        <v>11</v>
      </c>
      <c r="F134" s="218">
        <v>0</v>
      </c>
      <c r="G134" s="219">
        <f t="shared" si="4"/>
        <v>148</v>
      </c>
      <c r="H134" s="218">
        <v>10</v>
      </c>
      <c r="I134" s="218">
        <v>0</v>
      </c>
      <c r="J134" s="220">
        <v>64.55</v>
      </c>
      <c r="K134" s="220">
        <v>8</v>
      </c>
      <c r="L134" s="222">
        <v>12</v>
      </c>
      <c r="M134" s="220">
        <v>8</v>
      </c>
      <c r="N134" s="220">
        <v>7</v>
      </c>
      <c r="O134" s="220">
        <v>7</v>
      </c>
      <c r="P134" s="220">
        <v>16</v>
      </c>
      <c r="Q134" s="220">
        <v>28</v>
      </c>
      <c r="R134" s="220">
        <v>11.3</v>
      </c>
      <c r="S134" s="220">
        <v>8</v>
      </c>
      <c r="T134" s="220">
        <v>11.42</v>
      </c>
      <c r="U134" s="220">
        <v>0</v>
      </c>
      <c r="V134" s="223"/>
      <c r="W134" s="205"/>
      <c r="X134" s="205"/>
    </row>
    <row r="135" spans="1:24">
      <c r="A135" s="216" t="str">
        <f t="shared" si="5"/>
        <v>Tue</v>
      </c>
      <c r="B135" s="217">
        <f t="shared" ref="B135:B198" si="6">+B134+1</f>
        <v>41401</v>
      </c>
      <c r="C135" s="218">
        <v>265</v>
      </c>
      <c r="D135" s="218">
        <v>243</v>
      </c>
      <c r="E135" s="218">
        <v>6</v>
      </c>
      <c r="F135" s="218">
        <v>0</v>
      </c>
      <c r="G135" s="219">
        <f t="shared" ref="G135:G198" si="7">IF(D135="",0,D135+E135+F135)</f>
        <v>249</v>
      </c>
      <c r="H135" s="218">
        <v>10</v>
      </c>
      <c r="I135" s="218">
        <v>0</v>
      </c>
      <c r="J135" s="220">
        <v>119.65</v>
      </c>
      <c r="K135" s="220">
        <v>5.71</v>
      </c>
      <c r="L135" s="222">
        <v>14.9</v>
      </c>
      <c r="M135" s="220">
        <v>8</v>
      </c>
      <c r="N135" s="220">
        <v>7.1</v>
      </c>
      <c r="O135" s="220">
        <v>8</v>
      </c>
      <c r="P135" s="220">
        <v>16</v>
      </c>
      <c r="Q135" s="220">
        <v>34</v>
      </c>
      <c r="R135" s="220">
        <v>11.1</v>
      </c>
      <c r="S135" s="220">
        <v>8</v>
      </c>
      <c r="T135" s="220">
        <v>11.42</v>
      </c>
      <c r="U135" s="220">
        <v>0</v>
      </c>
      <c r="V135" s="223"/>
      <c r="W135" s="205"/>
      <c r="X135" s="205"/>
    </row>
    <row r="136" spans="1:24">
      <c r="A136" s="216" t="str">
        <f t="shared" ref="A136:A199" si="8">CHOOSE(WEEKDAY(B136),"Sun","Mon","Tue","Wed","Thu","Fri","Sat")</f>
        <v>Wed</v>
      </c>
      <c r="B136" s="217">
        <f t="shared" si="6"/>
        <v>41402</v>
      </c>
      <c r="C136" s="218">
        <v>306</v>
      </c>
      <c r="D136" s="218">
        <v>280</v>
      </c>
      <c r="E136" s="218">
        <v>14</v>
      </c>
      <c r="F136" s="218">
        <v>0</v>
      </c>
      <c r="G136" s="219">
        <f t="shared" si="7"/>
        <v>294</v>
      </c>
      <c r="H136" s="218">
        <v>10</v>
      </c>
      <c r="I136" s="218">
        <v>0</v>
      </c>
      <c r="J136" s="220">
        <v>135.75</v>
      </c>
      <c r="K136" s="220">
        <v>19.8</v>
      </c>
      <c r="L136" s="222">
        <v>14.8</v>
      </c>
      <c r="M136" s="220">
        <v>8</v>
      </c>
      <c r="N136" s="220">
        <v>7.1</v>
      </c>
      <c r="O136" s="220">
        <v>8</v>
      </c>
      <c r="P136" s="220">
        <v>8</v>
      </c>
      <c r="Q136" s="220">
        <v>40.1</v>
      </c>
      <c r="R136" s="220">
        <v>11</v>
      </c>
      <c r="S136" s="220">
        <v>8</v>
      </c>
      <c r="T136" s="220">
        <v>11.42</v>
      </c>
      <c r="U136" s="220">
        <v>0.4</v>
      </c>
      <c r="V136" s="223"/>
      <c r="W136" s="205"/>
      <c r="X136" s="205"/>
    </row>
    <row r="137" spans="1:24">
      <c r="A137" s="216" t="str">
        <f t="shared" si="8"/>
        <v>Thu</v>
      </c>
      <c r="B137" s="217">
        <f t="shared" si="6"/>
        <v>41403</v>
      </c>
      <c r="C137" s="218">
        <v>306</v>
      </c>
      <c r="D137" s="218">
        <v>270</v>
      </c>
      <c r="E137" s="218">
        <v>20</v>
      </c>
      <c r="F137" s="218">
        <v>0</v>
      </c>
      <c r="G137" s="219">
        <f t="shared" si="7"/>
        <v>290</v>
      </c>
      <c r="H137" s="218">
        <v>10</v>
      </c>
      <c r="I137" s="218">
        <v>0</v>
      </c>
      <c r="J137" s="220">
        <v>136.30000000000001</v>
      </c>
      <c r="K137" s="220">
        <v>15.6</v>
      </c>
      <c r="L137" s="222">
        <v>19.8</v>
      </c>
      <c r="M137" s="220">
        <v>8</v>
      </c>
      <c r="N137" s="220">
        <v>8</v>
      </c>
      <c r="O137" s="220">
        <v>8</v>
      </c>
      <c r="P137" s="220">
        <v>15.5</v>
      </c>
      <c r="Q137" s="220">
        <v>44</v>
      </c>
      <c r="R137" s="220">
        <v>11</v>
      </c>
      <c r="S137" s="220">
        <v>8.1</v>
      </c>
      <c r="T137" s="220">
        <v>11.42</v>
      </c>
      <c r="U137" s="220">
        <v>1.3</v>
      </c>
      <c r="V137" s="223"/>
      <c r="W137" s="205"/>
      <c r="X137" s="205"/>
    </row>
    <row r="138" spans="1:24">
      <c r="A138" s="216" t="str">
        <f t="shared" si="8"/>
        <v>Fri</v>
      </c>
      <c r="B138" s="217">
        <f t="shared" si="6"/>
        <v>41404</v>
      </c>
      <c r="C138" s="218">
        <v>231</v>
      </c>
      <c r="D138" s="218">
        <v>215</v>
      </c>
      <c r="E138" s="218">
        <v>9</v>
      </c>
      <c r="F138" s="218">
        <v>0</v>
      </c>
      <c r="G138" s="219">
        <f t="shared" si="7"/>
        <v>224</v>
      </c>
      <c r="H138" s="218">
        <v>10</v>
      </c>
      <c r="I138" s="218">
        <v>0</v>
      </c>
      <c r="J138" s="220">
        <v>111.95</v>
      </c>
      <c r="K138" s="220">
        <v>15.6</v>
      </c>
      <c r="L138" s="222">
        <v>15.9</v>
      </c>
      <c r="M138" s="220">
        <v>8</v>
      </c>
      <c r="N138" s="220">
        <v>8</v>
      </c>
      <c r="O138" s="220">
        <v>7</v>
      </c>
      <c r="P138" s="220">
        <v>16</v>
      </c>
      <c r="Q138" s="220">
        <v>30.5</v>
      </c>
      <c r="R138" s="220">
        <v>8.1</v>
      </c>
      <c r="S138" s="220">
        <v>8</v>
      </c>
      <c r="T138" s="220">
        <v>11.42</v>
      </c>
      <c r="U138" s="220">
        <v>0.5</v>
      </c>
      <c r="V138" s="223"/>
      <c r="W138" s="205"/>
      <c r="X138" s="205"/>
    </row>
    <row r="139" spans="1:24">
      <c r="A139" s="216" t="str">
        <f t="shared" si="8"/>
        <v>Sat</v>
      </c>
      <c r="B139" s="217">
        <f t="shared" si="6"/>
        <v>41405</v>
      </c>
      <c r="C139" s="218">
        <v>117</v>
      </c>
      <c r="D139" s="218">
        <v>108</v>
      </c>
      <c r="E139" s="218">
        <v>9</v>
      </c>
      <c r="F139" s="218">
        <v>0</v>
      </c>
      <c r="G139" s="219">
        <f t="shared" si="7"/>
        <v>117</v>
      </c>
      <c r="H139" s="218">
        <v>10</v>
      </c>
      <c r="I139" s="218">
        <v>0</v>
      </c>
      <c r="J139" s="220">
        <v>63.85</v>
      </c>
      <c r="K139" s="220">
        <v>7.6</v>
      </c>
      <c r="L139" s="222">
        <v>7.2</v>
      </c>
      <c r="M139" s="220">
        <v>8</v>
      </c>
      <c r="N139" s="220">
        <v>7</v>
      </c>
      <c r="O139" s="220">
        <v>7</v>
      </c>
      <c r="P139" s="220">
        <v>15.75</v>
      </c>
      <c r="Q139" s="220">
        <v>30.5</v>
      </c>
      <c r="R139" s="220">
        <v>8</v>
      </c>
      <c r="S139" s="220">
        <v>7.5</v>
      </c>
      <c r="T139" s="220">
        <v>11.42</v>
      </c>
      <c r="U139" s="220">
        <v>3</v>
      </c>
      <c r="V139" s="223"/>
      <c r="W139" s="205"/>
      <c r="X139" s="205"/>
    </row>
    <row r="140" spans="1:24">
      <c r="A140" s="216" t="str">
        <f t="shared" si="8"/>
        <v>Sun</v>
      </c>
      <c r="B140" s="217">
        <f t="shared" si="6"/>
        <v>41406</v>
      </c>
      <c r="C140" s="218">
        <v>119</v>
      </c>
      <c r="D140" s="218">
        <v>102</v>
      </c>
      <c r="E140" s="218">
        <v>10</v>
      </c>
      <c r="F140" s="218">
        <v>0</v>
      </c>
      <c r="G140" s="219">
        <f t="shared" si="7"/>
        <v>112</v>
      </c>
      <c r="H140" s="218">
        <v>10</v>
      </c>
      <c r="I140" s="218">
        <v>0</v>
      </c>
      <c r="J140" s="220">
        <v>61.7</v>
      </c>
      <c r="K140" s="220">
        <v>8</v>
      </c>
      <c r="L140" s="222">
        <v>15.6</v>
      </c>
      <c r="M140" s="220">
        <v>8</v>
      </c>
      <c r="N140" s="220">
        <v>8.5</v>
      </c>
      <c r="O140" s="220">
        <v>0</v>
      </c>
      <c r="P140" s="220">
        <v>16</v>
      </c>
      <c r="Q140" s="220">
        <v>31.5</v>
      </c>
      <c r="R140" s="220">
        <v>8</v>
      </c>
      <c r="S140" s="220">
        <v>7.5</v>
      </c>
      <c r="T140" s="220">
        <v>11.42</v>
      </c>
      <c r="U140" s="220">
        <v>0.1</v>
      </c>
      <c r="V140" s="223"/>
      <c r="W140" s="205"/>
      <c r="X140" s="205"/>
    </row>
    <row r="141" spans="1:24">
      <c r="A141" s="216" t="str">
        <f t="shared" si="8"/>
        <v>Mon</v>
      </c>
      <c r="B141" s="217">
        <f t="shared" si="6"/>
        <v>41407</v>
      </c>
      <c r="C141" s="218">
        <v>97</v>
      </c>
      <c r="D141" s="218">
        <v>79</v>
      </c>
      <c r="E141" s="218">
        <v>12</v>
      </c>
      <c r="F141" s="218">
        <v>0</v>
      </c>
      <c r="G141" s="219">
        <f t="shared" si="7"/>
        <v>91</v>
      </c>
      <c r="H141" s="218">
        <v>10</v>
      </c>
      <c r="I141" s="218">
        <v>0</v>
      </c>
      <c r="J141" s="220">
        <v>48.55</v>
      </c>
      <c r="K141" s="220">
        <v>8.1</v>
      </c>
      <c r="L141" s="222">
        <v>7.1</v>
      </c>
      <c r="M141" s="220">
        <v>8</v>
      </c>
      <c r="N141" s="220">
        <v>5.5</v>
      </c>
      <c r="O141" s="220">
        <v>7</v>
      </c>
      <c r="P141" s="220">
        <v>8.1</v>
      </c>
      <c r="Q141" s="220">
        <v>24</v>
      </c>
      <c r="R141" s="220">
        <v>8.1</v>
      </c>
      <c r="S141" s="220">
        <v>8</v>
      </c>
      <c r="T141" s="220">
        <v>11.42</v>
      </c>
      <c r="U141" s="220">
        <v>0</v>
      </c>
      <c r="V141" s="223"/>
      <c r="W141" s="205"/>
      <c r="X141" s="205"/>
    </row>
    <row r="142" spans="1:24">
      <c r="A142" s="216" t="str">
        <f t="shared" si="8"/>
        <v>Tue</v>
      </c>
      <c r="B142" s="217">
        <f t="shared" si="6"/>
        <v>41408</v>
      </c>
      <c r="C142" s="218">
        <v>207</v>
      </c>
      <c r="D142" s="218">
        <v>178</v>
      </c>
      <c r="E142" s="218">
        <v>11</v>
      </c>
      <c r="F142" s="218">
        <v>0</v>
      </c>
      <c r="G142" s="219">
        <f t="shared" si="7"/>
        <v>189</v>
      </c>
      <c r="H142" s="218">
        <v>10</v>
      </c>
      <c r="I142" s="218">
        <v>0</v>
      </c>
      <c r="J142" s="220">
        <v>88.1</v>
      </c>
      <c r="K142" s="220">
        <v>9.6</v>
      </c>
      <c r="L142" s="222">
        <v>15.2</v>
      </c>
      <c r="M142" s="220">
        <v>8</v>
      </c>
      <c r="N142" s="220">
        <v>7</v>
      </c>
      <c r="O142" s="220">
        <v>8</v>
      </c>
      <c r="P142" s="220">
        <v>8</v>
      </c>
      <c r="Q142" s="220">
        <v>40</v>
      </c>
      <c r="R142" s="220">
        <v>8.1</v>
      </c>
      <c r="S142" s="220">
        <v>8.1</v>
      </c>
      <c r="T142" s="220">
        <v>11.42</v>
      </c>
      <c r="U142" s="220">
        <v>0.1</v>
      </c>
      <c r="V142" s="223"/>
      <c r="W142" s="205"/>
      <c r="X142" s="205"/>
    </row>
    <row r="143" spans="1:24">
      <c r="A143" s="216" t="str">
        <f t="shared" si="8"/>
        <v>Wed</v>
      </c>
      <c r="B143" s="217">
        <f t="shared" si="6"/>
        <v>41409</v>
      </c>
      <c r="C143" s="218">
        <v>246</v>
      </c>
      <c r="D143" s="218">
        <v>231</v>
      </c>
      <c r="E143" s="218">
        <v>12</v>
      </c>
      <c r="F143" s="218">
        <v>0</v>
      </c>
      <c r="G143" s="219">
        <f t="shared" si="7"/>
        <v>243</v>
      </c>
      <c r="H143" s="218">
        <v>10</v>
      </c>
      <c r="I143" s="218">
        <v>0</v>
      </c>
      <c r="J143" s="220">
        <v>120.65</v>
      </c>
      <c r="K143" s="220">
        <v>7.5</v>
      </c>
      <c r="L143" s="222">
        <v>16.100000000000001</v>
      </c>
      <c r="M143" s="220">
        <v>8</v>
      </c>
      <c r="N143" s="220">
        <v>7</v>
      </c>
      <c r="O143" s="220">
        <v>8</v>
      </c>
      <c r="P143" s="220">
        <v>16</v>
      </c>
      <c r="Q143" s="220">
        <v>46.6</v>
      </c>
      <c r="R143" s="220">
        <v>11.1</v>
      </c>
      <c r="S143" s="220">
        <v>8</v>
      </c>
      <c r="T143" s="220">
        <v>11.42</v>
      </c>
      <c r="U143" s="220">
        <v>0.3</v>
      </c>
      <c r="V143" s="223"/>
      <c r="W143" s="205"/>
      <c r="X143" s="205"/>
    </row>
    <row r="144" spans="1:24">
      <c r="A144" s="216" t="str">
        <f t="shared" si="8"/>
        <v>Thu</v>
      </c>
      <c r="B144" s="217">
        <f t="shared" si="6"/>
        <v>41410</v>
      </c>
      <c r="C144" s="218">
        <v>229</v>
      </c>
      <c r="D144" s="218">
        <v>214</v>
      </c>
      <c r="E144" s="218">
        <v>9</v>
      </c>
      <c r="F144" s="218">
        <v>0</v>
      </c>
      <c r="G144" s="219">
        <f t="shared" si="7"/>
        <v>223</v>
      </c>
      <c r="H144" s="218">
        <v>10</v>
      </c>
      <c r="I144" s="218">
        <v>0</v>
      </c>
      <c r="J144" s="220">
        <v>118.95</v>
      </c>
      <c r="K144" s="220">
        <v>12.85</v>
      </c>
      <c r="L144" s="222">
        <v>20</v>
      </c>
      <c r="M144" s="220">
        <v>8</v>
      </c>
      <c r="N144" s="220">
        <v>8</v>
      </c>
      <c r="O144" s="220">
        <v>8</v>
      </c>
      <c r="P144" s="220">
        <v>16</v>
      </c>
      <c r="Q144" s="220">
        <v>44</v>
      </c>
      <c r="R144" s="220">
        <v>11.2</v>
      </c>
      <c r="S144" s="220">
        <v>8.1</v>
      </c>
      <c r="T144" s="220">
        <v>11.42</v>
      </c>
      <c r="U144" s="220">
        <v>0</v>
      </c>
      <c r="V144" s="223"/>
      <c r="W144" s="205"/>
      <c r="X144" s="205"/>
    </row>
    <row r="145" spans="1:24">
      <c r="A145" s="216" t="str">
        <f t="shared" si="8"/>
        <v>Fri</v>
      </c>
      <c r="B145" s="217">
        <f t="shared" si="6"/>
        <v>41411</v>
      </c>
      <c r="C145" s="218">
        <v>190</v>
      </c>
      <c r="D145" s="218">
        <v>181</v>
      </c>
      <c r="E145" s="218">
        <v>12</v>
      </c>
      <c r="F145" s="218">
        <v>0</v>
      </c>
      <c r="G145" s="219">
        <f t="shared" si="7"/>
        <v>193</v>
      </c>
      <c r="H145" s="218">
        <v>10</v>
      </c>
      <c r="I145" s="218">
        <v>0</v>
      </c>
      <c r="J145" s="220">
        <v>112.35</v>
      </c>
      <c r="K145" s="220">
        <v>8</v>
      </c>
      <c r="L145" s="222">
        <v>16</v>
      </c>
      <c r="M145" s="220">
        <v>8</v>
      </c>
      <c r="N145" s="220">
        <v>8</v>
      </c>
      <c r="O145" s="220">
        <v>7</v>
      </c>
      <c r="P145" s="220">
        <v>15.8</v>
      </c>
      <c r="Q145" s="220">
        <v>38.5</v>
      </c>
      <c r="R145" s="220">
        <v>8</v>
      </c>
      <c r="S145" s="220">
        <v>8.1</v>
      </c>
      <c r="T145" s="220">
        <v>11.42</v>
      </c>
      <c r="U145" s="220">
        <v>2.1</v>
      </c>
      <c r="V145" s="223"/>
      <c r="W145" s="205"/>
      <c r="X145" s="205"/>
    </row>
    <row r="146" spans="1:24">
      <c r="A146" s="216" t="str">
        <f t="shared" si="8"/>
        <v>Sat</v>
      </c>
      <c r="B146" s="217">
        <f t="shared" si="6"/>
        <v>41412</v>
      </c>
      <c r="C146" s="218">
        <v>203</v>
      </c>
      <c r="D146" s="218">
        <v>187</v>
      </c>
      <c r="E146" s="218">
        <v>12</v>
      </c>
      <c r="F146" s="218">
        <v>0</v>
      </c>
      <c r="G146" s="219">
        <f t="shared" si="7"/>
        <v>199</v>
      </c>
      <c r="H146" s="218">
        <v>10</v>
      </c>
      <c r="I146" s="218">
        <v>0</v>
      </c>
      <c r="J146" s="220">
        <v>88</v>
      </c>
      <c r="K146" s="220">
        <v>8.6</v>
      </c>
      <c r="L146" s="222">
        <v>13.9</v>
      </c>
      <c r="M146" s="220">
        <v>8</v>
      </c>
      <c r="N146" s="220">
        <v>6</v>
      </c>
      <c r="O146" s="220">
        <v>7.2</v>
      </c>
      <c r="P146" s="220">
        <v>7.9</v>
      </c>
      <c r="Q146" s="220">
        <v>32</v>
      </c>
      <c r="R146" s="220">
        <v>7.4</v>
      </c>
      <c r="S146" s="220">
        <v>7.5</v>
      </c>
      <c r="T146" s="220">
        <v>11.42</v>
      </c>
      <c r="U146" s="220">
        <v>0.6</v>
      </c>
      <c r="V146" s="223"/>
      <c r="W146" s="205"/>
      <c r="X146" s="205"/>
    </row>
    <row r="147" spans="1:24">
      <c r="A147" s="216" t="str">
        <f t="shared" si="8"/>
        <v>Sun</v>
      </c>
      <c r="B147" s="217">
        <f t="shared" si="6"/>
        <v>41413</v>
      </c>
      <c r="C147" s="218">
        <v>295</v>
      </c>
      <c r="D147" s="218">
        <v>246</v>
      </c>
      <c r="E147" s="218">
        <v>13</v>
      </c>
      <c r="F147" s="218">
        <v>0</v>
      </c>
      <c r="G147" s="219">
        <f t="shared" si="7"/>
        <v>259</v>
      </c>
      <c r="H147" s="218">
        <v>10</v>
      </c>
      <c r="I147" s="218">
        <v>0</v>
      </c>
      <c r="J147" s="220">
        <v>128</v>
      </c>
      <c r="K147" s="220">
        <v>8</v>
      </c>
      <c r="L147" s="222">
        <v>16</v>
      </c>
      <c r="M147" s="220">
        <v>8</v>
      </c>
      <c r="N147" s="220">
        <v>6.1</v>
      </c>
      <c r="O147" s="220">
        <v>7.2</v>
      </c>
      <c r="P147" s="220">
        <v>14.5</v>
      </c>
      <c r="Q147" s="220">
        <v>35.5</v>
      </c>
      <c r="R147" s="220">
        <v>8</v>
      </c>
      <c r="S147" s="220">
        <v>7.6</v>
      </c>
      <c r="T147" s="220">
        <v>11.42</v>
      </c>
      <c r="U147" s="220">
        <v>0.4</v>
      </c>
      <c r="V147" s="223"/>
      <c r="W147" s="205"/>
      <c r="X147" s="205"/>
    </row>
    <row r="148" spans="1:24">
      <c r="A148" s="216" t="str">
        <f t="shared" si="8"/>
        <v>Mon</v>
      </c>
      <c r="B148" s="217">
        <f t="shared" si="6"/>
        <v>41414</v>
      </c>
      <c r="C148" s="218">
        <v>207</v>
      </c>
      <c r="D148" s="218">
        <v>208</v>
      </c>
      <c r="E148" s="218">
        <v>19</v>
      </c>
      <c r="F148" s="218">
        <v>0</v>
      </c>
      <c r="G148" s="219">
        <f t="shared" si="7"/>
        <v>227</v>
      </c>
      <c r="H148" s="218">
        <v>0</v>
      </c>
      <c r="I148" s="218">
        <v>0</v>
      </c>
      <c r="J148" s="220">
        <v>113.7</v>
      </c>
      <c r="K148" s="220">
        <v>16</v>
      </c>
      <c r="L148" s="222">
        <v>23</v>
      </c>
      <c r="M148" s="220">
        <v>0</v>
      </c>
      <c r="N148" s="220">
        <v>6</v>
      </c>
      <c r="O148" s="220">
        <v>7</v>
      </c>
      <c r="P148" s="220">
        <v>7.1</v>
      </c>
      <c r="Q148" s="220">
        <v>24.1</v>
      </c>
      <c r="R148" s="220">
        <v>8</v>
      </c>
      <c r="S148" s="220">
        <v>8.1</v>
      </c>
      <c r="T148" s="220">
        <v>11.42</v>
      </c>
      <c r="U148" s="220">
        <v>0.1</v>
      </c>
      <c r="V148" s="223"/>
      <c r="W148" s="205"/>
      <c r="X148" s="205"/>
    </row>
    <row r="149" spans="1:24">
      <c r="A149" s="216" t="str">
        <f t="shared" si="8"/>
        <v>Tue</v>
      </c>
      <c r="B149" s="217">
        <f t="shared" si="6"/>
        <v>41415</v>
      </c>
      <c r="C149" s="218">
        <v>221</v>
      </c>
      <c r="D149" s="218">
        <v>201</v>
      </c>
      <c r="E149" s="218">
        <v>15</v>
      </c>
      <c r="F149" s="218">
        <v>0</v>
      </c>
      <c r="G149" s="219">
        <f t="shared" si="7"/>
        <v>216</v>
      </c>
      <c r="H149" s="218">
        <v>10</v>
      </c>
      <c r="I149" s="218">
        <v>0</v>
      </c>
      <c r="J149" s="220">
        <v>95.75</v>
      </c>
      <c r="K149" s="220">
        <v>8.1</v>
      </c>
      <c r="L149" s="222">
        <v>14.8</v>
      </c>
      <c r="M149" s="220">
        <v>8</v>
      </c>
      <c r="N149" s="220">
        <v>7</v>
      </c>
      <c r="O149" s="220">
        <v>7</v>
      </c>
      <c r="P149" s="220">
        <v>15.5</v>
      </c>
      <c r="Q149" s="220">
        <v>32</v>
      </c>
      <c r="R149" s="220">
        <v>8</v>
      </c>
      <c r="S149" s="220">
        <v>8</v>
      </c>
      <c r="T149" s="220">
        <v>11.42</v>
      </c>
      <c r="U149" s="220">
        <v>1.5</v>
      </c>
      <c r="V149" s="223"/>
      <c r="W149" s="205"/>
      <c r="X149" s="205"/>
    </row>
    <row r="150" spans="1:24">
      <c r="A150" s="216" t="str">
        <f t="shared" si="8"/>
        <v>Wed</v>
      </c>
      <c r="B150" s="217">
        <f t="shared" si="6"/>
        <v>41416</v>
      </c>
      <c r="C150" s="218">
        <v>293</v>
      </c>
      <c r="D150" s="218">
        <v>261</v>
      </c>
      <c r="E150" s="218">
        <v>9</v>
      </c>
      <c r="F150" s="218">
        <v>2</v>
      </c>
      <c r="G150" s="219">
        <f t="shared" si="7"/>
        <v>272</v>
      </c>
      <c r="H150" s="218">
        <v>0</v>
      </c>
      <c r="I150" s="218">
        <v>0</v>
      </c>
      <c r="J150" s="220">
        <v>127.85</v>
      </c>
      <c r="K150" s="220">
        <v>7</v>
      </c>
      <c r="L150" s="222">
        <v>16</v>
      </c>
      <c r="M150" s="220">
        <v>0</v>
      </c>
      <c r="N150" s="220">
        <v>7</v>
      </c>
      <c r="O150" s="220">
        <v>8</v>
      </c>
      <c r="P150" s="220">
        <v>15.5</v>
      </c>
      <c r="Q150" s="220">
        <v>40</v>
      </c>
      <c r="R150" s="220">
        <v>8</v>
      </c>
      <c r="S150" s="220">
        <v>8</v>
      </c>
      <c r="T150" s="220">
        <v>11.42</v>
      </c>
      <c r="U150" s="220">
        <v>0.2</v>
      </c>
      <c r="V150" s="245"/>
      <c r="W150" s="205"/>
      <c r="X150" s="205"/>
    </row>
    <row r="151" spans="1:24">
      <c r="A151" s="216" t="str">
        <f t="shared" si="8"/>
        <v>Thu</v>
      </c>
      <c r="B151" s="217">
        <f t="shared" si="6"/>
        <v>41417</v>
      </c>
      <c r="C151" s="218">
        <v>307</v>
      </c>
      <c r="D151" s="218">
        <v>285</v>
      </c>
      <c r="E151" s="218">
        <v>12</v>
      </c>
      <c r="F151" s="218">
        <v>0</v>
      </c>
      <c r="G151" s="219">
        <f t="shared" si="7"/>
        <v>297</v>
      </c>
      <c r="H151" s="218">
        <v>10</v>
      </c>
      <c r="I151" s="218">
        <v>0</v>
      </c>
      <c r="J151" s="220">
        <v>143.94999999999999</v>
      </c>
      <c r="K151" s="220">
        <v>13.2</v>
      </c>
      <c r="L151" s="222">
        <v>23</v>
      </c>
      <c r="M151" s="220">
        <v>8</v>
      </c>
      <c r="N151" s="220">
        <v>8</v>
      </c>
      <c r="O151" s="220">
        <v>8</v>
      </c>
      <c r="P151" s="220">
        <v>15.5</v>
      </c>
      <c r="Q151" s="220">
        <v>40</v>
      </c>
      <c r="R151" s="220">
        <v>8</v>
      </c>
      <c r="S151" s="220">
        <v>7.5</v>
      </c>
      <c r="T151" s="220">
        <v>11.42</v>
      </c>
      <c r="U151" s="220">
        <v>0.1</v>
      </c>
      <c r="V151" s="245"/>
      <c r="W151" s="205"/>
      <c r="X151" s="205"/>
    </row>
    <row r="152" spans="1:24">
      <c r="A152" s="216" t="str">
        <f t="shared" si="8"/>
        <v>Fri</v>
      </c>
      <c r="B152" s="217">
        <f t="shared" si="6"/>
        <v>41418</v>
      </c>
      <c r="C152" s="218">
        <v>221</v>
      </c>
      <c r="D152" s="218">
        <v>220</v>
      </c>
      <c r="E152" s="218">
        <v>15</v>
      </c>
      <c r="F152" s="218">
        <v>0</v>
      </c>
      <c r="G152" s="219">
        <v>235</v>
      </c>
      <c r="H152" s="218">
        <v>10</v>
      </c>
      <c r="I152" s="218">
        <v>0</v>
      </c>
      <c r="J152" s="220">
        <v>104</v>
      </c>
      <c r="K152" s="220">
        <v>8</v>
      </c>
      <c r="L152" s="220">
        <v>16</v>
      </c>
      <c r="M152" s="220">
        <v>8</v>
      </c>
      <c r="N152" s="220">
        <v>8</v>
      </c>
      <c r="O152" s="220">
        <v>7</v>
      </c>
      <c r="P152" s="220">
        <v>15.5</v>
      </c>
      <c r="Q152" s="220">
        <v>32</v>
      </c>
      <c r="R152" s="220">
        <v>8</v>
      </c>
      <c r="S152" s="220">
        <v>8</v>
      </c>
      <c r="T152" s="220">
        <v>11.42</v>
      </c>
      <c r="U152" s="220">
        <v>1</v>
      </c>
      <c r="V152" s="245"/>
      <c r="W152" s="205"/>
      <c r="X152" s="205"/>
    </row>
    <row r="153" spans="1:24">
      <c r="A153" s="216" t="str">
        <f t="shared" si="8"/>
        <v>Sat</v>
      </c>
      <c r="B153" s="217">
        <f t="shared" si="6"/>
        <v>41419</v>
      </c>
      <c r="C153" s="218">
        <v>227</v>
      </c>
      <c r="D153" s="218">
        <v>220</v>
      </c>
      <c r="E153" s="218">
        <v>11</v>
      </c>
      <c r="F153" s="218">
        <v>0</v>
      </c>
      <c r="G153" s="219">
        <v>231</v>
      </c>
      <c r="H153" s="218">
        <v>10</v>
      </c>
      <c r="I153" s="218">
        <v>0</v>
      </c>
      <c r="J153" s="220">
        <v>104</v>
      </c>
      <c r="K153" s="220">
        <v>7.4</v>
      </c>
      <c r="L153" s="220">
        <v>14</v>
      </c>
      <c r="M153" s="220">
        <v>8</v>
      </c>
      <c r="N153" s="220">
        <v>6</v>
      </c>
      <c r="O153" s="220">
        <v>8</v>
      </c>
      <c r="P153" s="220">
        <v>15</v>
      </c>
      <c r="Q153" s="220">
        <v>38.5</v>
      </c>
      <c r="R153" s="220">
        <v>7.5</v>
      </c>
      <c r="S153" s="220">
        <v>7.5</v>
      </c>
      <c r="T153" s="220">
        <v>11.42</v>
      </c>
      <c r="U153" s="220">
        <v>0.4</v>
      </c>
      <c r="V153" s="245"/>
      <c r="W153" s="205"/>
      <c r="X153" s="205"/>
    </row>
    <row r="154" spans="1:24">
      <c r="A154" s="216" t="str">
        <f t="shared" si="8"/>
        <v>Sun</v>
      </c>
      <c r="B154" s="217">
        <f t="shared" si="6"/>
        <v>41420</v>
      </c>
      <c r="C154" s="218">
        <v>303</v>
      </c>
      <c r="D154" s="218">
        <v>250</v>
      </c>
      <c r="E154" s="218">
        <v>12</v>
      </c>
      <c r="F154" s="218">
        <v>0</v>
      </c>
      <c r="G154" s="219">
        <v>262</v>
      </c>
      <c r="H154" s="218">
        <v>10</v>
      </c>
      <c r="I154" s="218">
        <v>0</v>
      </c>
      <c r="J154" s="220">
        <v>135.6</v>
      </c>
      <c r="K154" s="220">
        <v>8</v>
      </c>
      <c r="L154" s="220">
        <v>13.6</v>
      </c>
      <c r="M154" s="220">
        <v>8</v>
      </c>
      <c r="N154" s="220">
        <v>8</v>
      </c>
      <c r="O154" s="220">
        <v>7.6</v>
      </c>
      <c r="P154" s="220">
        <v>7.8</v>
      </c>
      <c r="Q154" s="220">
        <v>44.6</v>
      </c>
      <c r="R154" s="220">
        <v>8</v>
      </c>
      <c r="S154" s="220">
        <v>7.6</v>
      </c>
      <c r="T154" s="220">
        <v>11.42</v>
      </c>
      <c r="U154" s="220">
        <v>1.5</v>
      </c>
      <c r="V154" s="245"/>
      <c r="W154" s="205"/>
      <c r="X154" s="205"/>
    </row>
    <row r="155" spans="1:24">
      <c r="A155" s="216" t="str">
        <f t="shared" si="8"/>
        <v>Mon</v>
      </c>
      <c r="B155" s="217">
        <f t="shared" si="6"/>
        <v>41421</v>
      </c>
      <c r="C155" s="218">
        <v>147</v>
      </c>
      <c r="D155" s="218">
        <v>140</v>
      </c>
      <c r="E155" s="218">
        <v>11</v>
      </c>
      <c r="F155" s="218">
        <v>0</v>
      </c>
      <c r="G155" s="219">
        <v>151</v>
      </c>
      <c r="H155" s="218">
        <v>9</v>
      </c>
      <c r="I155" s="218">
        <v>0</v>
      </c>
      <c r="J155" s="220">
        <v>80.2</v>
      </c>
      <c r="K155" s="220">
        <v>7.5</v>
      </c>
      <c r="L155" s="220">
        <v>15.8</v>
      </c>
      <c r="M155" s="220">
        <v>7</v>
      </c>
      <c r="N155" s="220">
        <v>6.1</v>
      </c>
      <c r="O155" s="220">
        <v>7</v>
      </c>
      <c r="P155" s="220">
        <v>7.5</v>
      </c>
      <c r="Q155" s="220">
        <v>32.1</v>
      </c>
      <c r="R155" s="220">
        <v>8</v>
      </c>
      <c r="S155" s="220">
        <v>7.5</v>
      </c>
      <c r="T155" s="220">
        <v>11.42</v>
      </c>
      <c r="U155" s="220">
        <v>0.4</v>
      </c>
      <c r="V155" s="245"/>
      <c r="W155" s="205"/>
      <c r="X155" s="205"/>
    </row>
    <row r="156" spans="1:24">
      <c r="A156" s="216" t="str">
        <f t="shared" si="8"/>
        <v>Tue</v>
      </c>
      <c r="B156" s="217">
        <f t="shared" si="6"/>
        <v>41422</v>
      </c>
      <c r="C156" s="218">
        <v>118</v>
      </c>
      <c r="D156" s="218">
        <v>116</v>
      </c>
      <c r="E156" s="218">
        <v>19</v>
      </c>
      <c r="F156" s="218">
        <v>0</v>
      </c>
      <c r="G156" s="219">
        <v>135</v>
      </c>
      <c r="H156" s="218">
        <v>0</v>
      </c>
      <c r="I156" s="218">
        <v>0</v>
      </c>
      <c r="J156" s="220">
        <v>56.05</v>
      </c>
      <c r="K156" s="220">
        <v>14.3</v>
      </c>
      <c r="L156" s="220">
        <v>14.7</v>
      </c>
      <c r="M156" s="218">
        <v>0</v>
      </c>
      <c r="N156" s="220">
        <v>6</v>
      </c>
      <c r="O156" s="220">
        <v>6.5</v>
      </c>
      <c r="P156" s="220">
        <v>15.5</v>
      </c>
      <c r="Q156" s="220">
        <v>32</v>
      </c>
      <c r="R156" s="220">
        <v>7.9</v>
      </c>
      <c r="S156" s="220">
        <v>7.6</v>
      </c>
      <c r="T156" s="220">
        <v>11.42</v>
      </c>
      <c r="U156" s="220">
        <v>0.3</v>
      </c>
      <c r="V156" s="245"/>
      <c r="W156" s="205"/>
      <c r="X156" s="205"/>
    </row>
    <row r="157" spans="1:24">
      <c r="A157" s="216" t="str">
        <f t="shared" si="8"/>
        <v>Wed</v>
      </c>
      <c r="B157" s="217">
        <f t="shared" si="6"/>
        <v>41423</v>
      </c>
      <c r="C157" s="218">
        <v>259</v>
      </c>
      <c r="D157" s="218">
        <v>236</v>
      </c>
      <c r="E157" s="218">
        <v>12</v>
      </c>
      <c r="F157" s="218">
        <v>0</v>
      </c>
      <c r="G157" s="219">
        <v>248</v>
      </c>
      <c r="H157" s="218">
        <v>9</v>
      </c>
      <c r="I157" s="218">
        <v>0</v>
      </c>
      <c r="J157" s="220">
        <v>105.35</v>
      </c>
      <c r="K157" s="220">
        <v>7.75</v>
      </c>
      <c r="L157" s="220">
        <v>15.9</v>
      </c>
      <c r="M157" s="220">
        <v>7</v>
      </c>
      <c r="N157" s="220">
        <v>8</v>
      </c>
      <c r="O157" s="220">
        <v>8</v>
      </c>
      <c r="P157" s="220">
        <v>15.5</v>
      </c>
      <c r="Q157" s="220">
        <v>32</v>
      </c>
      <c r="R157" s="220">
        <v>0</v>
      </c>
      <c r="S157" s="220">
        <v>7.6</v>
      </c>
      <c r="T157" s="220">
        <v>11.42</v>
      </c>
      <c r="U157" s="220">
        <v>0.5</v>
      </c>
      <c r="V157" s="245"/>
      <c r="W157" s="205"/>
      <c r="X157" s="205"/>
    </row>
    <row r="158" spans="1:24">
      <c r="A158" s="216" t="str">
        <f t="shared" si="8"/>
        <v>Thu</v>
      </c>
      <c r="B158" s="217">
        <f t="shared" si="6"/>
        <v>41424</v>
      </c>
      <c r="C158" s="218">
        <v>305</v>
      </c>
      <c r="D158" s="218">
        <v>280</v>
      </c>
      <c r="E158" s="218">
        <v>7</v>
      </c>
      <c r="F158" s="218">
        <v>0</v>
      </c>
      <c r="G158" s="219">
        <v>287</v>
      </c>
      <c r="H158" s="218">
        <v>0</v>
      </c>
      <c r="I158" s="218">
        <v>0</v>
      </c>
      <c r="J158" s="220">
        <v>133.69999999999999</v>
      </c>
      <c r="K158" s="220">
        <v>7.7</v>
      </c>
      <c r="L158" s="220">
        <v>16</v>
      </c>
      <c r="M158" s="218">
        <v>0</v>
      </c>
      <c r="N158" s="220">
        <v>8</v>
      </c>
      <c r="O158" s="220">
        <v>8</v>
      </c>
      <c r="P158" s="220">
        <v>15.5</v>
      </c>
      <c r="Q158" s="220">
        <v>28</v>
      </c>
      <c r="R158" s="220">
        <v>8</v>
      </c>
      <c r="S158" s="220">
        <v>15.6</v>
      </c>
      <c r="T158" s="220">
        <v>11.42</v>
      </c>
      <c r="U158" s="220">
        <v>0</v>
      </c>
      <c r="V158" s="245"/>
      <c r="W158" s="205"/>
      <c r="X158" s="205"/>
    </row>
    <row r="159" spans="1:24">
      <c r="A159" s="216" t="str">
        <f t="shared" si="8"/>
        <v>Fri</v>
      </c>
      <c r="B159" s="217">
        <f t="shared" si="6"/>
        <v>41425</v>
      </c>
      <c r="C159" s="218">
        <v>290</v>
      </c>
      <c r="D159" s="218">
        <v>253</v>
      </c>
      <c r="E159" s="218">
        <v>16</v>
      </c>
      <c r="F159" s="218">
        <v>0</v>
      </c>
      <c r="G159" s="219">
        <v>269</v>
      </c>
      <c r="H159" s="218">
        <v>9</v>
      </c>
      <c r="I159" s="218">
        <v>0</v>
      </c>
      <c r="J159" s="220">
        <v>135.80000000000001</v>
      </c>
      <c r="K159" s="220">
        <v>8</v>
      </c>
      <c r="L159" s="220">
        <v>15.9</v>
      </c>
      <c r="M159" s="220">
        <v>7</v>
      </c>
      <c r="N159" s="220">
        <v>8</v>
      </c>
      <c r="O159" s="220">
        <v>7.1</v>
      </c>
      <c r="P159" s="220">
        <v>15.6</v>
      </c>
      <c r="Q159" s="220">
        <v>36</v>
      </c>
      <c r="R159" s="220">
        <v>8</v>
      </c>
      <c r="S159" s="220">
        <v>7.6</v>
      </c>
      <c r="T159" s="220">
        <v>11.42</v>
      </c>
      <c r="U159" s="220">
        <v>2.95</v>
      </c>
      <c r="V159" s="245"/>
      <c r="W159" s="205"/>
      <c r="X159" s="205"/>
    </row>
    <row r="160" spans="1:24">
      <c r="A160" s="216" t="str">
        <f t="shared" si="8"/>
        <v>Sat</v>
      </c>
      <c r="B160" s="217">
        <f t="shared" si="6"/>
        <v>41426</v>
      </c>
      <c r="C160" s="218">
        <v>303</v>
      </c>
      <c r="D160" s="218">
        <v>273</v>
      </c>
      <c r="E160" s="218">
        <v>12</v>
      </c>
      <c r="F160" s="218">
        <v>0</v>
      </c>
      <c r="G160" s="219">
        <v>285</v>
      </c>
      <c r="H160" s="218">
        <v>0</v>
      </c>
      <c r="I160" s="218">
        <v>0</v>
      </c>
      <c r="J160" s="220">
        <v>132.5</v>
      </c>
      <c r="K160" s="220">
        <v>8</v>
      </c>
      <c r="L160" s="220">
        <v>15</v>
      </c>
      <c r="M160" s="220">
        <v>0</v>
      </c>
      <c r="N160" s="220">
        <v>6</v>
      </c>
      <c r="O160" s="220">
        <v>7</v>
      </c>
      <c r="P160" s="220">
        <v>15</v>
      </c>
      <c r="Q160" s="220">
        <v>40</v>
      </c>
      <c r="R160" s="220">
        <v>0</v>
      </c>
      <c r="S160" s="220">
        <v>0</v>
      </c>
      <c r="T160" s="220">
        <v>11.42</v>
      </c>
      <c r="U160" s="220">
        <v>0.3</v>
      </c>
      <c r="V160" s="245"/>
      <c r="W160" s="205"/>
      <c r="X160" s="205"/>
    </row>
    <row r="161" spans="1:35">
      <c r="A161" s="216" t="str">
        <f t="shared" si="8"/>
        <v>Sun</v>
      </c>
      <c r="B161" s="217">
        <f t="shared" si="6"/>
        <v>41427</v>
      </c>
      <c r="C161" s="218">
        <v>302</v>
      </c>
      <c r="D161" s="218">
        <v>207</v>
      </c>
      <c r="E161" s="218">
        <v>16</v>
      </c>
      <c r="F161" s="218">
        <v>0</v>
      </c>
      <c r="G161" s="219">
        <v>223</v>
      </c>
      <c r="H161" s="218">
        <v>10</v>
      </c>
      <c r="I161" s="218">
        <v>0</v>
      </c>
      <c r="J161" s="220">
        <v>136</v>
      </c>
      <c r="K161" s="220">
        <v>8</v>
      </c>
      <c r="L161" s="220">
        <v>15.3</v>
      </c>
      <c r="M161" s="220">
        <v>8</v>
      </c>
      <c r="N161" s="220">
        <v>8</v>
      </c>
      <c r="O161" s="220">
        <v>8</v>
      </c>
      <c r="P161" s="220">
        <v>7.5</v>
      </c>
      <c r="Q161" s="220">
        <v>40</v>
      </c>
      <c r="R161" s="220">
        <v>0</v>
      </c>
      <c r="S161" s="220">
        <v>8</v>
      </c>
      <c r="T161" s="220">
        <v>11.42</v>
      </c>
      <c r="U161" s="220">
        <v>1.9</v>
      </c>
      <c r="V161" s="245"/>
      <c r="W161" s="205"/>
      <c r="X161" s="205"/>
    </row>
    <row r="162" spans="1:35">
      <c r="A162" s="216" t="str">
        <f t="shared" si="8"/>
        <v>Mon</v>
      </c>
      <c r="B162" s="217">
        <f t="shared" si="6"/>
        <v>41428</v>
      </c>
      <c r="C162" s="218">
        <v>167</v>
      </c>
      <c r="D162" s="218">
        <v>162</v>
      </c>
      <c r="E162" s="218">
        <v>14</v>
      </c>
      <c r="F162" s="218">
        <v>0</v>
      </c>
      <c r="G162" s="219">
        <v>176</v>
      </c>
      <c r="H162" s="218">
        <v>9</v>
      </c>
      <c r="I162" s="218">
        <v>0</v>
      </c>
      <c r="J162" s="220">
        <v>79.900000000000006</v>
      </c>
      <c r="K162" s="220">
        <v>7.5</v>
      </c>
      <c r="L162" s="220">
        <v>16</v>
      </c>
      <c r="M162" s="220">
        <v>7</v>
      </c>
      <c r="N162" s="220">
        <v>6.1</v>
      </c>
      <c r="O162" s="220">
        <v>8</v>
      </c>
      <c r="P162" s="220">
        <v>7.7</v>
      </c>
      <c r="Q162" s="220">
        <v>32</v>
      </c>
      <c r="R162" s="220">
        <v>8</v>
      </c>
      <c r="S162" s="220">
        <v>8</v>
      </c>
      <c r="T162" s="220">
        <v>11.42</v>
      </c>
      <c r="U162" s="220">
        <v>0.5</v>
      </c>
      <c r="V162" s="245"/>
      <c r="W162" s="205"/>
      <c r="X162" s="205"/>
    </row>
    <row r="163" spans="1:35">
      <c r="A163" s="216" t="str">
        <f t="shared" si="8"/>
        <v>Tue</v>
      </c>
      <c r="B163" s="217">
        <f t="shared" si="6"/>
        <v>41429</v>
      </c>
      <c r="C163" s="218">
        <v>221</v>
      </c>
      <c r="D163" s="218">
        <v>185</v>
      </c>
      <c r="E163" s="218">
        <v>14</v>
      </c>
      <c r="F163" s="218">
        <v>0</v>
      </c>
      <c r="G163" s="219">
        <v>199</v>
      </c>
      <c r="H163" s="218">
        <v>0</v>
      </c>
      <c r="I163" s="218">
        <v>0</v>
      </c>
      <c r="J163" s="220">
        <v>95.5</v>
      </c>
      <c r="K163" s="220">
        <v>15.6</v>
      </c>
      <c r="L163" s="220">
        <v>16</v>
      </c>
      <c r="M163" s="220">
        <v>0</v>
      </c>
      <c r="N163" s="220">
        <v>7</v>
      </c>
      <c r="O163" s="220">
        <v>8</v>
      </c>
      <c r="P163" s="220">
        <v>15.6</v>
      </c>
      <c r="Q163" s="220">
        <v>32</v>
      </c>
      <c r="R163" s="220">
        <v>8</v>
      </c>
      <c r="S163" s="220">
        <v>8</v>
      </c>
      <c r="T163" s="220">
        <v>11.42</v>
      </c>
      <c r="U163" s="220">
        <v>0.45</v>
      </c>
      <c r="V163" s="245"/>
      <c r="W163" s="205"/>
      <c r="X163" s="205"/>
    </row>
    <row r="164" spans="1:35">
      <c r="A164" s="216" t="str">
        <f t="shared" si="8"/>
        <v>Wed</v>
      </c>
      <c r="B164" s="217">
        <f t="shared" si="6"/>
        <v>41430</v>
      </c>
      <c r="C164" s="218">
        <v>247</v>
      </c>
      <c r="D164" s="218">
        <v>193</v>
      </c>
      <c r="E164" s="218">
        <v>10</v>
      </c>
      <c r="F164" s="218">
        <v>0</v>
      </c>
      <c r="G164" s="219">
        <v>203</v>
      </c>
      <c r="H164" s="218">
        <v>0</v>
      </c>
      <c r="I164" s="218">
        <v>0</v>
      </c>
      <c r="J164" s="220">
        <v>110.5</v>
      </c>
      <c r="K164" s="220">
        <v>7</v>
      </c>
      <c r="L164" s="220">
        <v>22.9</v>
      </c>
      <c r="M164" s="220">
        <v>0</v>
      </c>
      <c r="N164" s="220">
        <v>7</v>
      </c>
      <c r="O164" s="220">
        <v>8</v>
      </c>
      <c r="P164" s="220">
        <v>15.5</v>
      </c>
      <c r="Q164" s="220">
        <v>32</v>
      </c>
      <c r="R164" s="220">
        <v>8</v>
      </c>
      <c r="S164" s="220">
        <v>8</v>
      </c>
      <c r="T164" s="220">
        <v>11.42</v>
      </c>
      <c r="U164" s="220">
        <v>1.1499999999999999</v>
      </c>
      <c r="V164" s="245"/>
      <c r="W164" s="232"/>
      <c r="X164" s="232"/>
      <c r="Y164" s="233"/>
      <c r="Z164" s="233"/>
      <c r="AA164" s="233"/>
      <c r="AB164" s="233"/>
      <c r="AC164" s="233"/>
      <c r="AD164" s="233"/>
      <c r="AE164" s="233"/>
      <c r="AF164" s="233"/>
      <c r="AG164" s="233"/>
      <c r="AH164" s="233"/>
      <c r="AI164" s="233"/>
    </row>
    <row r="165" spans="1:35">
      <c r="A165" s="216" t="str">
        <f t="shared" si="8"/>
        <v>Thu</v>
      </c>
      <c r="B165" s="217">
        <f t="shared" si="6"/>
        <v>41431</v>
      </c>
      <c r="C165" s="218">
        <v>236</v>
      </c>
      <c r="D165" s="218">
        <v>212</v>
      </c>
      <c r="E165" s="218">
        <v>10</v>
      </c>
      <c r="F165" s="218">
        <v>0</v>
      </c>
      <c r="G165" s="219">
        <v>222</v>
      </c>
      <c r="H165" s="218">
        <v>0</v>
      </c>
      <c r="I165" s="218">
        <v>0</v>
      </c>
      <c r="J165" s="220">
        <v>111.3</v>
      </c>
      <c r="K165" s="220">
        <v>7.1</v>
      </c>
      <c r="L165" s="220">
        <v>19.899999999999999</v>
      </c>
      <c r="M165" s="220">
        <v>0</v>
      </c>
      <c r="N165" s="220">
        <v>7.1</v>
      </c>
      <c r="O165" s="220">
        <v>8</v>
      </c>
      <c r="P165" s="220">
        <v>12.5</v>
      </c>
      <c r="Q165" s="220">
        <v>40</v>
      </c>
      <c r="R165" s="220">
        <v>8</v>
      </c>
      <c r="S165" s="220">
        <v>7.5</v>
      </c>
      <c r="T165" s="220">
        <v>11.42</v>
      </c>
      <c r="U165" s="220">
        <v>0.45</v>
      </c>
      <c r="V165" s="245"/>
      <c r="W165" s="232"/>
      <c r="X165" s="232"/>
      <c r="Y165" s="233"/>
      <c r="Z165" s="233"/>
      <c r="AA165" s="233"/>
      <c r="AB165" s="233"/>
      <c r="AC165" s="233"/>
      <c r="AD165" s="233"/>
      <c r="AE165" s="233"/>
      <c r="AF165" s="233"/>
      <c r="AG165" s="233"/>
      <c r="AH165" s="233"/>
      <c r="AI165" s="233"/>
    </row>
    <row r="166" spans="1:35">
      <c r="A166" s="216" t="str">
        <f t="shared" si="8"/>
        <v>Fri</v>
      </c>
      <c r="B166" s="217">
        <f t="shared" si="6"/>
        <v>41432</v>
      </c>
      <c r="C166" s="218">
        <v>193</v>
      </c>
      <c r="D166" s="218">
        <v>163</v>
      </c>
      <c r="E166" s="218">
        <v>14</v>
      </c>
      <c r="F166" s="218">
        <v>0</v>
      </c>
      <c r="G166" s="219">
        <v>177</v>
      </c>
      <c r="H166" s="218">
        <v>9</v>
      </c>
      <c r="I166" s="218">
        <v>0</v>
      </c>
      <c r="J166" s="220">
        <v>80</v>
      </c>
      <c r="K166" s="220">
        <v>8</v>
      </c>
      <c r="L166" s="220">
        <v>15.9</v>
      </c>
      <c r="M166" s="220">
        <v>7.1</v>
      </c>
      <c r="N166" s="220">
        <v>8</v>
      </c>
      <c r="O166" s="220">
        <v>7.1</v>
      </c>
      <c r="P166" s="220">
        <v>8</v>
      </c>
      <c r="Q166" s="220">
        <v>32</v>
      </c>
      <c r="R166" s="220">
        <v>8</v>
      </c>
      <c r="S166" s="220">
        <v>8</v>
      </c>
      <c r="T166" s="220">
        <v>11.42</v>
      </c>
      <c r="U166" s="220">
        <v>9.1</v>
      </c>
      <c r="V166" s="245"/>
      <c r="W166" s="232"/>
      <c r="X166" s="232"/>
      <c r="Y166" s="233"/>
      <c r="Z166" s="233"/>
      <c r="AA166" s="233"/>
      <c r="AB166" s="233"/>
      <c r="AC166" s="233"/>
      <c r="AD166" s="233"/>
      <c r="AE166" s="233"/>
      <c r="AF166" s="233"/>
      <c r="AG166" s="233"/>
      <c r="AH166" s="233"/>
      <c r="AI166" s="233"/>
    </row>
    <row r="167" spans="1:35">
      <c r="A167" s="216" t="str">
        <f t="shared" si="8"/>
        <v>Sat</v>
      </c>
      <c r="B167" s="217">
        <f t="shared" si="6"/>
        <v>41433</v>
      </c>
      <c r="C167" s="218">
        <v>239</v>
      </c>
      <c r="D167" s="218">
        <v>220</v>
      </c>
      <c r="E167" s="218">
        <v>14</v>
      </c>
      <c r="F167" s="218">
        <v>0</v>
      </c>
      <c r="G167" s="219">
        <v>234</v>
      </c>
      <c r="H167" s="218">
        <v>0</v>
      </c>
      <c r="I167" s="218">
        <v>0</v>
      </c>
      <c r="J167" s="220">
        <v>101.8</v>
      </c>
      <c r="K167" s="220">
        <v>16</v>
      </c>
      <c r="L167" s="220">
        <v>22</v>
      </c>
      <c r="M167" s="220">
        <v>0</v>
      </c>
      <c r="N167" s="220">
        <v>7</v>
      </c>
      <c r="O167" s="220">
        <v>7</v>
      </c>
      <c r="P167" s="220">
        <v>15.1</v>
      </c>
      <c r="Q167" s="220">
        <v>32</v>
      </c>
      <c r="R167" s="220">
        <v>8</v>
      </c>
      <c r="S167" s="220">
        <v>8</v>
      </c>
      <c r="T167" s="220">
        <v>11.42</v>
      </c>
      <c r="U167" s="220">
        <v>0.5</v>
      </c>
      <c r="V167" s="245"/>
      <c r="W167" s="232"/>
      <c r="X167" s="232"/>
      <c r="Y167" s="233"/>
      <c r="Z167" s="233"/>
      <c r="AA167" s="233"/>
      <c r="AB167" s="233"/>
      <c r="AC167" s="233"/>
      <c r="AD167" s="233"/>
      <c r="AE167" s="233"/>
      <c r="AF167" s="233"/>
      <c r="AG167" s="233"/>
      <c r="AH167" s="233"/>
      <c r="AI167" s="233"/>
    </row>
    <row r="168" spans="1:35">
      <c r="A168" s="216" t="str">
        <f t="shared" si="8"/>
        <v>Sun</v>
      </c>
      <c r="B168" s="217">
        <f t="shared" si="6"/>
        <v>41434</v>
      </c>
      <c r="C168" s="218">
        <v>298</v>
      </c>
      <c r="D168" s="218">
        <v>288</v>
      </c>
      <c r="E168" s="218">
        <v>12</v>
      </c>
      <c r="F168" s="218">
        <v>0</v>
      </c>
      <c r="G168" s="219">
        <f>IF(D168="",0,D168+E168+F168)</f>
        <v>300</v>
      </c>
      <c r="H168" s="218">
        <v>0</v>
      </c>
      <c r="I168" s="218">
        <v>0</v>
      </c>
      <c r="J168" s="220">
        <v>142.5</v>
      </c>
      <c r="K168" s="220">
        <v>7.6</v>
      </c>
      <c r="L168" s="220">
        <v>23.4</v>
      </c>
      <c r="M168" s="220">
        <v>0</v>
      </c>
      <c r="N168" s="220">
        <v>7</v>
      </c>
      <c r="O168" s="220">
        <v>8</v>
      </c>
      <c r="P168" s="220">
        <v>15</v>
      </c>
      <c r="Q168" s="220">
        <v>32</v>
      </c>
      <c r="R168" s="220">
        <v>8</v>
      </c>
      <c r="S168" s="220">
        <v>8</v>
      </c>
      <c r="T168" s="220">
        <v>11.42</v>
      </c>
      <c r="U168" s="220">
        <v>3.1</v>
      </c>
      <c r="V168" s="218"/>
      <c r="W168" s="235"/>
      <c r="X168" s="235"/>
      <c r="Y168" s="235"/>
      <c r="Z168" s="235"/>
      <c r="AA168" s="235"/>
      <c r="AB168" s="235"/>
      <c r="AC168" s="235"/>
      <c r="AD168" s="234"/>
      <c r="AE168" s="235"/>
      <c r="AF168" s="235"/>
      <c r="AG168" s="235"/>
      <c r="AH168" s="235"/>
      <c r="AI168" s="233"/>
    </row>
    <row r="169" spans="1:35">
      <c r="A169" s="216" t="str">
        <f t="shared" si="8"/>
        <v>Mon</v>
      </c>
      <c r="B169" s="217">
        <f t="shared" si="6"/>
        <v>41435</v>
      </c>
      <c r="C169" s="218">
        <v>177</v>
      </c>
      <c r="D169" s="218">
        <v>165</v>
      </c>
      <c r="E169" s="218">
        <v>13</v>
      </c>
      <c r="F169" s="218">
        <v>0</v>
      </c>
      <c r="G169" s="219">
        <f>IF(D169="",0,D169+E169+F169)</f>
        <v>178</v>
      </c>
      <c r="H169" s="218">
        <v>0</v>
      </c>
      <c r="I169" s="218">
        <v>0</v>
      </c>
      <c r="J169" s="220">
        <v>87.1</v>
      </c>
      <c r="K169" s="220">
        <v>8</v>
      </c>
      <c r="L169" s="220">
        <v>24</v>
      </c>
      <c r="M169" s="220">
        <v>0</v>
      </c>
      <c r="N169" s="220">
        <v>7</v>
      </c>
      <c r="O169" s="220">
        <v>7</v>
      </c>
      <c r="P169" s="220">
        <v>15</v>
      </c>
      <c r="Q169" s="220">
        <v>40</v>
      </c>
      <c r="R169" s="220">
        <v>5.6</v>
      </c>
      <c r="S169" s="220">
        <v>8</v>
      </c>
      <c r="T169" s="220">
        <v>11.42</v>
      </c>
      <c r="U169" s="220">
        <v>0.65</v>
      </c>
      <c r="V169" s="218"/>
      <c r="W169" s="235"/>
      <c r="X169" s="235"/>
      <c r="Y169" s="235"/>
      <c r="Z169" s="235"/>
      <c r="AA169" s="235"/>
      <c r="AB169" s="235"/>
      <c r="AC169" s="235"/>
      <c r="AD169" s="234"/>
      <c r="AE169" s="235"/>
      <c r="AF169" s="235"/>
      <c r="AG169" s="235"/>
      <c r="AH169" s="235"/>
      <c r="AI169" s="233"/>
    </row>
    <row r="170" spans="1:35">
      <c r="A170" s="216" t="str">
        <f t="shared" si="8"/>
        <v>Tue</v>
      </c>
      <c r="B170" s="217">
        <f t="shared" si="6"/>
        <v>41436</v>
      </c>
      <c r="C170" s="218">
        <v>260</v>
      </c>
      <c r="D170" s="218">
        <v>251</v>
      </c>
      <c r="E170" s="218">
        <v>13</v>
      </c>
      <c r="F170" s="218">
        <v>5</v>
      </c>
      <c r="G170" s="219">
        <f>IF(D170="",0,D170+E170+F170)</f>
        <v>269</v>
      </c>
      <c r="H170" s="218">
        <v>0</v>
      </c>
      <c r="I170" s="218">
        <v>0</v>
      </c>
      <c r="J170" s="220">
        <v>110.5</v>
      </c>
      <c r="K170" s="220">
        <v>7.1</v>
      </c>
      <c r="L170" s="220">
        <v>24</v>
      </c>
      <c r="M170" s="220">
        <v>0</v>
      </c>
      <c r="N170" s="220">
        <v>7</v>
      </c>
      <c r="O170" s="220">
        <v>7.1</v>
      </c>
      <c r="P170" s="220">
        <v>15</v>
      </c>
      <c r="Q170" s="220">
        <v>40</v>
      </c>
      <c r="R170" s="220">
        <v>8</v>
      </c>
      <c r="S170" s="220">
        <v>8</v>
      </c>
      <c r="T170" s="220">
        <v>11.42</v>
      </c>
      <c r="U170" s="220">
        <v>0.25</v>
      </c>
      <c r="V170" s="218"/>
      <c r="W170" s="234"/>
      <c r="X170" s="234"/>
      <c r="Y170" s="233"/>
      <c r="Z170" s="233"/>
      <c r="AA170" s="233"/>
      <c r="AB170" s="233"/>
      <c r="AC170" s="233"/>
      <c r="AD170" s="233"/>
      <c r="AE170" s="233"/>
      <c r="AF170" s="233"/>
      <c r="AG170" s="233"/>
      <c r="AH170" s="233"/>
      <c r="AI170" s="233"/>
    </row>
    <row r="171" spans="1:35">
      <c r="A171" s="216" t="str">
        <f t="shared" si="8"/>
        <v>Wed</v>
      </c>
      <c r="B171" s="217">
        <f t="shared" si="6"/>
        <v>41437</v>
      </c>
      <c r="C171" s="218">
        <v>309</v>
      </c>
      <c r="D171" s="218">
        <v>284</v>
      </c>
      <c r="E171" s="218">
        <v>10</v>
      </c>
      <c r="F171" s="218">
        <v>3</v>
      </c>
      <c r="G171" s="219">
        <f>IF(D171="",0,D171+E171+F171)</f>
        <v>297</v>
      </c>
      <c r="H171" s="218">
        <v>0</v>
      </c>
      <c r="I171" s="218">
        <v>0</v>
      </c>
      <c r="J171" s="220">
        <v>134.44999999999999</v>
      </c>
      <c r="K171" s="220">
        <v>6.5</v>
      </c>
      <c r="L171" s="220">
        <v>15.9</v>
      </c>
      <c r="M171" s="220">
        <v>0</v>
      </c>
      <c r="N171" s="220">
        <v>7</v>
      </c>
      <c r="O171" s="220">
        <v>7</v>
      </c>
      <c r="P171" s="220">
        <v>15</v>
      </c>
      <c r="Q171" s="220">
        <v>40</v>
      </c>
      <c r="R171" s="220">
        <v>8</v>
      </c>
      <c r="S171" s="220">
        <v>8</v>
      </c>
      <c r="T171" s="220">
        <v>11.42</v>
      </c>
      <c r="U171" s="220">
        <v>0</v>
      </c>
      <c r="V171" s="245"/>
      <c r="W171" s="232"/>
      <c r="X171" s="232"/>
      <c r="Y171" s="233"/>
      <c r="Z171" s="233"/>
      <c r="AA171" s="233"/>
      <c r="AB171" s="233"/>
      <c r="AC171" s="233"/>
      <c r="AD171" s="233"/>
      <c r="AE171" s="233"/>
      <c r="AF171" s="233"/>
      <c r="AG171" s="233"/>
      <c r="AH171" s="233"/>
      <c r="AI171" s="233"/>
    </row>
    <row r="172" spans="1:35">
      <c r="A172" s="216" t="str">
        <f t="shared" si="8"/>
        <v>Thu</v>
      </c>
      <c r="B172" s="217">
        <f t="shared" si="6"/>
        <v>41438</v>
      </c>
      <c r="C172" s="218">
        <v>309</v>
      </c>
      <c r="D172" s="218">
        <v>285</v>
      </c>
      <c r="E172" s="218">
        <v>13</v>
      </c>
      <c r="F172" s="218">
        <v>1</v>
      </c>
      <c r="G172" s="219">
        <f t="shared" si="7"/>
        <v>299</v>
      </c>
      <c r="H172" s="218">
        <v>10</v>
      </c>
      <c r="I172" s="218">
        <v>5</v>
      </c>
      <c r="J172" s="220">
        <v>136</v>
      </c>
      <c r="K172" s="220">
        <v>7.6</v>
      </c>
      <c r="L172" s="220">
        <v>23.9</v>
      </c>
      <c r="M172" s="220">
        <v>8</v>
      </c>
      <c r="N172" s="220">
        <v>7</v>
      </c>
      <c r="O172" s="220">
        <v>7</v>
      </c>
      <c r="P172" s="220">
        <v>15</v>
      </c>
      <c r="Q172" s="220">
        <v>40</v>
      </c>
      <c r="R172" s="220">
        <v>8</v>
      </c>
      <c r="S172" s="220">
        <v>7.8</v>
      </c>
      <c r="T172" s="220">
        <v>11.42</v>
      </c>
      <c r="U172" s="220">
        <v>0.3</v>
      </c>
      <c r="V172" s="245" t="s">
        <v>164</v>
      </c>
      <c r="W172" s="205"/>
      <c r="X172" s="205"/>
    </row>
    <row r="173" spans="1:35">
      <c r="A173" s="216" t="str">
        <f t="shared" si="8"/>
        <v>Fri</v>
      </c>
      <c r="B173" s="217">
        <f t="shared" si="6"/>
        <v>41439</v>
      </c>
      <c r="C173" s="218">
        <v>277</v>
      </c>
      <c r="D173" s="218">
        <v>226</v>
      </c>
      <c r="E173" s="218">
        <v>15</v>
      </c>
      <c r="F173" s="218">
        <v>1</v>
      </c>
      <c r="G173" s="219">
        <f t="shared" si="7"/>
        <v>242</v>
      </c>
      <c r="H173" s="218">
        <v>10</v>
      </c>
      <c r="I173" s="218">
        <v>5</v>
      </c>
      <c r="J173" s="220">
        <v>89.2</v>
      </c>
      <c r="K173" s="220">
        <v>7.5</v>
      </c>
      <c r="L173" s="220">
        <v>23</v>
      </c>
      <c r="M173" s="220">
        <v>7</v>
      </c>
      <c r="N173" s="220">
        <v>7</v>
      </c>
      <c r="O173" s="220">
        <v>7.2</v>
      </c>
      <c r="P173" s="220">
        <v>15</v>
      </c>
      <c r="Q173" s="220">
        <v>40</v>
      </c>
      <c r="R173" s="220">
        <v>8</v>
      </c>
      <c r="S173" s="220">
        <v>8.1999999999999993</v>
      </c>
      <c r="T173" s="220">
        <v>11.42</v>
      </c>
      <c r="U173" s="220">
        <v>12.9</v>
      </c>
      <c r="V173" s="245" t="s">
        <v>165</v>
      </c>
      <c r="W173" s="205"/>
      <c r="X173" s="205"/>
    </row>
    <row r="174" spans="1:35">
      <c r="A174" s="216" t="str">
        <f t="shared" si="8"/>
        <v>Sat</v>
      </c>
      <c r="B174" s="217">
        <f t="shared" si="6"/>
        <v>41440</v>
      </c>
      <c r="C174" s="218">
        <v>202</v>
      </c>
      <c r="D174" s="218">
        <v>184</v>
      </c>
      <c r="E174" s="218">
        <v>14</v>
      </c>
      <c r="F174" s="218">
        <v>0</v>
      </c>
      <c r="G174" s="219">
        <f t="shared" si="7"/>
        <v>198</v>
      </c>
      <c r="H174" s="218">
        <v>0</v>
      </c>
      <c r="I174" s="218">
        <v>5</v>
      </c>
      <c r="J174" s="220">
        <v>87.6</v>
      </c>
      <c r="K174" s="220">
        <v>7.6</v>
      </c>
      <c r="L174" s="220">
        <v>22.5</v>
      </c>
      <c r="M174" s="220">
        <v>0</v>
      </c>
      <c r="N174" s="220">
        <v>7</v>
      </c>
      <c r="O174" s="220">
        <v>7.5</v>
      </c>
      <c r="P174" s="220">
        <v>15.1</v>
      </c>
      <c r="Q174" s="220">
        <v>32</v>
      </c>
      <c r="R174" s="220">
        <v>0</v>
      </c>
      <c r="S174" s="220">
        <v>7.9</v>
      </c>
      <c r="T174" s="220">
        <v>11.42</v>
      </c>
      <c r="U174" s="220">
        <v>0.2</v>
      </c>
      <c r="V174" s="245"/>
      <c r="W174" s="205"/>
      <c r="X174" s="205"/>
    </row>
    <row r="175" spans="1:35">
      <c r="A175" s="216" t="str">
        <f t="shared" si="8"/>
        <v>Sun</v>
      </c>
      <c r="B175" s="217">
        <f t="shared" si="6"/>
        <v>41441</v>
      </c>
      <c r="C175" s="218">
        <v>206</v>
      </c>
      <c r="D175" s="218">
        <v>201</v>
      </c>
      <c r="E175" s="218">
        <v>10</v>
      </c>
      <c r="F175" s="218">
        <v>0</v>
      </c>
      <c r="G175" s="219">
        <f t="shared" si="7"/>
        <v>211</v>
      </c>
      <c r="H175" s="218">
        <v>0</v>
      </c>
      <c r="I175" s="218">
        <v>5</v>
      </c>
      <c r="J175" s="220">
        <v>103.8</v>
      </c>
      <c r="K175" s="220">
        <v>6.5</v>
      </c>
      <c r="L175" s="220">
        <v>23</v>
      </c>
      <c r="M175" s="220">
        <v>0</v>
      </c>
      <c r="N175" s="220">
        <v>7.6</v>
      </c>
      <c r="O175" s="220">
        <v>8</v>
      </c>
      <c r="P175" s="220">
        <v>7.5</v>
      </c>
      <c r="Q175" s="220">
        <v>32</v>
      </c>
      <c r="R175" s="220">
        <v>0</v>
      </c>
      <c r="S175" s="220">
        <v>8</v>
      </c>
      <c r="T175" s="220">
        <v>11.42</v>
      </c>
      <c r="U175" s="220">
        <v>1.7</v>
      </c>
      <c r="V175" s="245"/>
      <c r="W175" s="205"/>
      <c r="X175" s="205"/>
    </row>
    <row r="176" spans="1:35">
      <c r="A176" s="216" t="str">
        <f t="shared" si="8"/>
        <v>Mon</v>
      </c>
      <c r="B176" s="217">
        <f t="shared" si="6"/>
        <v>41442</v>
      </c>
      <c r="C176" s="218">
        <v>218</v>
      </c>
      <c r="D176" s="218">
        <v>213</v>
      </c>
      <c r="E176" s="218">
        <v>10</v>
      </c>
      <c r="F176" s="218">
        <v>0</v>
      </c>
      <c r="G176" s="219">
        <f t="shared" si="7"/>
        <v>223</v>
      </c>
      <c r="H176" s="218">
        <v>0</v>
      </c>
      <c r="I176" s="218">
        <v>5</v>
      </c>
      <c r="J176" s="220">
        <v>98.1</v>
      </c>
      <c r="K176" s="220">
        <v>7.5</v>
      </c>
      <c r="L176" s="220">
        <v>22.6</v>
      </c>
      <c r="M176" s="220">
        <v>0</v>
      </c>
      <c r="N176" s="220">
        <v>7</v>
      </c>
      <c r="O176" s="220">
        <v>7.5</v>
      </c>
      <c r="P176" s="220">
        <v>7.6</v>
      </c>
      <c r="Q176" s="220">
        <v>27.5</v>
      </c>
      <c r="R176" s="220">
        <v>7.3</v>
      </c>
      <c r="S176" s="220">
        <v>8</v>
      </c>
      <c r="T176" s="220">
        <v>11.42</v>
      </c>
      <c r="U176" s="220">
        <v>5.8</v>
      </c>
      <c r="V176" s="245"/>
      <c r="W176" s="205"/>
      <c r="X176" s="205"/>
    </row>
    <row r="177" spans="1:24">
      <c r="A177" s="216" t="str">
        <f t="shared" si="8"/>
        <v>Tue</v>
      </c>
      <c r="B177" s="217">
        <f t="shared" si="6"/>
        <v>41443</v>
      </c>
      <c r="C177" s="218">
        <v>304</v>
      </c>
      <c r="D177" s="218">
        <v>280</v>
      </c>
      <c r="E177" s="218">
        <v>14</v>
      </c>
      <c r="F177" s="218">
        <v>0</v>
      </c>
      <c r="G177" s="219">
        <f t="shared" si="7"/>
        <v>294</v>
      </c>
      <c r="H177" s="218">
        <v>0</v>
      </c>
      <c r="I177" s="218">
        <v>10</v>
      </c>
      <c r="J177" s="220">
        <v>133.85</v>
      </c>
      <c r="K177" s="220">
        <v>7.5</v>
      </c>
      <c r="L177" s="220">
        <v>22.1</v>
      </c>
      <c r="M177" s="220">
        <v>0</v>
      </c>
      <c r="N177" s="220">
        <v>7.5</v>
      </c>
      <c r="O177" s="220">
        <v>7.5</v>
      </c>
      <c r="P177" s="220">
        <v>7.5</v>
      </c>
      <c r="Q177" s="220">
        <v>23.5</v>
      </c>
      <c r="R177" s="220">
        <v>7.9</v>
      </c>
      <c r="S177" s="220">
        <v>8</v>
      </c>
      <c r="T177" s="220">
        <v>11.42</v>
      </c>
      <c r="U177" s="220">
        <v>0.4</v>
      </c>
      <c r="V177" s="245"/>
      <c r="W177" s="205"/>
      <c r="X177" s="205"/>
    </row>
    <row r="178" spans="1:24">
      <c r="A178" s="216" t="str">
        <f t="shared" si="8"/>
        <v>Wed</v>
      </c>
      <c r="B178" s="217">
        <f t="shared" si="6"/>
        <v>41444</v>
      </c>
      <c r="C178" s="218">
        <v>282</v>
      </c>
      <c r="D178" s="218">
        <v>270</v>
      </c>
      <c r="E178" s="218">
        <v>14</v>
      </c>
      <c r="F178" s="218">
        <v>0</v>
      </c>
      <c r="G178" s="219">
        <f t="shared" si="7"/>
        <v>284</v>
      </c>
      <c r="H178" s="218">
        <v>10</v>
      </c>
      <c r="I178" s="218">
        <v>10</v>
      </c>
      <c r="J178" s="220">
        <v>125.45</v>
      </c>
      <c r="K178" s="220">
        <v>8</v>
      </c>
      <c r="L178" s="220">
        <v>22.1</v>
      </c>
      <c r="M178" s="220">
        <v>7.5</v>
      </c>
      <c r="N178" s="220">
        <v>7.1</v>
      </c>
      <c r="O178" s="220">
        <v>7.5</v>
      </c>
      <c r="P178" s="220">
        <v>7.5</v>
      </c>
      <c r="Q178" s="220">
        <v>24</v>
      </c>
      <c r="R178" s="220">
        <v>8</v>
      </c>
      <c r="S178" s="220">
        <v>8</v>
      </c>
      <c r="T178" s="220">
        <v>11.42</v>
      </c>
      <c r="U178" s="220">
        <v>4.8</v>
      </c>
      <c r="V178" s="245" t="s">
        <v>167</v>
      </c>
      <c r="W178" s="205"/>
      <c r="X178" s="205"/>
    </row>
    <row r="179" spans="1:24">
      <c r="A179" s="216" t="str">
        <f t="shared" si="8"/>
        <v>Thu</v>
      </c>
      <c r="B179" s="217">
        <f t="shared" si="6"/>
        <v>41445</v>
      </c>
      <c r="C179" s="218">
        <v>297</v>
      </c>
      <c r="D179" s="218">
        <v>258</v>
      </c>
      <c r="E179" s="218">
        <v>15</v>
      </c>
      <c r="F179" s="218">
        <v>0</v>
      </c>
      <c r="G179" s="219">
        <f t="shared" si="7"/>
        <v>273</v>
      </c>
      <c r="H179" s="218">
        <v>10</v>
      </c>
      <c r="I179" s="218">
        <v>5</v>
      </c>
      <c r="J179" s="220">
        <v>133.05000000000001</v>
      </c>
      <c r="K179" s="220">
        <v>7.5</v>
      </c>
      <c r="L179" s="220">
        <v>22.5</v>
      </c>
      <c r="M179" s="220">
        <v>7.5</v>
      </c>
      <c r="N179" s="220">
        <v>7</v>
      </c>
      <c r="O179" s="220">
        <v>7.5</v>
      </c>
      <c r="P179" s="220">
        <v>15</v>
      </c>
      <c r="Q179" s="220">
        <v>24</v>
      </c>
      <c r="R179" s="220">
        <v>8</v>
      </c>
      <c r="S179" s="220">
        <v>8</v>
      </c>
      <c r="T179" s="220">
        <v>11.42</v>
      </c>
      <c r="U179" s="246">
        <v>4.3</v>
      </c>
      <c r="V179" s="245" t="s">
        <v>168</v>
      </c>
      <c r="W179" s="205"/>
      <c r="X179" s="205"/>
    </row>
    <row r="180" spans="1:24">
      <c r="A180" s="216" t="str">
        <f t="shared" si="8"/>
        <v>Fri</v>
      </c>
      <c r="B180" s="217">
        <f t="shared" si="6"/>
        <v>41446</v>
      </c>
      <c r="C180" s="218">
        <v>290</v>
      </c>
      <c r="D180" s="218">
        <v>264</v>
      </c>
      <c r="E180" s="218">
        <v>13</v>
      </c>
      <c r="F180" s="218">
        <v>0</v>
      </c>
      <c r="G180" s="219">
        <f t="shared" si="7"/>
        <v>277</v>
      </c>
      <c r="H180" s="218">
        <v>10</v>
      </c>
      <c r="I180" s="218">
        <v>5</v>
      </c>
      <c r="J180" s="220">
        <v>130.35</v>
      </c>
      <c r="K180" s="220">
        <v>8</v>
      </c>
      <c r="L180" s="220">
        <v>22.1</v>
      </c>
      <c r="M180" s="220">
        <v>0</v>
      </c>
      <c r="N180" s="220">
        <v>7.5</v>
      </c>
      <c r="O180" s="220">
        <v>7.5</v>
      </c>
      <c r="P180" s="220">
        <v>15</v>
      </c>
      <c r="Q180" s="220">
        <v>32</v>
      </c>
      <c r="R180" s="220">
        <v>8</v>
      </c>
      <c r="S180" s="220">
        <v>8</v>
      </c>
      <c r="T180" s="220">
        <v>11.42</v>
      </c>
      <c r="U180" s="246">
        <v>0</v>
      </c>
      <c r="V180" s="245" t="s">
        <v>171</v>
      </c>
      <c r="W180" s="205"/>
      <c r="X180" s="205"/>
    </row>
    <row r="181" spans="1:24">
      <c r="A181" s="216" t="str">
        <f t="shared" si="8"/>
        <v>Sat</v>
      </c>
      <c r="B181" s="217">
        <f t="shared" si="6"/>
        <v>41447</v>
      </c>
      <c r="C181" s="218">
        <v>247</v>
      </c>
      <c r="D181" s="218">
        <v>231</v>
      </c>
      <c r="E181" s="218">
        <v>11</v>
      </c>
      <c r="F181" s="218">
        <v>0</v>
      </c>
      <c r="G181" s="219">
        <f t="shared" si="7"/>
        <v>242</v>
      </c>
      <c r="H181" s="218">
        <v>10</v>
      </c>
      <c r="I181" s="218">
        <v>5</v>
      </c>
      <c r="J181" s="220">
        <v>129.5</v>
      </c>
      <c r="K181" s="220">
        <v>8</v>
      </c>
      <c r="L181" s="220">
        <v>22.8</v>
      </c>
      <c r="M181" s="220">
        <v>7.7</v>
      </c>
      <c r="N181" s="220">
        <v>7.5</v>
      </c>
      <c r="O181" s="220">
        <v>7.5</v>
      </c>
      <c r="P181" s="220">
        <v>15</v>
      </c>
      <c r="Q181" s="220">
        <v>32</v>
      </c>
      <c r="R181" s="220">
        <v>8</v>
      </c>
      <c r="S181" s="220">
        <v>8</v>
      </c>
      <c r="T181" s="220">
        <v>11.42</v>
      </c>
      <c r="U181" s="246">
        <v>0</v>
      </c>
      <c r="V181" s="245" t="s">
        <v>172</v>
      </c>
      <c r="W181" s="205"/>
      <c r="X181" s="205"/>
    </row>
    <row r="182" spans="1:24">
      <c r="A182" s="216" t="str">
        <f t="shared" si="8"/>
        <v>Sun</v>
      </c>
      <c r="B182" s="217">
        <f t="shared" si="6"/>
        <v>41448</v>
      </c>
      <c r="C182" s="218">
        <v>287</v>
      </c>
      <c r="D182" s="218">
        <v>268</v>
      </c>
      <c r="E182" s="218">
        <v>13</v>
      </c>
      <c r="F182" s="218">
        <v>0</v>
      </c>
      <c r="G182" s="219">
        <f t="shared" si="7"/>
        <v>281</v>
      </c>
      <c r="H182" s="218">
        <v>10</v>
      </c>
      <c r="I182" s="218">
        <v>5</v>
      </c>
      <c r="J182" s="220">
        <v>143.19999999999999</v>
      </c>
      <c r="K182" s="220">
        <v>8</v>
      </c>
      <c r="L182" s="220">
        <v>23</v>
      </c>
      <c r="M182" s="220">
        <v>7.5</v>
      </c>
      <c r="N182" s="220">
        <v>7</v>
      </c>
      <c r="O182" s="220">
        <v>7</v>
      </c>
      <c r="P182" s="220">
        <v>7.6</v>
      </c>
      <c r="Q182" s="220">
        <v>40</v>
      </c>
      <c r="R182" s="220">
        <v>8</v>
      </c>
      <c r="S182" s="220">
        <v>8</v>
      </c>
      <c r="T182" s="220">
        <v>11.42</v>
      </c>
      <c r="U182" s="246">
        <v>11.9</v>
      </c>
      <c r="V182" s="245" t="s">
        <v>173</v>
      </c>
      <c r="W182" s="205"/>
      <c r="X182" s="205"/>
    </row>
    <row r="183" spans="1:24">
      <c r="A183" s="216" t="str">
        <f t="shared" si="8"/>
        <v>Mon</v>
      </c>
      <c r="B183" s="217">
        <f t="shared" si="6"/>
        <v>41449</v>
      </c>
      <c r="C183" s="218">
        <v>171</v>
      </c>
      <c r="D183" s="218">
        <v>162</v>
      </c>
      <c r="E183" s="218">
        <v>11</v>
      </c>
      <c r="F183" s="218">
        <v>0</v>
      </c>
      <c r="G183" s="219">
        <f t="shared" si="7"/>
        <v>173</v>
      </c>
      <c r="H183" s="218">
        <v>12</v>
      </c>
      <c r="I183" s="218">
        <v>5</v>
      </c>
      <c r="J183" s="220">
        <v>76.7</v>
      </c>
      <c r="K183" s="220">
        <v>7.6</v>
      </c>
      <c r="L183" s="220">
        <v>23</v>
      </c>
      <c r="M183" s="220">
        <v>7.6</v>
      </c>
      <c r="N183" s="220">
        <v>7.5</v>
      </c>
      <c r="O183" s="220">
        <v>7.6</v>
      </c>
      <c r="P183" s="220">
        <v>7.5</v>
      </c>
      <c r="Q183" s="220">
        <v>26</v>
      </c>
      <c r="R183" s="220">
        <v>7.9</v>
      </c>
      <c r="S183" s="220">
        <v>8</v>
      </c>
      <c r="T183" s="220">
        <v>11.42</v>
      </c>
      <c r="U183" s="246">
        <v>0.1</v>
      </c>
      <c r="V183" s="245"/>
      <c r="W183" s="205"/>
      <c r="X183" s="205"/>
    </row>
    <row r="184" spans="1:24">
      <c r="A184" s="216" t="str">
        <f t="shared" si="8"/>
        <v>Tue</v>
      </c>
      <c r="B184" s="217">
        <f t="shared" si="6"/>
        <v>41450</v>
      </c>
      <c r="C184" s="218">
        <v>219</v>
      </c>
      <c r="D184" s="218">
        <v>206</v>
      </c>
      <c r="E184" s="218">
        <v>11</v>
      </c>
      <c r="F184" s="218">
        <v>0</v>
      </c>
      <c r="G184" s="219">
        <f t="shared" si="7"/>
        <v>217</v>
      </c>
      <c r="H184" s="218">
        <v>0</v>
      </c>
      <c r="I184" s="218">
        <v>0</v>
      </c>
      <c r="J184" s="220">
        <v>99.65</v>
      </c>
      <c r="K184" s="220">
        <v>6.5</v>
      </c>
      <c r="L184" s="220">
        <v>23.1</v>
      </c>
      <c r="M184" s="220">
        <v>0</v>
      </c>
      <c r="N184" s="220">
        <v>7.5</v>
      </c>
      <c r="O184" s="220">
        <v>7.5</v>
      </c>
      <c r="P184" s="220">
        <v>7.5</v>
      </c>
      <c r="Q184" s="220">
        <v>26</v>
      </c>
      <c r="R184" s="220">
        <v>8</v>
      </c>
      <c r="S184" s="220">
        <v>8</v>
      </c>
      <c r="T184" s="220">
        <v>11.42</v>
      </c>
      <c r="U184" s="246">
        <v>0.3</v>
      </c>
      <c r="V184" s="245"/>
      <c r="W184" s="205"/>
      <c r="X184" s="205"/>
    </row>
    <row r="185" spans="1:24">
      <c r="A185" s="216" t="str">
        <f t="shared" si="8"/>
        <v>Wed</v>
      </c>
      <c r="B185" s="217">
        <f t="shared" si="6"/>
        <v>41451</v>
      </c>
      <c r="C185" s="218">
        <v>260</v>
      </c>
      <c r="D185" s="218">
        <v>253</v>
      </c>
      <c r="E185" s="218">
        <v>10</v>
      </c>
      <c r="F185" s="218">
        <v>0</v>
      </c>
      <c r="G185" s="219">
        <f t="shared" si="7"/>
        <v>263</v>
      </c>
      <c r="H185" s="218">
        <v>0</v>
      </c>
      <c r="I185" s="218">
        <v>0</v>
      </c>
      <c r="J185" s="220">
        <v>119.3</v>
      </c>
      <c r="K185" s="220">
        <v>7.7</v>
      </c>
      <c r="L185" s="220">
        <v>14.9</v>
      </c>
      <c r="M185" s="220">
        <v>0</v>
      </c>
      <c r="N185" s="220">
        <v>7.5</v>
      </c>
      <c r="O185" s="220">
        <v>7.5</v>
      </c>
      <c r="P185" s="220">
        <v>7.4</v>
      </c>
      <c r="Q185" s="220">
        <v>32</v>
      </c>
      <c r="R185" s="220">
        <v>8</v>
      </c>
      <c r="S185" s="220">
        <v>8</v>
      </c>
      <c r="T185" s="220">
        <v>11.42</v>
      </c>
      <c r="U185" s="246">
        <v>0.5</v>
      </c>
      <c r="V185" s="245"/>
      <c r="W185" s="205"/>
      <c r="X185" s="205"/>
    </row>
    <row r="186" spans="1:24">
      <c r="A186" s="216" t="str">
        <f t="shared" si="8"/>
        <v>Thu</v>
      </c>
      <c r="B186" s="217">
        <f t="shared" si="6"/>
        <v>41452</v>
      </c>
      <c r="C186" s="218">
        <v>275</v>
      </c>
      <c r="D186" s="218">
        <v>255</v>
      </c>
      <c r="E186" s="218">
        <v>14</v>
      </c>
      <c r="F186" s="218">
        <v>2</v>
      </c>
      <c r="G186" s="219">
        <f t="shared" si="7"/>
        <v>271</v>
      </c>
      <c r="H186" s="218">
        <v>12</v>
      </c>
      <c r="I186" s="218">
        <v>0</v>
      </c>
      <c r="J186" s="220">
        <v>119.25</v>
      </c>
      <c r="K186" s="220">
        <v>7.5</v>
      </c>
      <c r="L186" s="220">
        <v>22.9</v>
      </c>
      <c r="M186" s="220">
        <v>7.6</v>
      </c>
      <c r="N186" s="220">
        <v>7.5</v>
      </c>
      <c r="O186" s="220">
        <v>7.5</v>
      </c>
      <c r="P186" s="220">
        <v>14.8</v>
      </c>
      <c r="Q186" s="220">
        <v>24</v>
      </c>
      <c r="R186" s="220">
        <v>7.9</v>
      </c>
      <c r="S186" s="220">
        <v>8</v>
      </c>
      <c r="T186" s="220">
        <v>11.42</v>
      </c>
      <c r="U186" s="246">
        <v>0.7</v>
      </c>
      <c r="V186" s="245"/>
      <c r="W186" s="205"/>
      <c r="X186" s="205"/>
    </row>
    <row r="187" spans="1:24">
      <c r="A187" s="216" t="str">
        <f t="shared" si="8"/>
        <v>Fri</v>
      </c>
      <c r="B187" s="217">
        <f t="shared" si="6"/>
        <v>41453</v>
      </c>
      <c r="C187" s="218">
        <v>232</v>
      </c>
      <c r="D187" s="218">
        <v>217</v>
      </c>
      <c r="E187" s="218">
        <v>13</v>
      </c>
      <c r="F187" s="218">
        <v>0</v>
      </c>
      <c r="G187" s="219">
        <f t="shared" si="7"/>
        <v>230</v>
      </c>
      <c r="H187" s="218">
        <v>12</v>
      </c>
      <c r="I187" s="218">
        <v>0</v>
      </c>
      <c r="J187" s="220">
        <v>103.25</v>
      </c>
      <c r="K187" s="220">
        <v>7.4</v>
      </c>
      <c r="L187" s="220">
        <v>22.5</v>
      </c>
      <c r="M187" s="220">
        <v>7.5</v>
      </c>
      <c r="N187" s="220">
        <v>7.5</v>
      </c>
      <c r="O187" s="220">
        <v>7.5</v>
      </c>
      <c r="P187" s="220">
        <v>15.1</v>
      </c>
      <c r="Q187" s="220">
        <v>24</v>
      </c>
      <c r="R187" s="220">
        <v>7.9</v>
      </c>
      <c r="S187" s="220">
        <v>8</v>
      </c>
      <c r="T187" s="220">
        <v>11.42</v>
      </c>
      <c r="U187" s="246">
        <v>0</v>
      </c>
      <c r="V187" s="245"/>
      <c r="W187" s="205"/>
      <c r="X187" s="205"/>
    </row>
    <row r="188" spans="1:24">
      <c r="A188" s="216" t="str">
        <f t="shared" si="8"/>
        <v>Sat</v>
      </c>
      <c r="B188" s="217">
        <f t="shared" si="6"/>
        <v>41454</v>
      </c>
      <c r="C188" s="218">
        <v>274</v>
      </c>
      <c r="D188" s="218">
        <v>217</v>
      </c>
      <c r="E188" s="218">
        <v>14</v>
      </c>
      <c r="F188" s="218">
        <v>20</v>
      </c>
      <c r="G188" s="219">
        <f t="shared" si="7"/>
        <v>251</v>
      </c>
      <c r="H188" s="218">
        <v>0</v>
      </c>
      <c r="I188" s="218">
        <v>0</v>
      </c>
      <c r="J188" s="220">
        <v>127</v>
      </c>
      <c r="K188" s="220">
        <v>8</v>
      </c>
      <c r="L188" s="220">
        <v>15.5</v>
      </c>
      <c r="M188" s="220">
        <v>0</v>
      </c>
      <c r="N188" s="220">
        <v>7.75</v>
      </c>
      <c r="O188" s="220">
        <v>7.75</v>
      </c>
      <c r="P188" s="220">
        <v>15.1</v>
      </c>
      <c r="Q188" s="220">
        <v>30.5</v>
      </c>
      <c r="R188" s="220">
        <v>0</v>
      </c>
      <c r="S188" s="220">
        <v>8</v>
      </c>
      <c r="T188" s="220">
        <v>11.42</v>
      </c>
      <c r="U188" s="246">
        <v>0.1</v>
      </c>
      <c r="V188" s="245"/>
      <c r="W188" s="205"/>
      <c r="X188" s="205"/>
    </row>
    <row r="189" spans="1:24">
      <c r="A189" s="216" t="str">
        <f t="shared" si="8"/>
        <v>Sun</v>
      </c>
      <c r="B189" s="217">
        <f t="shared" si="6"/>
        <v>41455</v>
      </c>
      <c r="C189" s="218">
        <v>293</v>
      </c>
      <c r="D189" s="218">
        <v>217</v>
      </c>
      <c r="E189" s="218">
        <v>13</v>
      </c>
      <c r="F189" s="218">
        <v>4</v>
      </c>
      <c r="G189" s="219">
        <f t="shared" si="7"/>
        <v>234</v>
      </c>
      <c r="H189" s="218">
        <v>0</v>
      </c>
      <c r="I189" s="218">
        <v>0</v>
      </c>
      <c r="J189" s="220">
        <v>125</v>
      </c>
      <c r="K189" s="220">
        <v>6</v>
      </c>
      <c r="L189" s="220">
        <v>22.6</v>
      </c>
      <c r="M189" s="220">
        <v>0</v>
      </c>
      <c r="N189" s="220">
        <v>7.5</v>
      </c>
      <c r="O189" s="220">
        <v>7.5</v>
      </c>
      <c r="P189" s="220">
        <v>7.7</v>
      </c>
      <c r="Q189" s="220">
        <v>33</v>
      </c>
      <c r="R189" s="220">
        <v>0</v>
      </c>
      <c r="S189" s="220">
        <v>8</v>
      </c>
      <c r="T189" s="220">
        <v>11.42</v>
      </c>
      <c r="U189" s="246">
        <v>0</v>
      </c>
      <c r="V189" s="245"/>
      <c r="W189" s="205"/>
      <c r="X189" s="205"/>
    </row>
    <row r="190" spans="1:24">
      <c r="A190" s="216" t="str">
        <f t="shared" si="8"/>
        <v>Mon</v>
      </c>
      <c r="B190" s="217">
        <f t="shared" si="6"/>
        <v>41456</v>
      </c>
      <c r="C190" s="218">
        <v>222</v>
      </c>
      <c r="D190" s="218">
        <v>204</v>
      </c>
      <c r="E190" s="218">
        <v>11</v>
      </c>
      <c r="F190" s="218">
        <v>4</v>
      </c>
      <c r="G190" s="219">
        <f t="shared" si="7"/>
        <v>219</v>
      </c>
      <c r="H190" s="218">
        <v>11</v>
      </c>
      <c r="I190" s="218">
        <v>0</v>
      </c>
      <c r="J190" s="220">
        <v>95.25</v>
      </c>
      <c r="K190" s="220">
        <v>7.5</v>
      </c>
      <c r="L190" s="220">
        <v>22.7</v>
      </c>
      <c r="M190" s="220">
        <v>7.5</v>
      </c>
      <c r="N190" s="220">
        <v>7.5</v>
      </c>
      <c r="O190" s="220">
        <v>7.5</v>
      </c>
      <c r="P190" s="220">
        <v>7.7</v>
      </c>
      <c r="Q190" s="220">
        <v>30.6</v>
      </c>
      <c r="R190" s="220">
        <v>8</v>
      </c>
      <c r="S190" s="220">
        <v>8</v>
      </c>
      <c r="T190" s="220">
        <v>11.42</v>
      </c>
      <c r="U190" s="246">
        <v>0.1</v>
      </c>
      <c r="V190" s="245"/>
      <c r="W190" s="205"/>
      <c r="X190" s="205"/>
    </row>
    <row r="191" spans="1:24">
      <c r="A191" s="216" t="str">
        <f t="shared" si="8"/>
        <v>Tue</v>
      </c>
      <c r="B191" s="217">
        <f t="shared" si="6"/>
        <v>41457</v>
      </c>
      <c r="C191" s="218">
        <v>215</v>
      </c>
      <c r="D191" s="218">
        <v>205</v>
      </c>
      <c r="E191" s="218">
        <v>11</v>
      </c>
      <c r="F191" s="218">
        <v>3</v>
      </c>
      <c r="G191" s="219">
        <f t="shared" si="7"/>
        <v>219</v>
      </c>
      <c r="H191" s="218">
        <v>0</v>
      </c>
      <c r="I191" s="218">
        <v>0</v>
      </c>
      <c r="J191" s="220">
        <v>95.15</v>
      </c>
      <c r="K191" s="220">
        <v>6.5</v>
      </c>
      <c r="L191" s="220">
        <v>15</v>
      </c>
      <c r="M191" s="220">
        <v>0</v>
      </c>
      <c r="N191" s="220">
        <v>7.5</v>
      </c>
      <c r="O191" s="220">
        <v>7.5</v>
      </c>
      <c r="P191" s="220">
        <v>7.5</v>
      </c>
      <c r="Q191" s="220">
        <v>30</v>
      </c>
      <c r="R191" s="220">
        <v>8</v>
      </c>
      <c r="S191" s="220">
        <v>8</v>
      </c>
      <c r="T191" s="220">
        <v>11.42</v>
      </c>
      <c r="U191" s="246">
        <v>0</v>
      </c>
      <c r="V191" s="245"/>
      <c r="W191" s="205"/>
      <c r="X191" s="205"/>
    </row>
    <row r="192" spans="1:24">
      <c r="A192" s="216" t="str">
        <f t="shared" si="8"/>
        <v>Wed</v>
      </c>
      <c r="B192" s="217">
        <f t="shared" si="6"/>
        <v>41458</v>
      </c>
      <c r="C192" s="218">
        <v>212</v>
      </c>
      <c r="D192" s="218">
        <v>201</v>
      </c>
      <c r="E192" s="218">
        <v>10</v>
      </c>
      <c r="F192" s="218">
        <v>0</v>
      </c>
      <c r="G192" s="219">
        <f t="shared" si="7"/>
        <v>211</v>
      </c>
      <c r="H192" s="218">
        <v>0</v>
      </c>
      <c r="I192" s="218">
        <v>0</v>
      </c>
      <c r="J192" s="220">
        <v>95.2</v>
      </c>
      <c r="K192" s="220">
        <v>7</v>
      </c>
      <c r="L192" s="220">
        <v>22.8</v>
      </c>
      <c r="M192" s="220">
        <v>0</v>
      </c>
      <c r="N192" s="220">
        <v>7.5</v>
      </c>
      <c r="O192" s="220">
        <v>7.5</v>
      </c>
      <c r="P192" s="220">
        <v>7.5</v>
      </c>
      <c r="Q192" s="220">
        <v>45.5</v>
      </c>
      <c r="R192" s="220">
        <v>8</v>
      </c>
      <c r="S192" s="220">
        <v>8</v>
      </c>
      <c r="T192" s="220">
        <v>11.42</v>
      </c>
      <c r="U192" s="246">
        <v>1.1000000000000001</v>
      </c>
      <c r="V192" s="245"/>
      <c r="W192" s="205"/>
      <c r="X192" s="205"/>
    </row>
    <row r="193" spans="1:36">
      <c r="A193" s="216" t="str">
        <f t="shared" si="8"/>
        <v>Thu</v>
      </c>
      <c r="B193" s="217">
        <f t="shared" si="6"/>
        <v>41459</v>
      </c>
      <c r="C193" s="218">
        <v>106</v>
      </c>
      <c r="D193" s="218">
        <v>114</v>
      </c>
      <c r="E193" s="218">
        <v>11</v>
      </c>
      <c r="F193" s="218">
        <v>0</v>
      </c>
      <c r="G193" s="219">
        <f t="shared" si="7"/>
        <v>125</v>
      </c>
      <c r="H193" s="218">
        <v>12</v>
      </c>
      <c r="I193" s="218">
        <v>0</v>
      </c>
      <c r="J193" s="220">
        <v>47.5</v>
      </c>
      <c r="K193" s="220">
        <v>6.5</v>
      </c>
      <c r="L193" s="220">
        <v>13.65</v>
      </c>
      <c r="M193" s="220">
        <v>7.6</v>
      </c>
      <c r="N193" s="220">
        <v>7.5</v>
      </c>
      <c r="O193" s="220">
        <v>7.5</v>
      </c>
      <c r="P193" s="220">
        <v>15.2</v>
      </c>
      <c r="Q193" s="220">
        <v>22.5</v>
      </c>
      <c r="R193" s="220">
        <v>8</v>
      </c>
      <c r="S193" s="220">
        <v>8</v>
      </c>
      <c r="T193" s="220">
        <v>11.42</v>
      </c>
      <c r="U193" s="246">
        <v>0.9</v>
      </c>
      <c r="V193" s="245"/>
      <c r="W193" s="205"/>
      <c r="X193" s="205"/>
    </row>
    <row r="194" spans="1:36">
      <c r="A194" s="216" t="str">
        <f t="shared" si="8"/>
        <v>Fri</v>
      </c>
      <c r="B194" s="217">
        <f t="shared" si="6"/>
        <v>41460</v>
      </c>
      <c r="C194" s="218">
        <v>194</v>
      </c>
      <c r="D194" s="218">
        <v>170</v>
      </c>
      <c r="E194" s="218">
        <v>14</v>
      </c>
      <c r="F194" s="218">
        <v>0</v>
      </c>
      <c r="G194" s="219">
        <f t="shared" si="7"/>
        <v>184</v>
      </c>
      <c r="H194" s="218">
        <v>12</v>
      </c>
      <c r="I194" s="218">
        <v>0</v>
      </c>
      <c r="J194" s="220">
        <v>80</v>
      </c>
      <c r="K194" s="220">
        <v>7.5</v>
      </c>
      <c r="L194" s="220">
        <v>14.9</v>
      </c>
      <c r="M194" s="220">
        <v>7.6</v>
      </c>
      <c r="N194" s="220">
        <v>7.5</v>
      </c>
      <c r="O194" s="220">
        <v>7.6</v>
      </c>
      <c r="P194" s="220">
        <v>15.2</v>
      </c>
      <c r="Q194" s="220">
        <v>15</v>
      </c>
      <c r="R194" s="220">
        <v>8</v>
      </c>
      <c r="S194" s="220">
        <v>8</v>
      </c>
      <c r="T194" s="220">
        <v>11.42</v>
      </c>
      <c r="U194" s="246">
        <v>1</v>
      </c>
      <c r="V194" s="245"/>
      <c r="W194" s="205"/>
      <c r="X194" s="205"/>
    </row>
    <row r="195" spans="1:36">
      <c r="A195" s="216" t="str">
        <f t="shared" si="8"/>
        <v>Sat</v>
      </c>
      <c r="B195" s="217">
        <f t="shared" si="6"/>
        <v>41461</v>
      </c>
      <c r="C195" s="218">
        <v>231</v>
      </c>
      <c r="D195" s="218">
        <v>221</v>
      </c>
      <c r="E195" s="218">
        <v>13</v>
      </c>
      <c r="F195" s="218">
        <v>0</v>
      </c>
      <c r="G195" s="219">
        <f t="shared" si="7"/>
        <v>234</v>
      </c>
      <c r="H195" s="218">
        <v>8</v>
      </c>
      <c r="I195" s="218">
        <v>0</v>
      </c>
      <c r="J195" s="220">
        <v>103</v>
      </c>
      <c r="K195" s="220">
        <v>8</v>
      </c>
      <c r="L195" s="220">
        <v>22.6</v>
      </c>
      <c r="M195" s="220">
        <v>7.5</v>
      </c>
      <c r="N195" s="220">
        <v>7.5</v>
      </c>
      <c r="O195" s="220">
        <v>7.5</v>
      </c>
      <c r="P195" s="220">
        <v>15</v>
      </c>
      <c r="Q195" s="220">
        <v>28.8</v>
      </c>
      <c r="R195" s="220">
        <v>0</v>
      </c>
      <c r="S195" s="220">
        <v>8</v>
      </c>
      <c r="T195" s="220">
        <v>11.42</v>
      </c>
      <c r="U195" s="246">
        <v>0.2</v>
      </c>
      <c r="V195" s="245"/>
      <c r="W195" s="205"/>
      <c r="X195" s="205"/>
    </row>
    <row r="196" spans="1:36">
      <c r="A196" s="216" t="str">
        <f t="shared" si="8"/>
        <v>Sun</v>
      </c>
      <c r="B196" s="217">
        <f t="shared" si="6"/>
        <v>41462</v>
      </c>
      <c r="C196" s="218">
        <v>216</v>
      </c>
      <c r="D196" s="218">
        <v>205</v>
      </c>
      <c r="E196" s="218">
        <v>14</v>
      </c>
      <c r="F196" s="218">
        <v>0</v>
      </c>
      <c r="G196" s="219">
        <f t="shared" si="7"/>
        <v>219</v>
      </c>
      <c r="H196" s="218">
        <v>0</v>
      </c>
      <c r="I196" s="218">
        <v>0</v>
      </c>
      <c r="J196" s="220">
        <v>103.95</v>
      </c>
      <c r="K196" s="220">
        <v>8</v>
      </c>
      <c r="L196" s="220">
        <v>22.5</v>
      </c>
      <c r="M196" s="220">
        <v>0</v>
      </c>
      <c r="N196" s="220">
        <v>7</v>
      </c>
      <c r="O196" s="220">
        <v>7</v>
      </c>
      <c r="P196" s="220">
        <v>7.5</v>
      </c>
      <c r="Q196" s="220">
        <v>28.1</v>
      </c>
      <c r="R196" s="220">
        <v>8</v>
      </c>
      <c r="S196" s="220">
        <v>7.8</v>
      </c>
      <c r="T196" s="220">
        <v>11.42</v>
      </c>
      <c r="U196" s="246">
        <v>0.6</v>
      </c>
      <c r="V196" s="245"/>
      <c r="W196" s="205"/>
      <c r="X196" s="205"/>
    </row>
    <row r="197" spans="1:36">
      <c r="A197" s="216" t="str">
        <f t="shared" si="8"/>
        <v>Mon</v>
      </c>
      <c r="B197" s="217">
        <f t="shared" si="6"/>
        <v>41463</v>
      </c>
      <c r="C197" s="218">
        <v>133</v>
      </c>
      <c r="D197" s="218">
        <v>133</v>
      </c>
      <c r="E197" s="218">
        <v>12</v>
      </c>
      <c r="F197" s="218">
        <v>0</v>
      </c>
      <c r="G197" s="219">
        <f t="shared" si="7"/>
        <v>145</v>
      </c>
      <c r="H197" s="218">
        <v>12</v>
      </c>
      <c r="I197" s="218">
        <v>0</v>
      </c>
      <c r="J197" s="220">
        <v>65.95</v>
      </c>
      <c r="K197" s="220">
        <v>6.5</v>
      </c>
      <c r="L197" s="220">
        <v>23</v>
      </c>
      <c r="M197" s="220">
        <v>7.6</v>
      </c>
      <c r="N197" s="220">
        <v>7.5</v>
      </c>
      <c r="O197" s="220">
        <v>7.5</v>
      </c>
      <c r="P197" s="220">
        <v>7.7</v>
      </c>
      <c r="Q197" s="220">
        <v>38.299999999999997</v>
      </c>
      <c r="R197" s="220">
        <v>8</v>
      </c>
      <c r="S197" s="220">
        <v>8</v>
      </c>
      <c r="T197" s="220">
        <v>11.42</v>
      </c>
      <c r="U197" s="246">
        <v>0.1</v>
      </c>
      <c r="V197" s="245"/>
      <c r="W197" s="205"/>
      <c r="X197" s="205"/>
    </row>
    <row r="198" spans="1:36">
      <c r="A198" s="216" t="str">
        <f t="shared" si="8"/>
        <v>Tue</v>
      </c>
      <c r="B198" s="217">
        <f t="shared" si="6"/>
        <v>41464</v>
      </c>
      <c r="C198" s="218">
        <v>207</v>
      </c>
      <c r="D198" s="218">
        <v>194</v>
      </c>
      <c r="E198" s="218">
        <v>5</v>
      </c>
      <c r="F198" s="218">
        <v>0</v>
      </c>
      <c r="G198" s="219">
        <f t="shared" si="7"/>
        <v>199</v>
      </c>
      <c r="H198" s="218">
        <v>0</v>
      </c>
      <c r="I198" s="218">
        <v>0</v>
      </c>
      <c r="J198" s="220">
        <v>99.85</v>
      </c>
      <c r="K198" s="220">
        <v>4</v>
      </c>
      <c r="L198" s="220">
        <v>22.5</v>
      </c>
      <c r="M198" s="220">
        <v>0</v>
      </c>
      <c r="N198" s="220">
        <v>7.5</v>
      </c>
      <c r="O198" s="220">
        <v>7.5</v>
      </c>
      <c r="P198" s="220">
        <v>8</v>
      </c>
      <c r="Q198" s="220">
        <v>29.8</v>
      </c>
      <c r="R198" s="220">
        <v>8</v>
      </c>
      <c r="S198" s="220">
        <v>8</v>
      </c>
      <c r="T198" s="220">
        <v>11.42</v>
      </c>
      <c r="U198" s="246">
        <v>0.1</v>
      </c>
      <c r="V198" s="245"/>
      <c r="W198" s="205"/>
      <c r="X198" s="205"/>
    </row>
    <row r="199" spans="1:36">
      <c r="A199" s="216" t="str">
        <f t="shared" si="8"/>
        <v>Wed</v>
      </c>
      <c r="B199" s="217">
        <f t="shared" ref="B199:B262" si="9">+B198+1</f>
        <v>41465</v>
      </c>
      <c r="C199" s="218">
        <v>263</v>
      </c>
      <c r="D199" s="218">
        <v>244</v>
      </c>
      <c r="E199" s="218">
        <v>9</v>
      </c>
      <c r="F199" s="218">
        <v>0</v>
      </c>
      <c r="G199" s="219">
        <f>IF(D199="",0,D199+E199+F199)</f>
        <v>253</v>
      </c>
      <c r="H199" s="218">
        <v>0</v>
      </c>
      <c r="I199" s="218">
        <v>0</v>
      </c>
      <c r="J199" s="220">
        <v>117.65</v>
      </c>
      <c r="K199" s="220">
        <v>6</v>
      </c>
      <c r="L199" s="220">
        <v>22.8</v>
      </c>
      <c r="M199" s="220">
        <v>0</v>
      </c>
      <c r="N199" s="220">
        <v>7.5</v>
      </c>
      <c r="O199" s="220">
        <v>7.5</v>
      </c>
      <c r="P199" s="220">
        <v>7.5</v>
      </c>
      <c r="Q199" s="220">
        <v>30</v>
      </c>
      <c r="R199" s="220">
        <v>8</v>
      </c>
      <c r="S199" s="220">
        <v>8</v>
      </c>
      <c r="T199" s="220">
        <v>11.42</v>
      </c>
      <c r="U199" s="246">
        <v>0.2</v>
      </c>
      <c r="V199" s="245"/>
      <c r="W199" s="205"/>
      <c r="X199" s="205"/>
    </row>
    <row r="200" spans="1:36">
      <c r="A200" s="216" t="str">
        <f t="shared" ref="A200:A263" si="10">CHOOSE(WEEKDAY(B200),"Sun","Mon","Tue","Wed","Thu","Fri","Sat")</f>
        <v>Thu</v>
      </c>
      <c r="B200" s="217">
        <f t="shared" si="9"/>
        <v>41466</v>
      </c>
      <c r="C200" s="218">
        <v>288</v>
      </c>
      <c r="D200" s="218">
        <v>269</v>
      </c>
      <c r="E200" s="218">
        <v>12</v>
      </c>
      <c r="F200" s="218">
        <v>1</v>
      </c>
      <c r="G200" s="219">
        <f t="shared" ref="G200:G262" si="11">IF(D200="",0,D200+E200+F200)</f>
        <v>282</v>
      </c>
      <c r="H200" s="218">
        <v>0</v>
      </c>
      <c r="I200" s="218">
        <v>0</v>
      </c>
      <c r="J200" s="220">
        <v>127.5</v>
      </c>
      <c r="K200" s="220">
        <v>7.6</v>
      </c>
      <c r="L200" s="220">
        <v>22.5</v>
      </c>
      <c r="M200" s="220">
        <v>0</v>
      </c>
      <c r="N200" s="220">
        <v>7.5</v>
      </c>
      <c r="O200" s="220">
        <v>7.5</v>
      </c>
      <c r="P200" s="220">
        <v>15.1</v>
      </c>
      <c r="Q200" s="220">
        <v>30</v>
      </c>
      <c r="R200" s="220">
        <v>8</v>
      </c>
      <c r="S200" s="220">
        <v>8</v>
      </c>
      <c r="T200" s="220">
        <v>11.42</v>
      </c>
      <c r="U200" s="246">
        <v>0.2</v>
      </c>
      <c r="V200" s="245"/>
      <c r="W200" s="205"/>
      <c r="X200" s="205"/>
    </row>
    <row r="201" spans="1:36">
      <c r="A201" s="216" t="str">
        <f t="shared" si="10"/>
        <v>Fri</v>
      </c>
      <c r="B201" s="217">
        <f t="shared" si="9"/>
        <v>41467</v>
      </c>
      <c r="C201" s="218">
        <v>244</v>
      </c>
      <c r="D201" s="218">
        <v>232</v>
      </c>
      <c r="E201" s="218">
        <v>11</v>
      </c>
      <c r="F201" s="218">
        <v>0</v>
      </c>
      <c r="G201" s="219">
        <f t="shared" si="11"/>
        <v>243</v>
      </c>
      <c r="H201" s="218">
        <v>12</v>
      </c>
      <c r="I201" s="218">
        <v>0</v>
      </c>
      <c r="J201" s="220">
        <v>103.25</v>
      </c>
      <c r="K201" s="220">
        <v>7.9</v>
      </c>
      <c r="L201" s="220">
        <v>22.5</v>
      </c>
      <c r="M201" s="220">
        <v>7.6</v>
      </c>
      <c r="N201" s="220">
        <v>7.5</v>
      </c>
      <c r="O201" s="220">
        <v>8</v>
      </c>
      <c r="P201" s="220">
        <v>15</v>
      </c>
      <c r="Q201" s="220">
        <v>30.1</v>
      </c>
      <c r="R201" s="220">
        <v>8</v>
      </c>
      <c r="S201" s="220">
        <v>8</v>
      </c>
      <c r="T201" s="220">
        <v>11.42</v>
      </c>
      <c r="U201" s="246">
        <v>0.5</v>
      </c>
      <c r="V201" s="245"/>
      <c r="W201" s="205"/>
      <c r="X201" s="205"/>
    </row>
    <row r="202" spans="1:36">
      <c r="A202" s="216" t="str">
        <f t="shared" si="10"/>
        <v>Sat</v>
      </c>
      <c r="B202" s="217">
        <f t="shared" si="9"/>
        <v>41468</v>
      </c>
      <c r="C202" s="218">
        <v>259</v>
      </c>
      <c r="D202" s="218">
        <v>239</v>
      </c>
      <c r="E202" s="218">
        <v>11</v>
      </c>
      <c r="F202" s="218">
        <v>0</v>
      </c>
      <c r="G202" s="219">
        <f t="shared" si="11"/>
        <v>250</v>
      </c>
      <c r="H202" s="218">
        <v>12</v>
      </c>
      <c r="I202" s="218">
        <v>0</v>
      </c>
      <c r="J202" s="220">
        <v>114.6</v>
      </c>
      <c r="K202" s="220">
        <v>7.5</v>
      </c>
      <c r="L202" s="220">
        <v>14.5</v>
      </c>
      <c r="M202" s="220">
        <v>7.5</v>
      </c>
      <c r="N202" s="220">
        <v>7.55</v>
      </c>
      <c r="O202" s="220">
        <v>7.55</v>
      </c>
      <c r="P202" s="220">
        <v>15.2</v>
      </c>
      <c r="Q202" s="220">
        <v>30.1</v>
      </c>
      <c r="R202" s="220">
        <v>8</v>
      </c>
      <c r="S202" s="220">
        <v>8</v>
      </c>
      <c r="T202" s="220">
        <v>11.42</v>
      </c>
      <c r="U202" s="246">
        <v>0</v>
      </c>
      <c r="V202" s="245"/>
      <c r="W202" s="205"/>
      <c r="X202" s="205"/>
    </row>
    <row r="203" spans="1:36">
      <c r="A203" s="216" t="str">
        <f t="shared" si="10"/>
        <v>Sun</v>
      </c>
      <c r="B203" s="217">
        <f t="shared" si="9"/>
        <v>41469</v>
      </c>
      <c r="C203" s="218">
        <v>303</v>
      </c>
      <c r="D203" s="218">
        <v>256</v>
      </c>
      <c r="E203" s="218">
        <v>11</v>
      </c>
      <c r="F203" s="218">
        <v>0</v>
      </c>
      <c r="G203" s="219">
        <f t="shared" si="11"/>
        <v>267</v>
      </c>
      <c r="H203" s="218">
        <v>0</v>
      </c>
      <c r="I203" s="218">
        <v>0</v>
      </c>
      <c r="J203" s="220">
        <v>126</v>
      </c>
      <c r="K203" s="220">
        <v>7.5</v>
      </c>
      <c r="L203" s="220">
        <v>22</v>
      </c>
      <c r="M203" s="220">
        <v>0</v>
      </c>
      <c r="N203" s="220">
        <v>8</v>
      </c>
      <c r="O203" s="220">
        <v>7.5</v>
      </c>
      <c r="P203" s="220">
        <v>7.7</v>
      </c>
      <c r="Q203" s="220">
        <v>29.9</v>
      </c>
      <c r="R203" s="220">
        <v>0</v>
      </c>
      <c r="S203" s="220">
        <v>8</v>
      </c>
      <c r="T203" s="220">
        <v>11.42</v>
      </c>
      <c r="U203" s="246">
        <v>0.9</v>
      </c>
      <c r="V203" s="245"/>
      <c r="W203" s="205"/>
      <c r="X203" s="205"/>
    </row>
    <row r="204" spans="1:36">
      <c r="A204" s="216" t="str">
        <f t="shared" si="10"/>
        <v>Mon</v>
      </c>
      <c r="B204" s="217">
        <f t="shared" si="9"/>
        <v>41470</v>
      </c>
      <c r="C204" s="218">
        <v>197</v>
      </c>
      <c r="D204" s="218">
        <v>198</v>
      </c>
      <c r="E204" s="218">
        <v>12</v>
      </c>
      <c r="F204" s="218">
        <v>0</v>
      </c>
      <c r="G204" s="219">
        <f t="shared" si="11"/>
        <v>210</v>
      </c>
      <c r="H204" s="218">
        <v>0</v>
      </c>
      <c r="I204" s="218">
        <v>5</v>
      </c>
      <c r="J204" s="220">
        <v>96.7</v>
      </c>
      <c r="K204" s="220">
        <v>7.5</v>
      </c>
      <c r="L204" s="220">
        <v>15</v>
      </c>
      <c r="M204" s="220">
        <v>0</v>
      </c>
      <c r="N204" s="220">
        <v>7.5</v>
      </c>
      <c r="O204" s="220">
        <v>7.5</v>
      </c>
      <c r="P204" s="220">
        <v>7.6</v>
      </c>
      <c r="Q204" s="220">
        <v>32.700000000000003</v>
      </c>
      <c r="R204" s="220">
        <v>8</v>
      </c>
      <c r="S204" s="220">
        <v>8</v>
      </c>
      <c r="T204" s="220">
        <v>11.42</v>
      </c>
      <c r="U204" s="246">
        <v>0</v>
      </c>
      <c r="V204" s="245"/>
      <c r="W204" s="205"/>
      <c r="X204" s="205"/>
    </row>
    <row r="205" spans="1:36">
      <c r="A205" s="216" t="str">
        <f t="shared" si="10"/>
        <v>Tue</v>
      </c>
      <c r="B205" s="217">
        <f t="shared" si="9"/>
        <v>41471</v>
      </c>
      <c r="C205" s="218">
        <v>279</v>
      </c>
      <c r="D205" s="218">
        <v>260</v>
      </c>
      <c r="E205" s="218">
        <v>11</v>
      </c>
      <c r="F205" s="218">
        <v>0</v>
      </c>
      <c r="G205" s="219">
        <f t="shared" si="11"/>
        <v>271</v>
      </c>
      <c r="H205" s="218">
        <v>0</v>
      </c>
      <c r="I205" s="218">
        <v>5</v>
      </c>
      <c r="J205" s="220">
        <v>119.15</v>
      </c>
      <c r="K205" s="220">
        <v>7.3</v>
      </c>
      <c r="L205" s="220">
        <v>14.9</v>
      </c>
      <c r="M205" s="220">
        <v>0</v>
      </c>
      <c r="N205" s="220">
        <v>7.5</v>
      </c>
      <c r="O205" s="220">
        <v>7.5</v>
      </c>
      <c r="P205" s="220">
        <v>6.5</v>
      </c>
      <c r="Q205" s="220">
        <v>33.1</v>
      </c>
      <c r="R205" s="220">
        <v>8</v>
      </c>
      <c r="S205" s="220">
        <v>8</v>
      </c>
      <c r="T205" s="220">
        <v>11.42</v>
      </c>
      <c r="U205" s="246">
        <v>0.2</v>
      </c>
      <c r="V205" s="245"/>
      <c r="W205" s="205"/>
      <c r="X205" s="205"/>
    </row>
    <row r="206" spans="1:36">
      <c r="A206" s="216" t="str">
        <f t="shared" si="10"/>
        <v>Wed</v>
      </c>
      <c r="B206" s="217">
        <f t="shared" si="9"/>
        <v>41472</v>
      </c>
      <c r="C206" s="218">
        <v>302</v>
      </c>
      <c r="D206" s="218">
        <v>277</v>
      </c>
      <c r="E206" s="218">
        <v>12</v>
      </c>
      <c r="F206" s="218">
        <v>0</v>
      </c>
      <c r="G206" s="219">
        <f t="shared" si="11"/>
        <v>289</v>
      </c>
      <c r="H206" s="218">
        <v>0</v>
      </c>
      <c r="I206" s="218">
        <v>5</v>
      </c>
      <c r="J206" s="220">
        <v>129.85</v>
      </c>
      <c r="K206" s="220">
        <v>7.5</v>
      </c>
      <c r="L206" s="220">
        <v>22.8</v>
      </c>
      <c r="M206" s="220">
        <v>0</v>
      </c>
      <c r="N206" s="220">
        <v>7.5</v>
      </c>
      <c r="O206" s="220">
        <v>7.5</v>
      </c>
      <c r="P206" s="220">
        <v>7.5</v>
      </c>
      <c r="Q206" s="220">
        <v>30.5</v>
      </c>
      <c r="R206" s="220">
        <v>5.0999999999999996</v>
      </c>
      <c r="S206" s="220">
        <v>8</v>
      </c>
      <c r="T206" s="220">
        <v>11.42</v>
      </c>
      <c r="U206" s="246">
        <v>0.1</v>
      </c>
      <c r="V206" s="245"/>
      <c r="W206" s="205"/>
      <c r="X206" s="205"/>
    </row>
    <row r="207" spans="1:36">
      <c r="A207" s="216" t="str">
        <f t="shared" si="10"/>
        <v>Thu</v>
      </c>
      <c r="B207" s="217">
        <f t="shared" si="9"/>
        <v>41473</v>
      </c>
      <c r="C207" s="218">
        <v>300</v>
      </c>
      <c r="D207" s="218">
        <v>285</v>
      </c>
      <c r="E207" s="218">
        <v>13</v>
      </c>
      <c r="F207" s="218">
        <v>0</v>
      </c>
      <c r="G207" s="219">
        <f t="shared" si="11"/>
        <v>298</v>
      </c>
      <c r="H207" s="218">
        <v>0</v>
      </c>
      <c r="I207" s="218">
        <v>5</v>
      </c>
      <c r="J207" s="220">
        <v>129.55000000000001</v>
      </c>
      <c r="K207" s="220">
        <v>7.5</v>
      </c>
      <c r="L207" s="220">
        <v>22.6</v>
      </c>
      <c r="M207" s="220">
        <v>0</v>
      </c>
      <c r="N207" s="220">
        <v>7.5</v>
      </c>
      <c r="O207" s="220">
        <v>7.5</v>
      </c>
      <c r="P207" s="220">
        <v>15.5</v>
      </c>
      <c r="Q207" s="220">
        <v>37.5</v>
      </c>
      <c r="R207" s="220">
        <v>8</v>
      </c>
      <c r="S207" s="220">
        <v>8</v>
      </c>
      <c r="T207" s="220">
        <v>11.42</v>
      </c>
      <c r="U207" s="246">
        <v>6.4</v>
      </c>
      <c r="V207" s="245"/>
      <c r="W207" s="205"/>
      <c r="X207" s="205"/>
    </row>
    <row r="208" spans="1:36">
      <c r="A208" s="216" t="str">
        <f t="shared" si="10"/>
        <v>Fri</v>
      </c>
      <c r="B208" s="217">
        <f t="shared" si="9"/>
        <v>41474</v>
      </c>
      <c r="C208" s="218">
        <v>292</v>
      </c>
      <c r="D208" s="218">
        <v>268</v>
      </c>
      <c r="E208" s="218">
        <v>13</v>
      </c>
      <c r="F208" s="218">
        <v>0</v>
      </c>
      <c r="G208" s="219">
        <f t="shared" si="11"/>
        <v>281</v>
      </c>
      <c r="H208" s="218">
        <v>0</v>
      </c>
      <c r="I208" s="218">
        <v>5</v>
      </c>
      <c r="J208" s="220">
        <v>42.75</v>
      </c>
      <c r="K208" s="220">
        <v>3.2</v>
      </c>
      <c r="L208" s="220">
        <v>22.7</v>
      </c>
      <c r="M208" s="220">
        <v>0</v>
      </c>
      <c r="N208" s="220">
        <v>7.6</v>
      </c>
      <c r="O208" s="220">
        <v>7.6</v>
      </c>
      <c r="P208" s="220">
        <v>15</v>
      </c>
      <c r="Q208" s="220">
        <v>30.4</v>
      </c>
      <c r="R208" s="220">
        <v>8</v>
      </c>
      <c r="S208" s="220">
        <v>8</v>
      </c>
      <c r="T208" s="220">
        <v>11.42</v>
      </c>
      <c r="U208" s="246">
        <v>97.2</v>
      </c>
      <c r="V208" s="245"/>
      <c r="W208" s="234"/>
      <c r="X208" s="232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50"/>
    </row>
    <row r="209" spans="1:36">
      <c r="A209" s="216" t="str">
        <f t="shared" si="10"/>
        <v>Sat</v>
      </c>
      <c r="B209" s="217">
        <f t="shared" si="9"/>
        <v>41475</v>
      </c>
      <c r="C209" s="218">
        <v>297</v>
      </c>
      <c r="D209" s="218">
        <v>273</v>
      </c>
      <c r="E209" s="218">
        <v>13</v>
      </c>
      <c r="F209" s="218">
        <v>0</v>
      </c>
      <c r="G209" s="219">
        <f t="shared" si="11"/>
        <v>286</v>
      </c>
      <c r="H209" s="218">
        <v>0</v>
      </c>
      <c r="I209" s="218">
        <v>0</v>
      </c>
      <c r="J209" s="220">
        <v>136</v>
      </c>
      <c r="K209" s="220">
        <v>8</v>
      </c>
      <c r="L209" s="220">
        <v>22.6</v>
      </c>
      <c r="M209" s="220">
        <v>0</v>
      </c>
      <c r="N209" s="220">
        <v>7.5</v>
      </c>
      <c r="O209" s="220">
        <v>7.5</v>
      </c>
      <c r="P209" s="220">
        <v>15.1</v>
      </c>
      <c r="Q209" s="220">
        <v>29.1</v>
      </c>
      <c r="R209" s="220">
        <v>0</v>
      </c>
      <c r="S209" s="220">
        <v>8</v>
      </c>
      <c r="T209" s="220">
        <v>11.42</v>
      </c>
      <c r="U209" s="246">
        <v>2.2999999999999998</v>
      </c>
      <c r="V209" s="245"/>
      <c r="W209" s="234"/>
      <c r="X209" s="232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50"/>
    </row>
    <row r="210" spans="1:36">
      <c r="A210" s="216" t="str">
        <f t="shared" si="10"/>
        <v>Sun</v>
      </c>
      <c r="B210" s="217">
        <f t="shared" si="9"/>
        <v>41476</v>
      </c>
      <c r="C210" s="218">
        <v>306</v>
      </c>
      <c r="D210" s="218">
        <v>286</v>
      </c>
      <c r="E210" s="218">
        <v>8</v>
      </c>
      <c r="F210" s="218">
        <v>0</v>
      </c>
      <c r="G210" s="219">
        <f t="shared" si="11"/>
        <v>294</v>
      </c>
      <c r="H210" s="218">
        <v>0</v>
      </c>
      <c r="I210" s="218">
        <v>0</v>
      </c>
      <c r="J210" s="220">
        <v>165.4</v>
      </c>
      <c r="K210" s="220">
        <v>6</v>
      </c>
      <c r="L210" s="220">
        <v>30.1</v>
      </c>
      <c r="M210" s="220">
        <v>0</v>
      </c>
      <c r="N210" s="220">
        <v>7.5</v>
      </c>
      <c r="O210" s="220">
        <v>7.5</v>
      </c>
      <c r="P210" s="220">
        <v>7.6</v>
      </c>
      <c r="Q210" s="220">
        <v>30</v>
      </c>
      <c r="R210" s="220">
        <v>8</v>
      </c>
      <c r="S210" s="220">
        <v>8</v>
      </c>
      <c r="T210" s="220">
        <v>11.42</v>
      </c>
      <c r="U210" s="246">
        <v>0.6</v>
      </c>
      <c r="V210" s="245"/>
      <c r="W210" s="234"/>
      <c r="X210" s="232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50"/>
    </row>
    <row r="211" spans="1:36">
      <c r="A211" s="216" t="str">
        <f t="shared" si="10"/>
        <v>Mon</v>
      </c>
      <c r="B211" s="217">
        <f t="shared" si="9"/>
        <v>41477</v>
      </c>
      <c r="C211" s="218">
        <v>183</v>
      </c>
      <c r="D211" s="218">
        <v>186</v>
      </c>
      <c r="E211" s="218">
        <v>8</v>
      </c>
      <c r="F211" s="218">
        <v>0</v>
      </c>
      <c r="G211" s="219">
        <f t="shared" si="11"/>
        <v>194</v>
      </c>
      <c r="H211" s="218">
        <v>0</v>
      </c>
      <c r="I211" s="218">
        <v>0</v>
      </c>
      <c r="J211" s="220">
        <v>103.25</v>
      </c>
      <c r="K211" s="220">
        <v>6.1</v>
      </c>
      <c r="L211" s="220">
        <v>30.2</v>
      </c>
      <c r="M211" s="220">
        <v>0</v>
      </c>
      <c r="N211" s="220">
        <v>7.5</v>
      </c>
      <c r="O211" s="220">
        <v>7.5</v>
      </c>
      <c r="P211" s="220">
        <v>7.5</v>
      </c>
      <c r="Q211" s="220">
        <v>38</v>
      </c>
      <c r="R211" s="220">
        <v>8</v>
      </c>
      <c r="S211" s="220">
        <v>0</v>
      </c>
      <c r="T211" s="220">
        <v>11.42</v>
      </c>
      <c r="U211" s="246">
        <v>0.4</v>
      </c>
      <c r="V211" s="24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50"/>
    </row>
    <row r="212" spans="1:36">
      <c r="A212" s="216" t="str">
        <f t="shared" si="10"/>
        <v>Tue</v>
      </c>
      <c r="B212" s="217">
        <f t="shared" si="9"/>
        <v>41478</v>
      </c>
      <c r="C212" s="218">
        <v>272</v>
      </c>
      <c r="D212" s="218">
        <v>264</v>
      </c>
      <c r="E212" s="218">
        <v>6</v>
      </c>
      <c r="F212" s="218">
        <v>0</v>
      </c>
      <c r="G212" s="219">
        <f t="shared" si="11"/>
        <v>270</v>
      </c>
      <c r="H212" s="218">
        <v>0</v>
      </c>
      <c r="I212" s="218">
        <v>0</v>
      </c>
      <c r="J212" s="220">
        <v>142.35</v>
      </c>
      <c r="K212" s="220">
        <v>5</v>
      </c>
      <c r="L212" s="220">
        <v>22.5</v>
      </c>
      <c r="M212" s="218">
        <v>0</v>
      </c>
      <c r="N212" s="220">
        <v>7.5</v>
      </c>
      <c r="O212" s="220">
        <v>7.5</v>
      </c>
      <c r="P212" s="220">
        <v>7.5</v>
      </c>
      <c r="Q212" s="220">
        <v>29.9</v>
      </c>
      <c r="R212" s="220">
        <v>8</v>
      </c>
      <c r="S212" s="220">
        <v>8</v>
      </c>
      <c r="T212" s="220">
        <v>11.42</v>
      </c>
      <c r="U212" s="246">
        <v>0.1</v>
      </c>
      <c r="V212" s="245"/>
      <c r="W212" s="205"/>
      <c r="X212" s="205"/>
    </row>
    <row r="213" spans="1:36">
      <c r="A213" s="216" t="str">
        <f t="shared" si="10"/>
        <v>Wed</v>
      </c>
      <c r="B213" s="217">
        <f t="shared" si="9"/>
        <v>41479</v>
      </c>
      <c r="C213" s="218">
        <v>302</v>
      </c>
      <c r="D213" s="218">
        <v>286</v>
      </c>
      <c r="E213" s="218">
        <v>11</v>
      </c>
      <c r="F213" s="218">
        <v>0</v>
      </c>
      <c r="G213" s="219">
        <f t="shared" si="11"/>
        <v>297</v>
      </c>
      <c r="H213" s="218">
        <v>0</v>
      </c>
      <c r="I213" s="218">
        <v>5</v>
      </c>
      <c r="J213" s="220">
        <v>150.25</v>
      </c>
      <c r="K213" s="220">
        <v>7.1</v>
      </c>
      <c r="L213" s="220">
        <v>22.5</v>
      </c>
      <c r="M213" s="218">
        <v>0</v>
      </c>
      <c r="N213" s="220">
        <v>7.5</v>
      </c>
      <c r="O213" s="220">
        <v>8</v>
      </c>
      <c r="P213" s="220">
        <v>7.5</v>
      </c>
      <c r="Q213" s="220">
        <v>29.9</v>
      </c>
      <c r="R213" s="220">
        <v>8</v>
      </c>
      <c r="S213" s="220">
        <v>8</v>
      </c>
      <c r="T213" s="220">
        <v>11.42</v>
      </c>
      <c r="U213" s="246">
        <v>0.4</v>
      </c>
      <c r="V213" s="245"/>
      <c r="W213" s="205"/>
      <c r="X213" s="205"/>
    </row>
    <row r="214" spans="1:36">
      <c r="A214" s="216" t="str">
        <f t="shared" si="10"/>
        <v>Thu</v>
      </c>
      <c r="B214" s="217">
        <f t="shared" si="9"/>
        <v>41480</v>
      </c>
      <c r="C214" s="218">
        <v>308</v>
      </c>
      <c r="D214" s="218">
        <v>286</v>
      </c>
      <c r="E214" s="218">
        <v>12</v>
      </c>
      <c r="F214" s="218">
        <v>1</v>
      </c>
      <c r="G214" s="219">
        <f t="shared" si="11"/>
        <v>299</v>
      </c>
      <c r="H214" s="218">
        <v>10</v>
      </c>
      <c r="I214" s="218">
        <v>5</v>
      </c>
      <c r="J214" s="220">
        <v>135.5</v>
      </c>
      <c r="K214" s="220">
        <v>6.4</v>
      </c>
      <c r="L214" s="220">
        <v>22.6</v>
      </c>
      <c r="M214" s="218">
        <v>7.5</v>
      </c>
      <c r="N214" s="220">
        <v>7.5</v>
      </c>
      <c r="O214" s="220">
        <v>7.5</v>
      </c>
      <c r="P214" s="220">
        <v>15</v>
      </c>
      <c r="Q214" s="220">
        <v>30.5</v>
      </c>
      <c r="R214" s="220">
        <v>8</v>
      </c>
      <c r="S214" s="220">
        <v>8</v>
      </c>
      <c r="T214" s="220">
        <v>11.42</v>
      </c>
      <c r="U214" s="246">
        <v>0.3</v>
      </c>
      <c r="V214" s="245" t="s">
        <v>176</v>
      </c>
      <c r="W214" s="251" t="s">
        <v>177</v>
      </c>
      <c r="X214" s="205"/>
    </row>
    <row r="215" spans="1:36">
      <c r="A215" s="216" t="str">
        <f t="shared" si="10"/>
        <v>Fri</v>
      </c>
      <c r="B215" s="217">
        <f t="shared" si="9"/>
        <v>41481</v>
      </c>
      <c r="C215" s="218">
        <v>305</v>
      </c>
      <c r="D215" s="218">
        <v>291</v>
      </c>
      <c r="E215" s="218">
        <v>10</v>
      </c>
      <c r="F215" s="218">
        <v>0</v>
      </c>
      <c r="G215" s="219">
        <f t="shared" si="11"/>
        <v>301</v>
      </c>
      <c r="H215" s="218">
        <v>10</v>
      </c>
      <c r="I215" s="218">
        <v>0</v>
      </c>
      <c r="J215" s="220">
        <v>68.650000000000006</v>
      </c>
      <c r="K215" s="220">
        <v>7.8</v>
      </c>
      <c r="L215" s="220">
        <v>24</v>
      </c>
      <c r="M215" s="220">
        <v>7.5</v>
      </c>
      <c r="N215" s="220">
        <v>7.5</v>
      </c>
      <c r="O215" s="220">
        <v>7.5</v>
      </c>
      <c r="P215" s="220">
        <v>15</v>
      </c>
      <c r="Q215" s="220">
        <v>38</v>
      </c>
      <c r="R215" s="220">
        <v>8</v>
      </c>
      <c r="S215" s="220">
        <v>8</v>
      </c>
      <c r="T215" s="220">
        <v>11.42</v>
      </c>
      <c r="U215" s="246">
        <v>81.349999999999994</v>
      </c>
      <c r="V215" s="245"/>
      <c r="W215" s="252" t="s">
        <v>181</v>
      </c>
      <c r="X215" s="205"/>
    </row>
    <row r="216" spans="1:36">
      <c r="A216" s="216" t="str">
        <f t="shared" si="10"/>
        <v>Sat</v>
      </c>
      <c r="B216" s="217">
        <f t="shared" si="9"/>
        <v>41482</v>
      </c>
      <c r="C216" s="218">
        <v>300</v>
      </c>
      <c r="D216" s="218">
        <v>283</v>
      </c>
      <c r="E216" s="218">
        <v>13</v>
      </c>
      <c r="F216" s="218">
        <v>0</v>
      </c>
      <c r="G216" s="219">
        <f t="shared" si="11"/>
        <v>296</v>
      </c>
      <c r="H216" s="218">
        <v>0</v>
      </c>
      <c r="I216" s="218">
        <v>0</v>
      </c>
      <c r="J216" s="220">
        <v>133.6</v>
      </c>
      <c r="K216" s="220">
        <v>8</v>
      </c>
      <c r="L216" s="220">
        <v>21.9</v>
      </c>
      <c r="M216" s="220">
        <v>0</v>
      </c>
      <c r="N216" s="220">
        <v>7.5</v>
      </c>
      <c r="O216" s="220">
        <v>7.5</v>
      </c>
      <c r="P216" s="220">
        <v>15.1</v>
      </c>
      <c r="Q216" s="220">
        <v>30</v>
      </c>
      <c r="R216" s="220">
        <v>8</v>
      </c>
      <c r="S216" s="220">
        <v>8</v>
      </c>
      <c r="T216" s="220">
        <v>11.42</v>
      </c>
      <c r="U216" s="246">
        <v>1.8</v>
      </c>
      <c r="V216" s="245"/>
      <c r="W216" s="205"/>
      <c r="X216" s="205"/>
    </row>
    <row r="217" spans="1:36">
      <c r="A217" s="216" t="str">
        <f t="shared" si="10"/>
        <v>Sun</v>
      </c>
      <c r="B217" s="217">
        <f t="shared" si="9"/>
        <v>41483</v>
      </c>
      <c r="C217" s="218">
        <v>309</v>
      </c>
      <c r="D217" s="218">
        <v>286</v>
      </c>
      <c r="E217" s="218">
        <v>12</v>
      </c>
      <c r="F217" s="218">
        <v>7</v>
      </c>
      <c r="G217" s="219">
        <f t="shared" si="11"/>
        <v>305</v>
      </c>
      <c r="H217" s="218">
        <v>0</v>
      </c>
      <c r="I217" s="218">
        <v>0</v>
      </c>
      <c r="J217" s="220">
        <v>139</v>
      </c>
      <c r="K217" s="220">
        <v>8</v>
      </c>
      <c r="L217" s="220">
        <v>22.6</v>
      </c>
      <c r="M217" s="220">
        <v>0</v>
      </c>
      <c r="N217" s="220">
        <v>7.5</v>
      </c>
      <c r="O217" s="220">
        <v>7.6</v>
      </c>
      <c r="P217" s="220">
        <v>7.7</v>
      </c>
      <c r="Q217" s="220">
        <v>29.75</v>
      </c>
      <c r="R217" s="220">
        <v>8</v>
      </c>
      <c r="S217" s="220">
        <v>8</v>
      </c>
      <c r="T217" s="220">
        <v>11.42</v>
      </c>
      <c r="U217" s="246">
        <v>1.5</v>
      </c>
      <c r="V217" s="245"/>
      <c r="W217" s="205"/>
      <c r="X217" s="205"/>
    </row>
    <row r="218" spans="1:36">
      <c r="A218" s="216" t="str">
        <f t="shared" si="10"/>
        <v>Mon</v>
      </c>
      <c r="B218" s="217">
        <f t="shared" si="9"/>
        <v>41484</v>
      </c>
      <c r="C218" s="218">
        <v>176</v>
      </c>
      <c r="D218" s="218">
        <v>167</v>
      </c>
      <c r="E218" s="218">
        <v>12</v>
      </c>
      <c r="F218" s="218">
        <v>0</v>
      </c>
      <c r="G218" s="219">
        <f t="shared" si="11"/>
        <v>179</v>
      </c>
      <c r="H218" s="218">
        <v>11</v>
      </c>
      <c r="I218" s="218">
        <v>5</v>
      </c>
      <c r="J218" s="220">
        <v>84.6</v>
      </c>
      <c r="K218" s="220">
        <v>7.5</v>
      </c>
      <c r="L218" s="220">
        <v>20</v>
      </c>
      <c r="M218" s="220">
        <v>7.5</v>
      </c>
      <c r="N218" s="220">
        <v>7.5</v>
      </c>
      <c r="O218" s="220">
        <v>7.5</v>
      </c>
      <c r="P218" s="220">
        <v>7.6</v>
      </c>
      <c r="Q218" s="220">
        <v>30</v>
      </c>
      <c r="R218" s="220">
        <v>8</v>
      </c>
      <c r="S218" s="220">
        <v>8</v>
      </c>
      <c r="T218" s="220">
        <v>11.42</v>
      </c>
      <c r="U218" s="246">
        <v>0</v>
      </c>
      <c r="V218" s="253"/>
      <c r="W218" s="234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54"/>
      <c r="AJ218" s="223"/>
    </row>
    <row r="219" spans="1:36">
      <c r="A219" s="216" t="str">
        <f t="shared" si="10"/>
        <v>Tue</v>
      </c>
      <c r="B219" s="217">
        <f t="shared" si="9"/>
        <v>41485</v>
      </c>
      <c r="C219" s="218">
        <v>186</v>
      </c>
      <c r="D219" s="218">
        <v>173</v>
      </c>
      <c r="E219" s="218">
        <v>13</v>
      </c>
      <c r="F219" s="218">
        <v>0</v>
      </c>
      <c r="G219" s="219">
        <f t="shared" si="11"/>
        <v>186</v>
      </c>
      <c r="H219" s="218">
        <v>0</v>
      </c>
      <c r="I219" s="218">
        <v>5</v>
      </c>
      <c r="J219" s="220">
        <v>80</v>
      </c>
      <c r="K219" s="220">
        <v>7.6</v>
      </c>
      <c r="L219" s="220">
        <v>22.5</v>
      </c>
      <c r="M219" s="220">
        <v>0</v>
      </c>
      <c r="N219" s="220">
        <v>7.5</v>
      </c>
      <c r="O219" s="220">
        <v>7.5</v>
      </c>
      <c r="P219" s="220">
        <v>7.5</v>
      </c>
      <c r="Q219" s="220">
        <v>28</v>
      </c>
      <c r="R219" s="220">
        <v>8</v>
      </c>
      <c r="S219" s="220">
        <v>8</v>
      </c>
      <c r="T219" s="220">
        <v>11.42</v>
      </c>
      <c r="U219" s="246">
        <v>0.3</v>
      </c>
      <c r="V219" s="245"/>
      <c r="W219" s="205"/>
      <c r="X219" s="205"/>
    </row>
    <row r="220" spans="1:36">
      <c r="A220" s="216" t="str">
        <f t="shared" si="10"/>
        <v>Wed</v>
      </c>
      <c r="B220" s="217">
        <f t="shared" si="9"/>
        <v>41486</v>
      </c>
      <c r="C220" s="218">
        <v>189</v>
      </c>
      <c r="D220" s="218">
        <v>186</v>
      </c>
      <c r="E220" s="218">
        <v>8</v>
      </c>
      <c r="F220" s="218">
        <v>0</v>
      </c>
      <c r="G220" s="219">
        <f t="shared" si="11"/>
        <v>194</v>
      </c>
      <c r="H220" s="218">
        <v>0</v>
      </c>
      <c r="I220" s="218">
        <v>5</v>
      </c>
      <c r="J220" s="220">
        <v>87.5</v>
      </c>
      <c r="K220" s="220">
        <v>5.6</v>
      </c>
      <c r="L220" s="220">
        <v>22.5</v>
      </c>
      <c r="M220" s="220">
        <v>0</v>
      </c>
      <c r="N220" s="220">
        <v>7.5</v>
      </c>
      <c r="O220" s="220">
        <v>7.5</v>
      </c>
      <c r="P220" s="220">
        <v>7.5</v>
      </c>
      <c r="Q220" s="220">
        <v>30.1</v>
      </c>
      <c r="R220" s="220">
        <v>8</v>
      </c>
      <c r="S220" s="220">
        <v>8</v>
      </c>
      <c r="T220" s="220">
        <v>11.42</v>
      </c>
      <c r="U220" s="246">
        <v>0.4</v>
      </c>
      <c r="V220" s="245"/>
      <c r="W220" s="205"/>
      <c r="X220" s="205"/>
    </row>
    <row r="221" spans="1:36">
      <c r="A221" s="216" t="str">
        <f t="shared" si="10"/>
        <v>Thu</v>
      </c>
      <c r="B221" s="217">
        <f t="shared" si="9"/>
        <v>41487</v>
      </c>
      <c r="C221" s="218">
        <v>291</v>
      </c>
      <c r="D221" s="218">
        <v>291</v>
      </c>
      <c r="E221" s="218">
        <v>8</v>
      </c>
      <c r="F221" s="218">
        <v>0</v>
      </c>
      <c r="G221" s="219">
        <f t="shared" si="11"/>
        <v>299</v>
      </c>
      <c r="H221" s="218">
        <v>12</v>
      </c>
      <c r="I221" s="218">
        <v>5</v>
      </c>
      <c r="J221" s="220">
        <v>133.5</v>
      </c>
      <c r="K221" s="220">
        <v>5.2</v>
      </c>
      <c r="L221" s="220">
        <v>22.6</v>
      </c>
      <c r="M221" s="220">
        <v>7.5</v>
      </c>
      <c r="N221" s="220">
        <v>7.5</v>
      </c>
      <c r="O221" s="220">
        <v>7.5</v>
      </c>
      <c r="P221" s="220">
        <v>15</v>
      </c>
      <c r="Q221" s="220">
        <v>30</v>
      </c>
      <c r="R221" s="220">
        <v>8</v>
      </c>
      <c r="S221" s="220">
        <v>8</v>
      </c>
      <c r="T221" s="220">
        <v>11.42</v>
      </c>
      <c r="U221" s="246">
        <v>0</v>
      </c>
      <c r="V221" s="245"/>
      <c r="W221" s="251" t="s">
        <v>182</v>
      </c>
      <c r="X221" s="205"/>
    </row>
    <row r="222" spans="1:36">
      <c r="A222" s="216" t="str">
        <f t="shared" si="10"/>
        <v>Fri</v>
      </c>
      <c r="B222" s="217">
        <f t="shared" si="9"/>
        <v>41488</v>
      </c>
      <c r="C222" s="218">
        <v>296</v>
      </c>
      <c r="D222" s="218">
        <v>284</v>
      </c>
      <c r="E222" s="218">
        <v>12</v>
      </c>
      <c r="F222" s="218">
        <v>1</v>
      </c>
      <c r="G222" s="219">
        <f t="shared" si="11"/>
        <v>297</v>
      </c>
      <c r="H222" s="218">
        <v>10</v>
      </c>
      <c r="I222" s="218">
        <v>5</v>
      </c>
      <c r="J222" s="220">
        <v>143.69999999999999</v>
      </c>
      <c r="K222" s="220">
        <v>7.3</v>
      </c>
      <c r="L222" s="220">
        <v>22.6</v>
      </c>
      <c r="M222" s="220">
        <v>7.6</v>
      </c>
      <c r="N222" s="220">
        <v>7.5</v>
      </c>
      <c r="O222" s="220">
        <v>7.6</v>
      </c>
      <c r="P222" s="220">
        <v>15</v>
      </c>
      <c r="Q222" s="220">
        <v>30.2</v>
      </c>
      <c r="R222" s="220">
        <v>7.6</v>
      </c>
      <c r="S222" s="220">
        <v>7.85</v>
      </c>
      <c r="T222" s="220">
        <v>11.42</v>
      </c>
      <c r="U222" s="246">
        <v>1.1000000000000001</v>
      </c>
      <c r="V222" s="245"/>
      <c r="W222" s="205"/>
      <c r="X222" s="205"/>
    </row>
    <row r="223" spans="1:36">
      <c r="A223" s="216" t="str">
        <f t="shared" si="10"/>
        <v>Sat</v>
      </c>
      <c r="B223" s="217">
        <f t="shared" si="9"/>
        <v>41489</v>
      </c>
      <c r="C223" s="218">
        <v>259</v>
      </c>
      <c r="D223" s="218">
        <v>256</v>
      </c>
      <c r="E223" s="218">
        <v>13</v>
      </c>
      <c r="F223" s="218">
        <v>16</v>
      </c>
      <c r="G223" s="219">
        <f t="shared" si="11"/>
        <v>285</v>
      </c>
      <c r="H223" s="218">
        <v>0</v>
      </c>
      <c r="I223" s="218">
        <v>0</v>
      </c>
      <c r="J223" s="220">
        <v>120</v>
      </c>
      <c r="K223" s="220">
        <v>8</v>
      </c>
      <c r="L223" s="220">
        <v>22.5</v>
      </c>
      <c r="M223" s="220">
        <v>0</v>
      </c>
      <c r="N223" s="220">
        <v>7.5</v>
      </c>
      <c r="O223" s="220">
        <v>7.5</v>
      </c>
      <c r="P223" s="220">
        <v>15</v>
      </c>
      <c r="Q223" s="220">
        <v>30</v>
      </c>
      <c r="R223" s="220">
        <v>8</v>
      </c>
      <c r="S223" s="220">
        <v>8</v>
      </c>
      <c r="T223" s="220">
        <v>11.42</v>
      </c>
      <c r="U223" s="246">
        <v>15.6</v>
      </c>
      <c r="V223" s="245"/>
      <c r="W223" s="205"/>
      <c r="X223" s="205"/>
    </row>
    <row r="224" spans="1:36">
      <c r="A224" s="216" t="str">
        <f t="shared" si="10"/>
        <v>Sun</v>
      </c>
      <c r="B224" s="217">
        <f t="shared" si="9"/>
        <v>41490</v>
      </c>
      <c r="C224" s="218">
        <v>304</v>
      </c>
      <c r="D224" s="218">
        <v>276</v>
      </c>
      <c r="E224" s="218">
        <v>14</v>
      </c>
      <c r="F224" s="218">
        <v>0</v>
      </c>
      <c r="G224" s="219">
        <f t="shared" si="11"/>
        <v>290</v>
      </c>
      <c r="H224" s="218">
        <v>0</v>
      </c>
      <c r="I224" s="218">
        <v>0</v>
      </c>
      <c r="J224" s="220">
        <v>137</v>
      </c>
      <c r="K224" s="220">
        <v>8</v>
      </c>
      <c r="L224" s="220">
        <v>22.6</v>
      </c>
      <c r="M224" s="220">
        <v>0</v>
      </c>
      <c r="N224" s="220">
        <v>7.5</v>
      </c>
      <c r="O224" s="220">
        <v>7.5</v>
      </c>
      <c r="P224" s="220">
        <v>7.6</v>
      </c>
      <c r="Q224" s="220">
        <v>30.1</v>
      </c>
      <c r="R224" s="220">
        <v>8</v>
      </c>
      <c r="S224" s="220">
        <v>8</v>
      </c>
      <c r="T224" s="220">
        <v>11.42</v>
      </c>
      <c r="U224" s="246">
        <v>6.6</v>
      </c>
      <c r="V224" s="245"/>
      <c r="W224" s="205"/>
      <c r="X224" s="205"/>
    </row>
    <row r="225" spans="1:24">
      <c r="A225" s="216" t="str">
        <f t="shared" si="10"/>
        <v>Mon</v>
      </c>
      <c r="B225" s="217">
        <f t="shared" si="9"/>
        <v>41491</v>
      </c>
      <c r="C225" s="218">
        <v>268</v>
      </c>
      <c r="D225" s="218">
        <v>229</v>
      </c>
      <c r="E225" s="218">
        <v>7</v>
      </c>
      <c r="F225" s="218">
        <v>6</v>
      </c>
      <c r="G225" s="219">
        <f t="shared" si="11"/>
        <v>242</v>
      </c>
      <c r="H225" s="218">
        <v>0</v>
      </c>
      <c r="I225" s="218">
        <v>0</v>
      </c>
      <c r="J225" s="220">
        <v>101.1</v>
      </c>
      <c r="K225" s="220">
        <v>5.8</v>
      </c>
      <c r="L225" s="220">
        <v>22.5</v>
      </c>
      <c r="M225" s="220">
        <v>0</v>
      </c>
      <c r="N225" s="220">
        <v>7.5</v>
      </c>
      <c r="O225" s="220">
        <v>7.5</v>
      </c>
      <c r="P225" s="220">
        <v>7.5</v>
      </c>
      <c r="Q225" s="220">
        <v>30.5</v>
      </c>
      <c r="R225" s="220">
        <v>8</v>
      </c>
      <c r="S225" s="220">
        <v>0</v>
      </c>
      <c r="T225" s="220">
        <v>11.42</v>
      </c>
      <c r="U225" s="246">
        <v>0.1</v>
      </c>
      <c r="V225" s="245"/>
      <c r="W225" s="205"/>
      <c r="X225" s="205"/>
    </row>
    <row r="226" spans="1:24">
      <c r="A226" s="216" t="str">
        <f t="shared" si="10"/>
        <v>Tue</v>
      </c>
      <c r="B226" s="217">
        <f t="shared" si="9"/>
        <v>41492</v>
      </c>
      <c r="C226" s="218">
        <v>299</v>
      </c>
      <c r="D226" s="218">
        <v>275</v>
      </c>
      <c r="E226" s="218">
        <v>6</v>
      </c>
      <c r="F226" s="218">
        <v>4</v>
      </c>
      <c r="G226" s="219">
        <f t="shared" si="11"/>
        <v>285</v>
      </c>
      <c r="H226" s="218">
        <v>0</v>
      </c>
      <c r="I226" s="218">
        <v>0</v>
      </c>
      <c r="J226" s="220">
        <v>129.1</v>
      </c>
      <c r="K226" s="220">
        <v>6</v>
      </c>
      <c r="L226" s="220">
        <v>22.6</v>
      </c>
      <c r="M226" s="220">
        <v>0</v>
      </c>
      <c r="N226" s="220">
        <v>7.5</v>
      </c>
      <c r="O226" s="220">
        <v>7.5</v>
      </c>
      <c r="P226" s="220">
        <v>7.5</v>
      </c>
      <c r="Q226" s="220">
        <v>30</v>
      </c>
      <c r="R226" s="220">
        <v>8</v>
      </c>
      <c r="S226" s="220">
        <v>8</v>
      </c>
      <c r="T226" s="220">
        <v>11.42</v>
      </c>
      <c r="U226" s="246">
        <v>0.3</v>
      </c>
      <c r="V226" s="245"/>
      <c r="W226" s="205"/>
      <c r="X226" s="205"/>
    </row>
    <row r="227" spans="1:24">
      <c r="A227" s="216" t="str">
        <f t="shared" si="10"/>
        <v>Wed</v>
      </c>
      <c r="B227" s="217">
        <f t="shared" si="9"/>
        <v>41493</v>
      </c>
      <c r="C227" s="218">
        <v>302</v>
      </c>
      <c r="D227" s="218">
        <v>273</v>
      </c>
      <c r="E227" s="218">
        <v>12</v>
      </c>
      <c r="F227" s="218">
        <v>1</v>
      </c>
      <c r="G227" s="219">
        <f t="shared" si="11"/>
        <v>286</v>
      </c>
      <c r="H227" s="218">
        <v>0</v>
      </c>
      <c r="I227" s="218">
        <v>0</v>
      </c>
      <c r="J227" s="220">
        <v>133.5</v>
      </c>
      <c r="K227" s="220">
        <v>7.4</v>
      </c>
      <c r="L227" s="220">
        <v>22.5</v>
      </c>
      <c r="M227" s="220">
        <v>0</v>
      </c>
      <c r="N227" s="220">
        <v>7.5</v>
      </c>
      <c r="O227" s="220">
        <v>7.5</v>
      </c>
      <c r="P227" s="220">
        <v>7.5</v>
      </c>
      <c r="Q227" s="220">
        <v>15</v>
      </c>
      <c r="R227" s="220">
        <v>0</v>
      </c>
      <c r="S227" s="231">
        <v>8</v>
      </c>
      <c r="T227" s="220">
        <v>11.42</v>
      </c>
      <c r="U227" s="246">
        <v>0</v>
      </c>
      <c r="V227" s="245"/>
      <c r="W227" s="205"/>
      <c r="X227" s="205"/>
    </row>
    <row r="228" spans="1:24">
      <c r="A228" s="216" t="str">
        <f t="shared" si="10"/>
        <v>Thu</v>
      </c>
      <c r="B228" s="217">
        <f t="shared" si="9"/>
        <v>41494</v>
      </c>
      <c r="C228" s="218">
        <v>298</v>
      </c>
      <c r="D228" s="218">
        <v>273</v>
      </c>
      <c r="E228" s="218">
        <v>11</v>
      </c>
      <c r="F228" s="218">
        <v>2</v>
      </c>
      <c r="G228" s="219">
        <f t="shared" si="11"/>
        <v>286</v>
      </c>
      <c r="H228" s="218">
        <v>0</v>
      </c>
      <c r="I228" s="218">
        <v>5</v>
      </c>
      <c r="J228" s="220">
        <v>127.2</v>
      </c>
      <c r="K228" s="220">
        <v>7</v>
      </c>
      <c r="L228" s="220">
        <v>22.5</v>
      </c>
      <c r="M228" s="220">
        <v>0</v>
      </c>
      <c r="N228" s="220">
        <v>7.5</v>
      </c>
      <c r="O228" s="220">
        <v>7.5</v>
      </c>
      <c r="P228" s="220">
        <v>15</v>
      </c>
      <c r="Q228" s="220">
        <v>37.9</v>
      </c>
      <c r="R228" s="220">
        <v>8</v>
      </c>
      <c r="S228" s="220">
        <v>8</v>
      </c>
      <c r="T228" s="231">
        <v>11.42</v>
      </c>
      <c r="U228" s="246">
        <v>0.3</v>
      </c>
      <c r="V228" s="245"/>
      <c r="W228" s="205"/>
      <c r="X228" s="205"/>
    </row>
    <row r="229" spans="1:24">
      <c r="A229" s="216" t="str">
        <f t="shared" si="10"/>
        <v>Fri</v>
      </c>
      <c r="B229" s="217">
        <f t="shared" si="9"/>
        <v>41495</v>
      </c>
      <c r="C229" s="218">
        <v>240</v>
      </c>
      <c r="D229" s="218">
        <v>218</v>
      </c>
      <c r="E229" s="218">
        <v>11</v>
      </c>
      <c r="F229" s="218">
        <v>4</v>
      </c>
      <c r="G229" s="219">
        <f t="shared" si="11"/>
        <v>233</v>
      </c>
      <c r="H229" s="218">
        <v>0</v>
      </c>
      <c r="I229" s="218">
        <v>5</v>
      </c>
      <c r="J229" s="220">
        <v>104.3</v>
      </c>
      <c r="K229" s="220">
        <v>7.5</v>
      </c>
      <c r="L229" s="220">
        <v>22.6</v>
      </c>
      <c r="M229" s="220">
        <v>0</v>
      </c>
      <c r="N229" s="220">
        <v>7.5</v>
      </c>
      <c r="O229" s="220">
        <v>7.5</v>
      </c>
      <c r="P229" s="220">
        <v>15.1</v>
      </c>
      <c r="Q229" s="220">
        <v>37.5</v>
      </c>
      <c r="R229" s="220">
        <v>8</v>
      </c>
      <c r="S229" s="220">
        <v>8</v>
      </c>
      <c r="T229" s="220">
        <v>11.42</v>
      </c>
      <c r="U229" s="246">
        <v>7.6</v>
      </c>
      <c r="V229" s="245"/>
      <c r="W229" s="205"/>
      <c r="X229" s="205"/>
    </row>
    <row r="230" spans="1:24">
      <c r="A230" s="216" t="str">
        <f t="shared" si="10"/>
        <v>Sat</v>
      </c>
      <c r="B230" s="217">
        <f t="shared" si="9"/>
        <v>41496</v>
      </c>
      <c r="C230" s="218">
        <v>273</v>
      </c>
      <c r="D230" s="218">
        <v>259</v>
      </c>
      <c r="E230" s="218">
        <v>14</v>
      </c>
      <c r="F230" s="218">
        <v>0</v>
      </c>
      <c r="G230" s="219">
        <f t="shared" si="11"/>
        <v>273</v>
      </c>
      <c r="H230" s="218">
        <v>0</v>
      </c>
      <c r="I230" s="218">
        <v>5</v>
      </c>
      <c r="J230" s="220">
        <v>117.3</v>
      </c>
      <c r="K230" s="220">
        <v>8</v>
      </c>
      <c r="L230" s="220">
        <v>22.6</v>
      </c>
      <c r="M230" s="220">
        <v>0</v>
      </c>
      <c r="N230" s="220">
        <v>7.55</v>
      </c>
      <c r="O230" s="220">
        <v>7.55</v>
      </c>
      <c r="P230" s="220">
        <v>15.1</v>
      </c>
      <c r="Q230" s="220">
        <v>37.5</v>
      </c>
      <c r="R230" s="220">
        <v>8</v>
      </c>
      <c r="S230" s="220">
        <v>8</v>
      </c>
      <c r="T230" s="220">
        <v>17.14</v>
      </c>
      <c r="U230" s="246">
        <v>0.2</v>
      </c>
      <c r="V230" s="245"/>
      <c r="W230" s="205"/>
      <c r="X230" s="205"/>
    </row>
    <row r="231" spans="1:24">
      <c r="A231" s="216" t="str">
        <f t="shared" si="10"/>
        <v>Sun</v>
      </c>
      <c r="B231" s="217">
        <f t="shared" si="9"/>
        <v>41497</v>
      </c>
      <c r="C231" s="218">
        <v>275</v>
      </c>
      <c r="D231" s="218">
        <v>240</v>
      </c>
      <c r="E231" s="218">
        <v>12</v>
      </c>
      <c r="F231" s="218">
        <v>7</v>
      </c>
      <c r="G231" s="219">
        <f t="shared" si="11"/>
        <v>259</v>
      </c>
      <c r="H231" s="218">
        <v>0</v>
      </c>
      <c r="I231" s="218">
        <v>5</v>
      </c>
      <c r="J231" s="220">
        <v>112.5</v>
      </c>
      <c r="K231" s="220">
        <v>7</v>
      </c>
      <c r="L231" s="220">
        <v>22.6</v>
      </c>
      <c r="M231" s="220">
        <v>0</v>
      </c>
      <c r="N231" s="220">
        <v>7.55</v>
      </c>
      <c r="O231" s="220">
        <v>7.55</v>
      </c>
      <c r="P231" s="220">
        <v>7.5</v>
      </c>
      <c r="Q231" s="220">
        <v>37.5</v>
      </c>
      <c r="R231" s="220">
        <v>8</v>
      </c>
      <c r="S231" s="220">
        <v>8</v>
      </c>
      <c r="T231" s="220">
        <v>17.14</v>
      </c>
      <c r="U231" s="246">
        <v>1</v>
      </c>
      <c r="V231" s="245"/>
      <c r="W231" s="205"/>
      <c r="X231" s="205"/>
    </row>
    <row r="232" spans="1:24">
      <c r="A232" s="216" t="str">
        <f t="shared" si="10"/>
        <v>Mon</v>
      </c>
      <c r="B232" s="217">
        <f t="shared" si="9"/>
        <v>41498</v>
      </c>
      <c r="C232" s="218">
        <v>138</v>
      </c>
      <c r="D232" s="218">
        <v>165</v>
      </c>
      <c r="E232" s="218">
        <v>8</v>
      </c>
      <c r="F232" s="218">
        <v>0</v>
      </c>
      <c r="G232" s="219">
        <f t="shared" si="11"/>
        <v>173</v>
      </c>
      <c r="H232" s="218">
        <v>12</v>
      </c>
      <c r="I232" s="218">
        <v>5</v>
      </c>
      <c r="J232" s="220">
        <v>80</v>
      </c>
      <c r="K232" s="220">
        <v>6.7</v>
      </c>
      <c r="L232" s="220">
        <v>22.8</v>
      </c>
      <c r="M232" s="220">
        <v>7.6</v>
      </c>
      <c r="N232" s="220">
        <v>7.5</v>
      </c>
      <c r="O232" s="220">
        <v>7.5</v>
      </c>
      <c r="P232" s="220">
        <v>7.5</v>
      </c>
      <c r="Q232" s="220">
        <v>22.5</v>
      </c>
      <c r="R232" s="220">
        <v>8</v>
      </c>
      <c r="S232" s="220">
        <v>8</v>
      </c>
      <c r="T232" s="220">
        <v>17.14</v>
      </c>
      <c r="U232" s="246">
        <v>0.7</v>
      </c>
      <c r="V232" s="245"/>
      <c r="W232" s="205"/>
      <c r="X232" s="205"/>
    </row>
    <row r="233" spans="1:24">
      <c r="A233" s="216" t="str">
        <f t="shared" si="10"/>
        <v>Tue</v>
      </c>
      <c r="B233" s="217">
        <f t="shared" si="9"/>
        <v>41499</v>
      </c>
      <c r="C233" s="218">
        <v>214</v>
      </c>
      <c r="D233" s="218">
        <v>202</v>
      </c>
      <c r="E233" s="218">
        <v>12</v>
      </c>
      <c r="F233" s="218">
        <v>0</v>
      </c>
      <c r="G233" s="219">
        <f t="shared" si="11"/>
        <v>214</v>
      </c>
      <c r="H233" s="218">
        <v>0</v>
      </c>
      <c r="I233" s="218">
        <v>0</v>
      </c>
      <c r="J233" s="220">
        <v>111.4</v>
      </c>
      <c r="K233" s="220">
        <v>7.5</v>
      </c>
      <c r="L233" s="220">
        <v>22.6</v>
      </c>
      <c r="M233" s="220">
        <v>0</v>
      </c>
      <c r="N233" s="220">
        <v>7.5</v>
      </c>
      <c r="O233" s="220">
        <v>7.5</v>
      </c>
      <c r="P233" s="220">
        <v>7.5</v>
      </c>
      <c r="Q233" s="220">
        <v>38</v>
      </c>
      <c r="R233" s="220">
        <v>8</v>
      </c>
      <c r="S233" s="220">
        <v>8</v>
      </c>
      <c r="T233" s="220">
        <v>17.14</v>
      </c>
      <c r="U233" s="246">
        <v>0.1</v>
      </c>
      <c r="V233" s="245"/>
      <c r="W233" s="205"/>
      <c r="X233" s="205"/>
    </row>
    <row r="234" spans="1:24">
      <c r="A234" s="216" t="str">
        <f t="shared" si="10"/>
        <v>Wed</v>
      </c>
      <c r="B234" s="217">
        <f t="shared" si="9"/>
        <v>41500</v>
      </c>
      <c r="C234" s="218">
        <v>220</v>
      </c>
      <c r="D234" s="218">
        <v>207</v>
      </c>
      <c r="E234" s="218">
        <v>10</v>
      </c>
      <c r="F234" s="218">
        <v>0</v>
      </c>
      <c r="G234" s="219">
        <f t="shared" si="11"/>
        <v>217</v>
      </c>
      <c r="H234" s="218">
        <v>0</v>
      </c>
      <c r="I234" s="218">
        <v>0</v>
      </c>
      <c r="J234" s="220">
        <v>112.4</v>
      </c>
      <c r="K234" s="220">
        <v>7.6</v>
      </c>
      <c r="L234" s="220">
        <v>22.6</v>
      </c>
      <c r="M234" s="220">
        <v>0</v>
      </c>
      <c r="N234" s="220">
        <v>7.5</v>
      </c>
      <c r="O234" s="220">
        <v>7.5</v>
      </c>
      <c r="P234" s="220">
        <v>7.5</v>
      </c>
      <c r="Q234" s="220">
        <v>30</v>
      </c>
      <c r="R234" s="220">
        <v>8</v>
      </c>
      <c r="S234" s="231">
        <v>8</v>
      </c>
      <c r="T234" s="220">
        <v>17.14</v>
      </c>
      <c r="U234" s="246">
        <v>0.7</v>
      </c>
      <c r="V234" s="245"/>
      <c r="W234" s="205"/>
      <c r="X234" s="205"/>
    </row>
    <row r="235" spans="1:24">
      <c r="A235" s="216" t="str">
        <f t="shared" si="10"/>
        <v>Thu</v>
      </c>
      <c r="B235" s="217">
        <f t="shared" si="9"/>
        <v>41501</v>
      </c>
      <c r="C235" s="218">
        <v>245</v>
      </c>
      <c r="D235" s="218">
        <v>221</v>
      </c>
      <c r="E235" s="218">
        <v>12</v>
      </c>
      <c r="F235" s="218">
        <v>2</v>
      </c>
      <c r="G235" s="219">
        <f t="shared" si="11"/>
        <v>235</v>
      </c>
      <c r="H235" s="218">
        <v>0</v>
      </c>
      <c r="I235" s="218">
        <v>5</v>
      </c>
      <c r="J235" s="220">
        <v>103.8</v>
      </c>
      <c r="K235" s="220">
        <v>7.5</v>
      </c>
      <c r="L235" s="220">
        <v>22.5</v>
      </c>
      <c r="M235" s="220">
        <v>0</v>
      </c>
      <c r="N235" s="220">
        <v>7.5</v>
      </c>
      <c r="O235" s="220">
        <v>7.5</v>
      </c>
      <c r="P235" s="220">
        <v>15.1</v>
      </c>
      <c r="Q235" s="220">
        <v>38</v>
      </c>
      <c r="R235" s="220">
        <v>8</v>
      </c>
      <c r="S235" s="220">
        <v>8</v>
      </c>
      <c r="T235" s="220">
        <v>17.14</v>
      </c>
      <c r="U235" s="246">
        <v>0.4</v>
      </c>
      <c r="V235" s="245"/>
      <c r="W235" s="205"/>
      <c r="X235" s="205"/>
    </row>
    <row r="236" spans="1:24">
      <c r="A236" s="216" t="str">
        <f t="shared" si="10"/>
        <v>Fri</v>
      </c>
      <c r="B236" s="217">
        <f t="shared" si="9"/>
        <v>41502</v>
      </c>
      <c r="C236" s="218">
        <v>192</v>
      </c>
      <c r="D236" s="218">
        <v>194</v>
      </c>
      <c r="E236" s="218">
        <v>9</v>
      </c>
      <c r="F236" s="218">
        <v>0</v>
      </c>
      <c r="G236" s="219">
        <f t="shared" si="11"/>
        <v>203</v>
      </c>
      <c r="H236" s="218">
        <v>0</v>
      </c>
      <c r="I236" s="218">
        <v>0</v>
      </c>
      <c r="J236" s="220">
        <v>96.4</v>
      </c>
      <c r="K236" s="220">
        <v>6</v>
      </c>
      <c r="L236" s="220">
        <v>22.6</v>
      </c>
      <c r="M236" s="220">
        <v>0</v>
      </c>
      <c r="N236" s="220">
        <v>7.5</v>
      </c>
      <c r="O236" s="220">
        <v>7.5</v>
      </c>
      <c r="P236" s="220">
        <v>15.1</v>
      </c>
      <c r="Q236" s="220">
        <v>25.6</v>
      </c>
      <c r="R236" s="220">
        <v>8</v>
      </c>
      <c r="S236" s="220">
        <v>6.1</v>
      </c>
      <c r="T236" s="220">
        <v>17.14</v>
      </c>
      <c r="U236" s="246">
        <v>6.1</v>
      </c>
      <c r="V236" s="245"/>
      <c r="W236" s="205"/>
      <c r="X236" s="205"/>
    </row>
    <row r="237" spans="1:24">
      <c r="A237" s="216" t="str">
        <f t="shared" si="10"/>
        <v>Sat</v>
      </c>
      <c r="B237" s="217">
        <f t="shared" si="9"/>
        <v>41503</v>
      </c>
      <c r="C237" s="218">
        <v>169</v>
      </c>
      <c r="D237" s="218">
        <v>160</v>
      </c>
      <c r="E237" s="218">
        <v>12</v>
      </c>
      <c r="F237" s="218">
        <v>0</v>
      </c>
      <c r="G237" s="219">
        <f t="shared" si="11"/>
        <v>172</v>
      </c>
      <c r="H237" s="218">
        <v>0</v>
      </c>
      <c r="I237" s="218">
        <v>0</v>
      </c>
      <c r="J237" s="220">
        <v>74.7</v>
      </c>
      <c r="K237" s="220">
        <v>7</v>
      </c>
      <c r="L237" s="220">
        <v>22.6</v>
      </c>
      <c r="M237" s="220">
        <v>7.5</v>
      </c>
      <c r="N237" s="220">
        <v>7.55</v>
      </c>
      <c r="O237" s="220">
        <v>7.55</v>
      </c>
      <c r="P237" s="220">
        <v>15</v>
      </c>
      <c r="Q237" s="220">
        <v>30.5</v>
      </c>
      <c r="R237" s="220">
        <v>8</v>
      </c>
      <c r="S237" s="220">
        <v>0</v>
      </c>
      <c r="T237" s="220">
        <v>17.14</v>
      </c>
      <c r="U237" s="246">
        <v>0</v>
      </c>
      <c r="V237" s="245"/>
      <c r="W237" s="205"/>
      <c r="X237" s="205"/>
    </row>
    <row r="238" spans="1:24">
      <c r="A238" s="216" t="str">
        <f t="shared" si="10"/>
        <v>Sun</v>
      </c>
      <c r="B238" s="217">
        <f t="shared" si="9"/>
        <v>41504</v>
      </c>
      <c r="C238" s="218">
        <v>250</v>
      </c>
      <c r="D238" s="218">
        <v>210</v>
      </c>
      <c r="E238" s="218">
        <v>12</v>
      </c>
      <c r="F238" s="218">
        <v>0</v>
      </c>
      <c r="G238" s="219">
        <f t="shared" si="11"/>
        <v>222</v>
      </c>
      <c r="H238" s="218">
        <v>5</v>
      </c>
      <c r="I238" s="218">
        <v>5</v>
      </c>
      <c r="J238" s="220">
        <v>104.5</v>
      </c>
      <c r="K238" s="220">
        <v>7</v>
      </c>
      <c r="L238" s="220">
        <v>22.5</v>
      </c>
      <c r="M238" s="220">
        <v>7.6</v>
      </c>
      <c r="N238" s="220">
        <v>7.5</v>
      </c>
      <c r="O238" s="220">
        <v>7.5</v>
      </c>
      <c r="P238" s="220">
        <v>7.6</v>
      </c>
      <c r="Q238" s="220">
        <v>30</v>
      </c>
      <c r="R238" s="220">
        <v>0</v>
      </c>
      <c r="S238" s="220">
        <v>8</v>
      </c>
      <c r="T238" s="220">
        <v>17.14</v>
      </c>
      <c r="U238" s="246">
        <v>0</v>
      </c>
      <c r="V238" s="245"/>
      <c r="W238" s="205"/>
      <c r="X238" s="205"/>
    </row>
    <row r="239" spans="1:24">
      <c r="A239" s="216" t="str">
        <f t="shared" si="10"/>
        <v>Mon</v>
      </c>
      <c r="B239" s="217">
        <f t="shared" si="9"/>
        <v>41505</v>
      </c>
      <c r="C239" s="218">
        <v>183</v>
      </c>
      <c r="D239" s="218">
        <v>203</v>
      </c>
      <c r="E239" s="218">
        <v>12</v>
      </c>
      <c r="F239" s="218">
        <v>0</v>
      </c>
      <c r="G239" s="219">
        <f t="shared" si="11"/>
        <v>215</v>
      </c>
      <c r="H239" s="218">
        <v>0</v>
      </c>
      <c r="I239" s="218">
        <v>5</v>
      </c>
      <c r="J239" s="220">
        <v>96</v>
      </c>
      <c r="K239" s="220">
        <v>7.5</v>
      </c>
      <c r="L239" s="220">
        <v>21.9</v>
      </c>
      <c r="M239" s="220">
        <v>0</v>
      </c>
      <c r="N239" s="220">
        <v>7.55</v>
      </c>
      <c r="O239" s="220">
        <v>7.8</v>
      </c>
      <c r="P239" s="220">
        <v>7.8</v>
      </c>
      <c r="Q239" s="220">
        <v>44.1</v>
      </c>
      <c r="R239" s="220">
        <v>0</v>
      </c>
      <c r="S239" s="220">
        <v>8</v>
      </c>
      <c r="T239" s="220">
        <v>17.14</v>
      </c>
      <c r="U239" s="246">
        <v>1.8</v>
      </c>
      <c r="V239" s="245"/>
      <c r="W239" s="205"/>
      <c r="X239" s="205"/>
    </row>
    <row r="240" spans="1:24">
      <c r="A240" s="216" t="str">
        <f t="shared" si="10"/>
        <v>Tue</v>
      </c>
      <c r="B240" s="217">
        <f t="shared" si="9"/>
        <v>41506</v>
      </c>
      <c r="C240" s="218">
        <v>295</v>
      </c>
      <c r="D240" s="218">
        <v>279</v>
      </c>
      <c r="E240" s="218">
        <v>9</v>
      </c>
      <c r="F240" s="218">
        <v>0</v>
      </c>
      <c r="G240" s="219">
        <f t="shared" si="11"/>
        <v>288</v>
      </c>
      <c r="H240" s="218">
        <v>0</v>
      </c>
      <c r="I240" s="218">
        <v>5</v>
      </c>
      <c r="J240" s="220">
        <v>133</v>
      </c>
      <c r="K240" s="220">
        <v>6.5</v>
      </c>
      <c r="L240" s="220">
        <v>22.6</v>
      </c>
      <c r="M240" s="220">
        <v>0</v>
      </c>
      <c r="N240" s="220">
        <v>7.5</v>
      </c>
      <c r="O240" s="220">
        <v>7.5</v>
      </c>
      <c r="P240" s="220">
        <v>7.5</v>
      </c>
      <c r="Q240" s="220">
        <v>30</v>
      </c>
      <c r="R240" s="220">
        <v>8</v>
      </c>
      <c r="S240" s="220">
        <v>7.9</v>
      </c>
      <c r="T240" s="220">
        <v>17.14</v>
      </c>
      <c r="U240" s="246">
        <v>0.1</v>
      </c>
      <c r="V240" s="245"/>
      <c r="W240" s="205"/>
      <c r="X240" s="205"/>
    </row>
    <row r="241" spans="1:24">
      <c r="A241" s="216" t="str">
        <f t="shared" si="10"/>
        <v>Wed</v>
      </c>
      <c r="B241" s="217">
        <f t="shared" si="9"/>
        <v>41507</v>
      </c>
      <c r="C241" s="218">
        <v>293</v>
      </c>
      <c r="D241" s="218">
        <v>282</v>
      </c>
      <c r="E241" s="218">
        <v>11</v>
      </c>
      <c r="F241" s="218">
        <v>0</v>
      </c>
      <c r="G241" s="219">
        <f t="shared" si="11"/>
        <v>293</v>
      </c>
      <c r="H241" s="218">
        <v>0</v>
      </c>
      <c r="I241" s="218">
        <v>5</v>
      </c>
      <c r="J241" s="220">
        <v>134.9</v>
      </c>
      <c r="K241" s="220">
        <v>7.6</v>
      </c>
      <c r="L241" s="220">
        <v>22.5</v>
      </c>
      <c r="M241" s="220">
        <v>0</v>
      </c>
      <c r="N241" s="220">
        <v>7.55</v>
      </c>
      <c r="O241" s="220">
        <v>7.55</v>
      </c>
      <c r="P241" s="220">
        <v>7.5</v>
      </c>
      <c r="Q241" s="220">
        <v>30</v>
      </c>
      <c r="R241" s="220">
        <v>8</v>
      </c>
      <c r="S241" s="220">
        <v>8</v>
      </c>
      <c r="T241" s="220">
        <v>17.14</v>
      </c>
      <c r="U241" s="246">
        <v>0.2</v>
      </c>
      <c r="V241" s="245"/>
      <c r="W241" s="205"/>
      <c r="X241" s="205"/>
    </row>
    <row r="242" spans="1:24">
      <c r="A242" s="216" t="str">
        <f t="shared" si="10"/>
        <v>Thu</v>
      </c>
      <c r="B242" s="217">
        <f t="shared" si="9"/>
        <v>41508</v>
      </c>
      <c r="C242" s="218">
        <v>273</v>
      </c>
      <c r="D242" s="218">
        <v>263</v>
      </c>
      <c r="E242" s="218">
        <v>13</v>
      </c>
      <c r="F242" s="218">
        <v>0</v>
      </c>
      <c r="G242" s="219">
        <f t="shared" si="11"/>
        <v>276</v>
      </c>
      <c r="H242" s="218">
        <v>12</v>
      </c>
      <c r="I242" s="218">
        <v>5</v>
      </c>
      <c r="J242" s="220">
        <v>125.3</v>
      </c>
      <c r="K242" s="220">
        <v>7.6</v>
      </c>
      <c r="L242" s="220">
        <v>22.5</v>
      </c>
      <c r="M242" s="220">
        <v>7.6</v>
      </c>
      <c r="N242" s="220">
        <v>7.5</v>
      </c>
      <c r="O242" s="220">
        <v>7.5</v>
      </c>
      <c r="P242" s="220">
        <v>15.2</v>
      </c>
      <c r="Q242" s="220">
        <v>30</v>
      </c>
      <c r="R242" s="220">
        <v>8</v>
      </c>
      <c r="S242" s="220">
        <v>8</v>
      </c>
      <c r="T242" s="231">
        <v>17.14</v>
      </c>
      <c r="U242" s="246">
        <v>0.6</v>
      </c>
      <c r="V242" s="245"/>
      <c r="W242" s="205"/>
      <c r="X242" s="205"/>
    </row>
    <row r="243" spans="1:24">
      <c r="A243" s="216" t="str">
        <f t="shared" si="10"/>
        <v>Fri</v>
      </c>
      <c r="B243" s="217">
        <f t="shared" si="9"/>
        <v>41509</v>
      </c>
      <c r="C243" s="218">
        <v>217</v>
      </c>
      <c r="D243" s="218">
        <v>214</v>
      </c>
      <c r="E243" s="218">
        <v>6</v>
      </c>
      <c r="F243" s="218">
        <v>0</v>
      </c>
      <c r="G243" s="219">
        <f t="shared" si="11"/>
        <v>220</v>
      </c>
      <c r="H243" s="218">
        <v>0</v>
      </c>
      <c r="I243" s="218">
        <v>4</v>
      </c>
      <c r="J243" s="220">
        <v>109.7</v>
      </c>
      <c r="K243" s="220">
        <v>5</v>
      </c>
      <c r="L243" s="220">
        <v>22.5</v>
      </c>
      <c r="M243" s="220">
        <v>0</v>
      </c>
      <c r="N243" s="220">
        <v>7.5</v>
      </c>
      <c r="O243" s="220">
        <v>7.5</v>
      </c>
      <c r="P243" s="220">
        <v>7.5</v>
      </c>
      <c r="Q243" s="220">
        <v>30.1</v>
      </c>
      <c r="R243" s="220">
        <v>8</v>
      </c>
      <c r="S243" s="220">
        <v>0</v>
      </c>
      <c r="T243" s="220">
        <v>17.14</v>
      </c>
      <c r="U243" s="246">
        <v>0.7</v>
      </c>
      <c r="V243" s="245"/>
      <c r="W243" s="205"/>
      <c r="X243" s="205"/>
    </row>
    <row r="244" spans="1:24">
      <c r="A244" s="216" t="str">
        <f t="shared" si="10"/>
        <v>Sat</v>
      </c>
      <c r="B244" s="217">
        <f t="shared" si="9"/>
        <v>41510</v>
      </c>
      <c r="C244" s="255">
        <v>223</v>
      </c>
      <c r="D244" s="218">
        <v>217</v>
      </c>
      <c r="E244" s="218">
        <v>10</v>
      </c>
      <c r="F244" s="218">
        <v>0</v>
      </c>
      <c r="G244" s="219">
        <f t="shared" si="11"/>
        <v>227</v>
      </c>
      <c r="H244" s="218">
        <v>0</v>
      </c>
      <c r="I244" s="218">
        <v>7</v>
      </c>
      <c r="J244" s="220">
        <v>112.75</v>
      </c>
      <c r="K244" s="220">
        <v>6.2</v>
      </c>
      <c r="L244" s="220">
        <v>15</v>
      </c>
      <c r="M244" s="220">
        <v>7.5</v>
      </c>
      <c r="N244" s="220">
        <v>7.5</v>
      </c>
      <c r="O244" s="220">
        <v>7.5</v>
      </c>
      <c r="P244" s="220">
        <v>15</v>
      </c>
      <c r="Q244" s="220">
        <v>30</v>
      </c>
      <c r="R244" s="220">
        <v>5.2</v>
      </c>
      <c r="S244" s="220">
        <v>0</v>
      </c>
      <c r="T244" s="220">
        <v>17.14</v>
      </c>
      <c r="U244" s="246">
        <v>0</v>
      </c>
      <c r="V244" s="245"/>
      <c r="W244" s="205"/>
      <c r="X244" s="205"/>
    </row>
    <row r="245" spans="1:24">
      <c r="A245" s="216" t="str">
        <f t="shared" si="10"/>
        <v>Sun</v>
      </c>
      <c r="B245" s="217">
        <f t="shared" si="9"/>
        <v>41511</v>
      </c>
      <c r="C245" s="255">
        <v>241</v>
      </c>
      <c r="D245" s="218">
        <v>221</v>
      </c>
      <c r="E245" s="218">
        <v>12</v>
      </c>
      <c r="F245" s="218">
        <v>0</v>
      </c>
      <c r="G245" s="219">
        <f t="shared" si="11"/>
        <v>233</v>
      </c>
      <c r="H245" s="218">
        <v>12</v>
      </c>
      <c r="I245" s="218">
        <v>7</v>
      </c>
      <c r="J245" s="220">
        <v>112</v>
      </c>
      <c r="K245" s="220">
        <v>6.8</v>
      </c>
      <c r="L245" s="220">
        <v>22.6</v>
      </c>
      <c r="M245" s="220">
        <v>7.5</v>
      </c>
      <c r="N245" s="220">
        <v>7.55</v>
      </c>
      <c r="O245" s="220">
        <v>7.55</v>
      </c>
      <c r="P245" s="220">
        <v>7.5</v>
      </c>
      <c r="Q245" s="220">
        <v>30</v>
      </c>
      <c r="R245" s="220">
        <v>0</v>
      </c>
      <c r="S245" s="220">
        <v>8</v>
      </c>
      <c r="T245" s="220">
        <v>17.14</v>
      </c>
      <c r="U245" s="246">
        <v>1.6</v>
      </c>
      <c r="V245" s="245"/>
      <c r="W245" s="205"/>
      <c r="X245" s="205"/>
    </row>
    <row r="246" spans="1:24">
      <c r="A246" s="216" t="str">
        <f t="shared" si="10"/>
        <v>Mon</v>
      </c>
      <c r="B246" s="217">
        <f t="shared" si="9"/>
        <v>41512</v>
      </c>
      <c r="C246" s="255">
        <v>153</v>
      </c>
      <c r="D246" s="218">
        <v>145</v>
      </c>
      <c r="E246" s="218">
        <v>11</v>
      </c>
      <c r="F246" s="218">
        <v>0</v>
      </c>
      <c r="G246" s="219">
        <f t="shared" si="11"/>
        <v>156</v>
      </c>
      <c r="H246" s="218">
        <v>12</v>
      </c>
      <c r="I246" s="218">
        <v>7</v>
      </c>
      <c r="J246" s="220">
        <v>71.599999999999994</v>
      </c>
      <c r="K246" s="220">
        <v>6.9</v>
      </c>
      <c r="L246" s="220">
        <v>22.5</v>
      </c>
      <c r="M246" s="220">
        <v>7.6</v>
      </c>
      <c r="N246" s="220">
        <v>7.5</v>
      </c>
      <c r="O246" s="220">
        <v>7.5</v>
      </c>
      <c r="P246" s="220">
        <v>7.5</v>
      </c>
      <c r="Q246" s="220">
        <v>46</v>
      </c>
      <c r="R246" s="231">
        <v>2</v>
      </c>
      <c r="S246" s="220">
        <v>8</v>
      </c>
      <c r="T246" s="220">
        <v>17.14</v>
      </c>
      <c r="U246" s="246">
        <v>0.2</v>
      </c>
      <c r="V246" s="245"/>
      <c r="W246" s="205"/>
      <c r="X246" s="205"/>
    </row>
    <row r="247" spans="1:24">
      <c r="A247" s="216" t="str">
        <f t="shared" si="10"/>
        <v>Tue</v>
      </c>
      <c r="B247" s="217">
        <f t="shared" si="9"/>
        <v>41513</v>
      </c>
      <c r="C247" s="255">
        <v>205</v>
      </c>
      <c r="D247" s="218">
        <v>198</v>
      </c>
      <c r="E247" s="218">
        <v>8</v>
      </c>
      <c r="F247" s="218">
        <v>0</v>
      </c>
      <c r="G247" s="219">
        <f t="shared" si="11"/>
        <v>206</v>
      </c>
      <c r="H247" s="218">
        <v>0</v>
      </c>
      <c r="I247" s="218">
        <v>7</v>
      </c>
      <c r="J247" s="220">
        <v>92.5</v>
      </c>
      <c r="K247" s="220">
        <v>6.5</v>
      </c>
      <c r="L247" s="220">
        <v>22.5</v>
      </c>
      <c r="M247" s="220">
        <v>0</v>
      </c>
      <c r="N247" s="220">
        <v>7.75</v>
      </c>
      <c r="O247" s="220">
        <v>7.75</v>
      </c>
      <c r="P247" s="220">
        <v>7.5</v>
      </c>
      <c r="Q247" s="220">
        <v>30.4</v>
      </c>
      <c r="R247" s="220">
        <v>8</v>
      </c>
      <c r="S247" s="220">
        <v>8</v>
      </c>
      <c r="T247" s="220">
        <v>17.14</v>
      </c>
      <c r="U247" s="246">
        <v>10.6</v>
      </c>
      <c r="V247" s="245"/>
      <c r="W247" s="205"/>
      <c r="X247" s="205"/>
    </row>
    <row r="248" spans="1:24">
      <c r="A248" s="216" t="str">
        <f t="shared" si="10"/>
        <v>Wed</v>
      </c>
      <c r="B248" s="217">
        <f t="shared" si="9"/>
        <v>41514</v>
      </c>
      <c r="C248" s="255">
        <v>229</v>
      </c>
      <c r="D248" s="218">
        <v>212</v>
      </c>
      <c r="E248" s="218">
        <v>10</v>
      </c>
      <c r="F248" s="218">
        <v>0</v>
      </c>
      <c r="G248" s="219">
        <f t="shared" si="11"/>
        <v>222</v>
      </c>
      <c r="H248" s="218">
        <v>0</v>
      </c>
      <c r="I248" s="218">
        <v>7</v>
      </c>
      <c r="J248" s="220">
        <v>107.8</v>
      </c>
      <c r="K248" s="220">
        <v>7.3</v>
      </c>
      <c r="L248" s="220">
        <v>22.5</v>
      </c>
      <c r="M248" s="220">
        <v>0</v>
      </c>
      <c r="N248" s="220">
        <v>7.5</v>
      </c>
      <c r="O248" s="220">
        <v>7.5</v>
      </c>
      <c r="P248" s="220">
        <v>7.5</v>
      </c>
      <c r="Q248" s="220">
        <v>30.5</v>
      </c>
      <c r="R248" s="220">
        <v>8</v>
      </c>
      <c r="S248" s="220">
        <v>8</v>
      </c>
      <c r="T248" s="220">
        <v>17.14</v>
      </c>
      <c r="U248" s="246">
        <v>0.2</v>
      </c>
      <c r="V248" s="245"/>
      <c r="W248" s="205"/>
      <c r="X248" s="205"/>
    </row>
    <row r="249" spans="1:24">
      <c r="A249" s="216" t="str">
        <f t="shared" si="10"/>
        <v>Thu</v>
      </c>
      <c r="B249" s="217">
        <f t="shared" si="9"/>
        <v>41515</v>
      </c>
      <c r="C249" s="218">
        <v>204</v>
      </c>
      <c r="D249" s="218">
        <v>184</v>
      </c>
      <c r="E249" s="218">
        <v>6</v>
      </c>
      <c r="F249" s="218">
        <v>0</v>
      </c>
      <c r="G249" s="219">
        <f t="shared" si="11"/>
        <v>190</v>
      </c>
      <c r="H249" s="218">
        <v>12</v>
      </c>
      <c r="I249" s="218">
        <v>7</v>
      </c>
      <c r="J249" s="220">
        <v>87.5</v>
      </c>
      <c r="K249" s="220">
        <v>4.5</v>
      </c>
      <c r="L249" s="220">
        <v>21</v>
      </c>
      <c r="M249" s="220">
        <v>7.5</v>
      </c>
      <c r="N249" s="220">
        <v>6.75</v>
      </c>
      <c r="O249" s="220">
        <v>6.75</v>
      </c>
      <c r="P249" s="220">
        <v>7.5</v>
      </c>
      <c r="Q249" s="220">
        <v>30</v>
      </c>
      <c r="R249" s="220">
        <v>6</v>
      </c>
      <c r="S249" s="220">
        <v>8</v>
      </c>
      <c r="T249" s="220">
        <v>17.14</v>
      </c>
      <c r="U249" s="246">
        <v>0.5</v>
      </c>
      <c r="V249" s="245"/>
      <c r="W249" s="205"/>
      <c r="X249" s="205"/>
    </row>
    <row r="250" spans="1:24">
      <c r="A250" s="216" t="str">
        <f t="shared" si="10"/>
        <v>Fri</v>
      </c>
      <c r="B250" s="217">
        <f t="shared" si="9"/>
        <v>41516</v>
      </c>
      <c r="C250" s="255">
        <v>163</v>
      </c>
      <c r="D250" s="218">
        <v>151</v>
      </c>
      <c r="E250" s="218">
        <v>9</v>
      </c>
      <c r="F250" s="218">
        <v>2</v>
      </c>
      <c r="G250" s="219">
        <f t="shared" si="11"/>
        <v>162</v>
      </c>
      <c r="H250" s="218">
        <v>0</v>
      </c>
      <c r="I250" s="218">
        <v>7</v>
      </c>
      <c r="J250" s="220">
        <v>71</v>
      </c>
      <c r="K250" s="220">
        <v>5.5</v>
      </c>
      <c r="L250" s="220">
        <v>15</v>
      </c>
      <c r="M250" s="220">
        <v>0</v>
      </c>
      <c r="N250" s="220">
        <v>7.5</v>
      </c>
      <c r="O250" s="220">
        <v>7.5</v>
      </c>
      <c r="P250" s="220">
        <v>7.5</v>
      </c>
      <c r="Q250" s="220">
        <v>24.6</v>
      </c>
      <c r="R250" s="220">
        <v>7.5</v>
      </c>
      <c r="S250" s="220">
        <v>6.1</v>
      </c>
      <c r="T250" s="220">
        <v>17.14</v>
      </c>
      <c r="U250" s="246">
        <v>2</v>
      </c>
      <c r="V250" s="245"/>
      <c r="W250" s="205"/>
      <c r="X250" s="205"/>
    </row>
    <row r="251" spans="1:24">
      <c r="A251" s="216" t="str">
        <f t="shared" si="10"/>
        <v>Sat</v>
      </c>
      <c r="B251" s="217">
        <f t="shared" si="9"/>
        <v>41517</v>
      </c>
      <c r="C251" s="255">
        <v>181</v>
      </c>
      <c r="D251" s="218">
        <v>178</v>
      </c>
      <c r="E251" s="218">
        <v>12</v>
      </c>
      <c r="F251" s="218">
        <v>0</v>
      </c>
      <c r="G251" s="219">
        <f t="shared" si="11"/>
        <v>190</v>
      </c>
      <c r="H251" s="218">
        <v>0</v>
      </c>
      <c r="I251" s="218">
        <v>7</v>
      </c>
      <c r="J251" s="220">
        <v>91.1</v>
      </c>
      <c r="K251" s="220">
        <v>7.5</v>
      </c>
      <c r="L251" s="220">
        <v>22.6</v>
      </c>
      <c r="M251" s="220">
        <v>0</v>
      </c>
      <c r="N251" s="220">
        <v>7.55</v>
      </c>
      <c r="O251" s="220">
        <v>7.55</v>
      </c>
      <c r="P251" s="220">
        <v>15.4</v>
      </c>
      <c r="Q251" s="220">
        <v>30</v>
      </c>
      <c r="R251" s="220">
        <v>0</v>
      </c>
      <c r="S251" s="220">
        <v>8</v>
      </c>
      <c r="T251" s="220">
        <v>17.14</v>
      </c>
      <c r="U251" s="246">
        <v>1.7</v>
      </c>
      <c r="V251" s="245"/>
      <c r="W251" s="205"/>
      <c r="X251" s="205"/>
    </row>
    <row r="252" spans="1:24">
      <c r="A252" s="216" t="str">
        <f t="shared" si="10"/>
        <v>Sun</v>
      </c>
      <c r="B252" s="217">
        <f t="shared" si="9"/>
        <v>41518</v>
      </c>
      <c r="C252" s="255">
        <v>291</v>
      </c>
      <c r="D252" s="218">
        <v>256</v>
      </c>
      <c r="E252" s="218">
        <v>13</v>
      </c>
      <c r="F252" s="218">
        <v>6</v>
      </c>
      <c r="G252" s="219">
        <f t="shared" si="11"/>
        <v>275</v>
      </c>
      <c r="H252" s="218">
        <v>0</v>
      </c>
      <c r="I252" s="218">
        <v>7</v>
      </c>
      <c r="J252" s="220">
        <v>118</v>
      </c>
      <c r="K252" s="220">
        <v>7.5</v>
      </c>
      <c r="L252" s="220">
        <v>23.2</v>
      </c>
      <c r="M252" s="220">
        <v>0</v>
      </c>
      <c r="N252" s="220">
        <v>3.75</v>
      </c>
      <c r="O252" s="220">
        <v>3.75</v>
      </c>
      <c r="P252" s="220">
        <v>8</v>
      </c>
      <c r="Q252" s="220">
        <v>30.5</v>
      </c>
      <c r="R252" s="220">
        <v>8</v>
      </c>
      <c r="S252" s="220">
        <v>7.5</v>
      </c>
      <c r="T252" s="220">
        <v>17.14</v>
      </c>
      <c r="U252" s="246">
        <v>3.9</v>
      </c>
      <c r="V252" s="245"/>
      <c r="W252" s="205"/>
      <c r="X252" s="205"/>
    </row>
    <row r="253" spans="1:24">
      <c r="A253" s="216" t="str">
        <f t="shared" si="10"/>
        <v>Mon</v>
      </c>
      <c r="B253" s="217">
        <f t="shared" si="9"/>
        <v>41519</v>
      </c>
      <c r="C253" s="255">
        <v>158</v>
      </c>
      <c r="D253" s="218">
        <v>160</v>
      </c>
      <c r="E253" s="218">
        <v>13</v>
      </c>
      <c r="F253" s="218">
        <v>0</v>
      </c>
      <c r="G253" s="219">
        <f t="shared" si="11"/>
        <v>173</v>
      </c>
      <c r="H253" s="218">
        <v>0</v>
      </c>
      <c r="I253" s="218">
        <v>7</v>
      </c>
      <c r="J253" s="220">
        <v>80</v>
      </c>
      <c r="K253" s="220">
        <v>7.5</v>
      </c>
      <c r="L253" s="220">
        <v>23.2</v>
      </c>
      <c r="M253" s="220">
        <v>0</v>
      </c>
      <c r="N253" s="220">
        <v>3.75</v>
      </c>
      <c r="O253" s="220">
        <v>3.75</v>
      </c>
      <c r="P253" s="220">
        <v>7.5</v>
      </c>
      <c r="Q253" s="220">
        <v>22.5</v>
      </c>
      <c r="R253" s="220">
        <v>8</v>
      </c>
      <c r="S253" s="220">
        <v>7.5</v>
      </c>
      <c r="T253" s="220">
        <v>17.14</v>
      </c>
      <c r="U253" s="246">
        <v>1.2</v>
      </c>
      <c r="V253" s="245"/>
      <c r="W253" s="205"/>
      <c r="X253" s="205"/>
    </row>
    <row r="254" spans="1:24">
      <c r="A254" s="216" t="str">
        <f t="shared" si="10"/>
        <v>Tue</v>
      </c>
      <c r="B254" s="217">
        <f t="shared" si="9"/>
        <v>41520</v>
      </c>
      <c r="C254" s="255">
        <v>129</v>
      </c>
      <c r="D254" s="218">
        <v>116</v>
      </c>
      <c r="E254" s="218">
        <v>10</v>
      </c>
      <c r="F254" s="218">
        <v>0</v>
      </c>
      <c r="G254" s="219">
        <f t="shared" si="11"/>
        <v>126</v>
      </c>
      <c r="H254" s="218">
        <v>0</v>
      </c>
      <c r="I254" s="218">
        <v>7</v>
      </c>
      <c r="J254" s="220">
        <v>56</v>
      </c>
      <c r="K254" s="220">
        <v>6.6</v>
      </c>
      <c r="L254" s="220">
        <v>15.5</v>
      </c>
      <c r="M254" s="220">
        <v>0</v>
      </c>
      <c r="N254" s="220">
        <v>3.75</v>
      </c>
      <c r="O254" s="220">
        <v>3.75</v>
      </c>
      <c r="P254" s="220">
        <v>7.7</v>
      </c>
      <c r="Q254" s="220">
        <v>30.5</v>
      </c>
      <c r="R254" s="220">
        <v>8</v>
      </c>
      <c r="S254" s="220">
        <v>7.5</v>
      </c>
      <c r="T254" s="220">
        <v>17.14</v>
      </c>
      <c r="U254" s="246">
        <v>0.2</v>
      </c>
      <c r="V254" s="245"/>
      <c r="W254" s="205"/>
      <c r="X254" s="205"/>
    </row>
    <row r="255" spans="1:24">
      <c r="A255" s="216" t="str">
        <f t="shared" si="10"/>
        <v>Wed</v>
      </c>
      <c r="B255" s="217">
        <f t="shared" si="9"/>
        <v>41521</v>
      </c>
      <c r="C255" s="255">
        <v>150</v>
      </c>
      <c r="D255" s="218">
        <v>146</v>
      </c>
      <c r="E255" s="218">
        <v>8</v>
      </c>
      <c r="F255" s="218">
        <v>2</v>
      </c>
      <c r="G255" s="219">
        <f t="shared" si="11"/>
        <v>156</v>
      </c>
      <c r="H255" s="218">
        <v>0</v>
      </c>
      <c r="I255" s="218">
        <v>3</v>
      </c>
      <c r="J255" s="220">
        <v>69.5</v>
      </c>
      <c r="K255" s="220">
        <v>6.5</v>
      </c>
      <c r="L255" s="220">
        <v>15</v>
      </c>
      <c r="M255" s="220">
        <v>0</v>
      </c>
      <c r="N255" s="220">
        <v>3.75</v>
      </c>
      <c r="O255" s="220">
        <v>3.75</v>
      </c>
      <c r="P255" s="220">
        <v>7.5</v>
      </c>
      <c r="Q255" s="220">
        <v>22.5</v>
      </c>
      <c r="R255" s="220">
        <v>8</v>
      </c>
      <c r="S255" s="220">
        <v>7.5</v>
      </c>
      <c r="T255" s="220">
        <v>17.14</v>
      </c>
      <c r="U255" s="246">
        <v>0</v>
      </c>
      <c r="V255" s="245"/>
      <c r="W255" s="205"/>
      <c r="X255" s="205"/>
    </row>
    <row r="256" spans="1:24">
      <c r="A256" s="216" t="str">
        <f t="shared" si="10"/>
        <v>Thu</v>
      </c>
      <c r="B256" s="217">
        <f t="shared" si="9"/>
        <v>41522</v>
      </c>
      <c r="C256" s="255">
        <v>156</v>
      </c>
      <c r="D256" s="218">
        <v>135</v>
      </c>
      <c r="E256" s="218">
        <v>10</v>
      </c>
      <c r="F256" s="218">
        <v>2</v>
      </c>
      <c r="G256" s="219">
        <f t="shared" si="11"/>
        <v>147</v>
      </c>
      <c r="H256" s="218">
        <v>12</v>
      </c>
      <c r="I256" s="218">
        <v>8</v>
      </c>
      <c r="J256" s="220">
        <v>62.95</v>
      </c>
      <c r="K256" s="220">
        <v>6.6</v>
      </c>
      <c r="L256" s="220">
        <v>15.1</v>
      </c>
      <c r="M256" s="220">
        <v>7.5</v>
      </c>
      <c r="N256" s="220">
        <v>3.75</v>
      </c>
      <c r="O256" s="220">
        <v>3.75</v>
      </c>
      <c r="P256" s="220">
        <v>7.5</v>
      </c>
      <c r="Q256" s="220">
        <v>22.5</v>
      </c>
      <c r="R256" s="220">
        <v>7.5</v>
      </c>
      <c r="S256" s="220">
        <v>7.5</v>
      </c>
      <c r="T256" s="220">
        <v>17.14</v>
      </c>
      <c r="U256" s="246">
        <v>0</v>
      </c>
      <c r="V256" s="245"/>
      <c r="W256" s="205"/>
      <c r="X256" s="205"/>
    </row>
    <row r="257" spans="1:34">
      <c r="A257" s="216" t="str">
        <f t="shared" si="10"/>
        <v>Fri</v>
      </c>
      <c r="B257" s="217">
        <f t="shared" si="9"/>
        <v>41523</v>
      </c>
      <c r="C257" s="255">
        <v>138</v>
      </c>
      <c r="D257" s="255">
        <v>129</v>
      </c>
      <c r="E257" s="218">
        <v>11</v>
      </c>
      <c r="F257" s="218">
        <v>5</v>
      </c>
      <c r="G257" s="219">
        <f t="shared" si="11"/>
        <v>145</v>
      </c>
      <c r="H257" s="218">
        <v>0</v>
      </c>
      <c r="I257" s="218">
        <v>8</v>
      </c>
      <c r="J257" s="220">
        <v>61.65</v>
      </c>
      <c r="K257" s="220">
        <v>6.7</v>
      </c>
      <c r="L257" s="220">
        <v>15</v>
      </c>
      <c r="M257" s="220">
        <v>0</v>
      </c>
      <c r="N257" s="220">
        <v>4</v>
      </c>
      <c r="O257" s="220">
        <v>4</v>
      </c>
      <c r="P257" s="220">
        <v>7.5</v>
      </c>
      <c r="Q257" s="220">
        <v>22.5</v>
      </c>
      <c r="R257" s="220">
        <v>8</v>
      </c>
      <c r="S257" s="220">
        <v>7.5</v>
      </c>
      <c r="T257" s="220">
        <v>17.14</v>
      </c>
      <c r="U257" s="246">
        <v>0.7</v>
      </c>
      <c r="V257" s="245"/>
      <c r="W257" s="205"/>
      <c r="X257" s="205"/>
    </row>
    <row r="258" spans="1:34">
      <c r="A258" s="216" t="str">
        <f t="shared" si="10"/>
        <v>Sat</v>
      </c>
      <c r="B258" s="217">
        <f t="shared" si="9"/>
        <v>41524</v>
      </c>
      <c r="C258" s="255">
        <v>127</v>
      </c>
      <c r="D258" s="255">
        <v>120</v>
      </c>
      <c r="E258" s="218">
        <v>13</v>
      </c>
      <c r="F258" s="218">
        <v>2</v>
      </c>
      <c r="G258" s="219">
        <f t="shared" si="11"/>
        <v>135</v>
      </c>
      <c r="H258" s="218">
        <v>0</v>
      </c>
      <c r="I258" s="218">
        <v>8</v>
      </c>
      <c r="J258" s="220">
        <v>61.75</v>
      </c>
      <c r="K258" s="220">
        <v>8</v>
      </c>
      <c r="L258" s="220">
        <v>15</v>
      </c>
      <c r="M258" s="220">
        <v>0</v>
      </c>
      <c r="N258" s="220">
        <v>7.5</v>
      </c>
      <c r="O258" s="220">
        <v>7.5</v>
      </c>
      <c r="P258" s="220">
        <v>7.5</v>
      </c>
      <c r="Q258" s="220">
        <v>30</v>
      </c>
      <c r="R258" s="220">
        <v>0</v>
      </c>
      <c r="S258" s="220">
        <v>8</v>
      </c>
      <c r="T258" s="220">
        <v>17.14</v>
      </c>
      <c r="U258" s="246">
        <v>0</v>
      </c>
      <c r="V258" s="245"/>
      <c r="W258" s="205"/>
      <c r="X258" s="205"/>
    </row>
    <row r="259" spans="1:34">
      <c r="A259" s="216" t="str">
        <f t="shared" si="10"/>
        <v>Sun</v>
      </c>
      <c r="B259" s="217">
        <f t="shared" si="9"/>
        <v>41525</v>
      </c>
      <c r="C259" s="255">
        <v>160</v>
      </c>
      <c r="D259" s="255">
        <v>140</v>
      </c>
      <c r="E259" s="218">
        <v>12</v>
      </c>
      <c r="F259" s="218">
        <v>1</v>
      </c>
      <c r="G259" s="219">
        <f t="shared" si="11"/>
        <v>153</v>
      </c>
      <c r="H259" s="218">
        <v>0</v>
      </c>
      <c r="I259" s="218">
        <v>8</v>
      </c>
      <c r="J259" s="220">
        <v>71.7</v>
      </c>
      <c r="K259" s="220">
        <v>7</v>
      </c>
      <c r="L259" s="220">
        <v>15.1</v>
      </c>
      <c r="M259" s="220">
        <v>0</v>
      </c>
      <c r="N259" s="220">
        <v>7.5</v>
      </c>
      <c r="O259" s="220">
        <v>7.5</v>
      </c>
      <c r="P259" s="220">
        <v>7.5</v>
      </c>
      <c r="Q259" s="220">
        <v>27.5</v>
      </c>
      <c r="R259" s="220">
        <v>0</v>
      </c>
      <c r="S259" s="220">
        <v>8</v>
      </c>
      <c r="T259" s="220">
        <v>17.14</v>
      </c>
      <c r="U259" s="246">
        <v>0</v>
      </c>
      <c r="V259" s="245"/>
      <c r="W259" s="205"/>
      <c r="X259" s="205"/>
    </row>
    <row r="260" spans="1:34">
      <c r="A260" s="216" t="str">
        <f t="shared" si="10"/>
        <v>Mon</v>
      </c>
      <c r="B260" s="217">
        <f t="shared" si="9"/>
        <v>41526</v>
      </c>
      <c r="C260" s="255">
        <v>132</v>
      </c>
      <c r="D260" s="255">
        <v>118</v>
      </c>
      <c r="E260" s="218">
        <v>10</v>
      </c>
      <c r="F260" s="218">
        <v>1</v>
      </c>
      <c r="G260" s="219">
        <f t="shared" si="11"/>
        <v>129</v>
      </c>
      <c r="H260" s="218">
        <v>12</v>
      </c>
      <c r="I260" s="218">
        <v>8</v>
      </c>
      <c r="J260" s="220">
        <v>56.9</v>
      </c>
      <c r="K260" s="220">
        <v>6</v>
      </c>
      <c r="L260" s="220">
        <v>15</v>
      </c>
      <c r="M260" s="220">
        <v>7.5</v>
      </c>
      <c r="N260" s="220">
        <v>3.75</v>
      </c>
      <c r="O260" s="220">
        <v>3.75</v>
      </c>
      <c r="P260" s="220">
        <v>7.5</v>
      </c>
      <c r="Q260" s="220">
        <v>19.600000000000001</v>
      </c>
      <c r="R260" s="220">
        <v>8</v>
      </c>
      <c r="S260" s="220">
        <v>8</v>
      </c>
      <c r="T260" s="220">
        <v>17.14</v>
      </c>
      <c r="U260" s="246">
        <v>0.1</v>
      </c>
      <c r="V260" s="245"/>
      <c r="W260" s="205"/>
      <c r="X260" s="205"/>
    </row>
    <row r="261" spans="1:34">
      <c r="A261" s="216" t="str">
        <f t="shared" si="10"/>
        <v>Tue</v>
      </c>
      <c r="B261" s="217">
        <f t="shared" si="9"/>
        <v>41527</v>
      </c>
      <c r="C261" s="255">
        <v>211</v>
      </c>
      <c r="D261" s="255">
        <v>191</v>
      </c>
      <c r="E261" s="218">
        <v>13</v>
      </c>
      <c r="F261" s="218">
        <v>0</v>
      </c>
      <c r="G261" s="219">
        <f t="shared" si="11"/>
        <v>204</v>
      </c>
      <c r="H261" s="218">
        <v>0</v>
      </c>
      <c r="I261" s="218">
        <v>8</v>
      </c>
      <c r="J261" s="220">
        <v>92.1</v>
      </c>
      <c r="K261" s="220">
        <v>7</v>
      </c>
      <c r="L261" s="220">
        <v>22.1</v>
      </c>
      <c r="M261" s="220">
        <v>0</v>
      </c>
      <c r="N261" s="220">
        <v>3.3</v>
      </c>
      <c r="O261" s="220">
        <v>3.3</v>
      </c>
      <c r="P261" s="220">
        <v>7.6</v>
      </c>
      <c r="Q261" s="220">
        <v>30</v>
      </c>
      <c r="R261" s="220">
        <v>8</v>
      </c>
      <c r="S261" s="220">
        <v>8</v>
      </c>
      <c r="T261" s="220">
        <v>17.14</v>
      </c>
      <c r="U261" s="246">
        <v>0.1</v>
      </c>
      <c r="V261" s="245"/>
      <c r="W261" s="205"/>
      <c r="X261" s="205"/>
    </row>
    <row r="262" spans="1:34">
      <c r="A262" s="216" t="str">
        <f t="shared" si="10"/>
        <v>Wed</v>
      </c>
      <c r="B262" s="217">
        <f t="shared" si="9"/>
        <v>41528</v>
      </c>
      <c r="C262" s="218">
        <v>246</v>
      </c>
      <c r="D262" s="218">
        <v>226</v>
      </c>
      <c r="E262" s="218">
        <v>7</v>
      </c>
      <c r="F262" s="218">
        <v>0</v>
      </c>
      <c r="G262" s="219">
        <f t="shared" si="11"/>
        <v>233</v>
      </c>
      <c r="H262" s="218">
        <v>0</v>
      </c>
      <c r="I262" s="218">
        <v>8</v>
      </c>
      <c r="J262" s="220">
        <v>107.15</v>
      </c>
      <c r="K262" s="220">
        <v>5</v>
      </c>
      <c r="L262" s="220">
        <v>22.6</v>
      </c>
      <c r="M262" s="220">
        <v>0</v>
      </c>
      <c r="N262" s="220">
        <v>7.55</v>
      </c>
      <c r="O262" s="220">
        <v>7.55</v>
      </c>
      <c r="P262" s="220">
        <v>7.25</v>
      </c>
      <c r="Q262" s="220">
        <v>29</v>
      </c>
      <c r="R262" s="220">
        <v>8</v>
      </c>
      <c r="S262" s="220">
        <v>8</v>
      </c>
      <c r="T262" s="220">
        <v>17.14</v>
      </c>
      <c r="U262" s="246">
        <v>0.3</v>
      </c>
      <c r="V262" s="245"/>
      <c r="W262" s="205"/>
      <c r="X262" s="205"/>
    </row>
    <row r="263" spans="1:34">
      <c r="A263" s="216" t="str">
        <f t="shared" si="10"/>
        <v>Thu</v>
      </c>
      <c r="B263" s="217">
        <f t="shared" ref="B263:B326" si="12">+B262+1</f>
        <v>41529</v>
      </c>
      <c r="C263" s="218">
        <v>263</v>
      </c>
      <c r="D263" s="218">
        <v>246</v>
      </c>
      <c r="E263" s="218">
        <v>9</v>
      </c>
      <c r="F263" s="218">
        <v>0</v>
      </c>
      <c r="G263" s="219">
        <f t="shared" ref="G263:G326" si="13">IF(D263="",0,D263+E263+F263)</f>
        <v>255</v>
      </c>
      <c r="H263" s="218">
        <v>0</v>
      </c>
      <c r="I263" s="218">
        <v>8</v>
      </c>
      <c r="J263" s="220">
        <v>117.6</v>
      </c>
      <c r="K263" s="220">
        <v>6</v>
      </c>
      <c r="L263" s="220">
        <v>22.6</v>
      </c>
      <c r="M263" s="220">
        <v>0</v>
      </c>
      <c r="N263" s="220">
        <v>7.5</v>
      </c>
      <c r="O263" s="220">
        <v>7.5</v>
      </c>
      <c r="P263" s="220">
        <v>15</v>
      </c>
      <c r="Q263" s="220">
        <v>30</v>
      </c>
      <c r="R263" s="220">
        <v>8</v>
      </c>
      <c r="S263" s="220">
        <v>8</v>
      </c>
      <c r="T263" s="220">
        <v>17.14</v>
      </c>
      <c r="U263" s="246">
        <v>0.95</v>
      </c>
      <c r="V263" s="245"/>
      <c r="W263" s="205"/>
      <c r="X263" s="205"/>
    </row>
    <row r="264" spans="1:34">
      <c r="A264" s="216" t="str">
        <f t="shared" ref="A264:A327" si="14">CHOOSE(WEEKDAY(B264),"Sun","Mon","Tue","Wed","Thu","Fri","Sat")</f>
        <v>Fri</v>
      </c>
      <c r="B264" s="217">
        <f t="shared" si="12"/>
        <v>41530</v>
      </c>
      <c r="C264" s="255">
        <v>192</v>
      </c>
      <c r="D264" s="218">
        <v>184</v>
      </c>
      <c r="E264" s="218">
        <v>10</v>
      </c>
      <c r="F264" s="218">
        <v>1</v>
      </c>
      <c r="G264" s="219">
        <f t="shared" si="13"/>
        <v>195</v>
      </c>
      <c r="H264" s="218">
        <v>0</v>
      </c>
      <c r="I264" s="218">
        <v>8</v>
      </c>
      <c r="J264" s="220">
        <v>87.8</v>
      </c>
      <c r="K264" s="220">
        <v>6</v>
      </c>
      <c r="L264" s="220">
        <v>22.6</v>
      </c>
      <c r="M264" s="220">
        <v>0</v>
      </c>
      <c r="N264" s="220">
        <v>7.45</v>
      </c>
      <c r="O264" s="220">
        <v>7.45</v>
      </c>
      <c r="P264" s="220">
        <v>15</v>
      </c>
      <c r="Q264" s="220">
        <v>22.5</v>
      </c>
      <c r="R264" s="220">
        <v>8</v>
      </c>
      <c r="S264" s="220">
        <v>8</v>
      </c>
      <c r="T264" s="220">
        <v>17.14</v>
      </c>
      <c r="U264" s="246">
        <v>0.95</v>
      </c>
      <c r="V264" s="245"/>
      <c r="W264" s="205"/>
      <c r="X264" s="205"/>
    </row>
    <row r="265" spans="1:34">
      <c r="A265" s="216" t="str">
        <f t="shared" si="14"/>
        <v>Sat</v>
      </c>
      <c r="B265" s="217">
        <f t="shared" si="12"/>
        <v>41531</v>
      </c>
      <c r="C265" s="255">
        <v>167</v>
      </c>
      <c r="D265" s="218">
        <v>150</v>
      </c>
      <c r="E265" s="218">
        <v>12</v>
      </c>
      <c r="F265" s="218">
        <v>0</v>
      </c>
      <c r="G265" s="219">
        <f t="shared" si="13"/>
        <v>162</v>
      </c>
      <c r="H265" s="218">
        <v>0</v>
      </c>
      <c r="I265" s="218">
        <v>8</v>
      </c>
      <c r="J265" s="220">
        <v>72</v>
      </c>
      <c r="K265" s="220">
        <v>7.8</v>
      </c>
      <c r="L265" s="220">
        <v>14.7</v>
      </c>
      <c r="M265" s="220">
        <v>0</v>
      </c>
      <c r="N265" s="220">
        <v>7.55</v>
      </c>
      <c r="O265" s="220">
        <v>7.55</v>
      </c>
      <c r="P265" s="220">
        <v>15</v>
      </c>
      <c r="Q265" s="220">
        <v>23</v>
      </c>
      <c r="R265" s="220">
        <v>0</v>
      </c>
      <c r="S265" s="220">
        <v>8</v>
      </c>
      <c r="T265" s="220">
        <v>17.14</v>
      </c>
      <c r="U265" s="246">
        <v>0.2</v>
      </c>
      <c r="V265" s="245"/>
      <c r="W265" s="205"/>
      <c r="X265" s="205"/>
    </row>
    <row r="266" spans="1:34">
      <c r="A266" s="216" t="str">
        <f t="shared" si="14"/>
        <v>Sun</v>
      </c>
      <c r="B266" s="217">
        <f t="shared" si="12"/>
        <v>41532</v>
      </c>
      <c r="C266" s="255">
        <v>160</v>
      </c>
      <c r="D266" s="218">
        <v>141</v>
      </c>
      <c r="E266" s="218">
        <v>14</v>
      </c>
      <c r="F266" s="218">
        <v>0</v>
      </c>
      <c r="G266" s="219">
        <f t="shared" si="13"/>
        <v>155</v>
      </c>
      <c r="H266" s="218">
        <v>0</v>
      </c>
      <c r="I266" s="218">
        <v>8</v>
      </c>
      <c r="J266" s="220">
        <v>71.099999999999994</v>
      </c>
      <c r="K266" s="220">
        <v>7.9</v>
      </c>
      <c r="L266" s="220">
        <v>22.5</v>
      </c>
      <c r="M266" s="220">
        <v>0</v>
      </c>
      <c r="N266" s="220">
        <v>7.55</v>
      </c>
      <c r="O266" s="220">
        <v>7.55</v>
      </c>
      <c r="P266" s="220">
        <v>7.5</v>
      </c>
      <c r="Q266" s="220">
        <v>30</v>
      </c>
      <c r="R266" s="220">
        <v>0</v>
      </c>
      <c r="S266" s="220">
        <v>8</v>
      </c>
      <c r="T266" s="220">
        <v>17.14</v>
      </c>
      <c r="U266" s="246">
        <v>0.1</v>
      </c>
      <c r="V266" s="245"/>
      <c r="W266" s="205"/>
      <c r="X266" s="205"/>
    </row>
    <row r="267" spans="1:34">
      <c r="A267" s="216" t="str">
        <f t="shared" si="14"/>
        <v>Mon</v>
      </c>
      <c r="B267" s="217">
        <f t="shared" si="12"/>
        <v>41533</v>
      </c>
      <c r="C267" s="255">
        <v>159</v>
      </c>
      <c r="D267" s="218">
        <v>152</v>
      </c>
      <c r="E267" s="218">
        <v>10</v>
      </c>
      <c r="F267" s="218">
        <v>0</v>
      </c>
      <c r="G267" s="219">
        <f t="shared" si="13"/>
        <v>162</v>
      </c>
      <c r="H267" s="218">
        <v>0</v>
      </c>
      <c r="I267" s="218">
        <v>8</v>
      </c>
      <c r="J267" s="220">
        <v>75</v>
      </c>
      <c r="K267" s="220">
        <v>6</v>
      </c>
      <c r="L267" s="220">
        <v>15.1</v>
      </c>
      <c r="M267" s="220">
        <v>0</v>
      </c>
      <c r="N267" s="220">
        <v>7.55</v>
      </c>
      <c r="O267" s="220">
        <v>7.55</v>
      </c>
      <c r="P267" s="220">
        <v>7.6</v>
      </c>
      <c r="Q267" s="220">
        <v>22.6</v>
      </c>
      <c r="R267" s="220">
        <v>7.9</v>
      </c>
      <c r="S267" s="220">
        <v>8</v>
      </c>
      <c r="T267" s="220">
        <v>17.14</v>
      </c>
      <c r="U267" s="246">
        <v>0.8</v>
      </c>
      <c r="V267" s="245"/>
      <c r="W267" s="205"/>
      <c r="X267" s="205"/>
    </row>
    <row r="268" spans="1:34">
      <c r="A268" s="216" t="str">
        <f t="shared" si="14"/>
        <v>Tue</v>
      </c>
      <c r="B268" s="217">
        <f t="shared" si="12"/>
        <v>41534</v>
      </c>
      <c r="C268" s="255">
        <v>242</v>
      </c>
      <c r="D268" s="218">
        <v>231</v>
      </c>
      <c r="E268" s="218">
        <v>10</v>
      </c>
      <c r="F268" s="218">
        <v>3</v>
      </c>
      <c r="G268" s="219">
        <f t="shared" si="13"/>
        <v>244</v>
      </c>
      <c r="H268" s="218">
        <v>0</v>
      </c>
      <c r="I268" s="218">
        <v>8</v>
      </c>
      <c r="J268" s="220">
        <v>107.75</v>
      </c>
      <c r="K268" s="220">
        <v>6.2</v>
      </c>
      <c r="L268" s="220">
        <v>22.5</v>
      </c>
      <c r="M268" s="220">
        <v>0</v>
      </c>
      <c r="N268" s="220">
        <v>7.55</v>
      </c>
      <c r="O268" s="220">
        <v>7.55</v>
      </c>
      <c r="P268" s="220">
        <v>7.5</v>
      </c>
      <c r="Q268" s="220">
        <v>30</v>
      </c>
      <c r="R268" s="220">
        <v>8</v>
      </c>
      <c r="S268" s="220">
        <v>7.9</v>
      </c>
      <c r="T268" s="220">
        <v>17.14</v>
      </c>
      <c r="U268" s="246">
        <v>0.1</v>
      </c>
      <c r="V268" s="245"/>
      <c r="W268" s="205"/>
      <c r="X268" s="205"/>
    </row>
    <row r="269" spans="1:34">
      <c r="A269" s="216" t="str">
        <f t="shared" si="14"/>
        <v>Wed</v>
      </c>
      <c r="B269" s="217">
        <f t="shared" si="12"/>
        <v>41535</v>
      </c>
      <c r="C269" s="255">
        <v>294</v>
      </c>
      <c r="D269" s="218">
        <v>265</v>
      </c>
      <c r="E269" s="218">
        <v>12</v>
      </c>
      <c r="F269" s="218">
        <v>4</v>
      </c>
      <c r="G269" s="219">
        <f t="shared" si="13"/>
        <v>281</v>
      </c>
      <c r="H269" s="218">
        <v>0</v>
      </c>
      <c r="I269" s="218">
        <v>8</v>
      </c>
      <c r="J269" s="220">
        <v>125.6</v>
      </c>
      <c r="K269" s="220">
        <v>7.5</v>
      </c>
      <c r="L269" s="220">
        <v>22.6</v>
      </c>
      <c r="M269" s="220">
        <v>0</v>
      </c>
      <c r="N269" s="220">
        <v>7.5</v>
      </c>
      <c r="O269" s="220">
        <v>7.5</v>
      </c>
      <c r="P269" s="220">
        <v>7.5</v>
      </c>
      <c r="Q269" s="220">
        <v>30</v>
      </c>
      <c r="R269" s="220">
        <v>8</v>
      </c>
      <c r="S269" s="220">
        <v>8</v>
      </c>
      <c r="T269" s="220">
        <v>17.14</v>
      </c>
      <c r="U269" s="246">
        <v>0.15</v>
      </c>
      <c r="V269" s="245"/>
      <c r="W269" s="205"/>
      <c r="X269" s="205"/>
    </row>
    <row r="270" spans="1:34">
      <c r="A270" s="216" t="str">
        <f t="shared" si="14"/>
        <v>Thu</v>
      </c>
      <c r="B270" s="217">
        <f t="shared" si="12"/>
        <v>41536</v>
      </c>
      <c r="C270" s="255">
        <v>275</v>
      </c>
      <c r="D270" s="218">
        <v>238</v>
      </c>
      <c r="E270" s="218">
        <v>12</v>
      </c>
      <c r="F270" s="218">
        <v>0</v>
      </c>
      <c r="G270" s="219">
        <f t="shared" si="13"/>
        <v>250</v>
      </c>
      <c r="H270" s="218">
        <v>0</v>
      </c>
      <c r="I270" s="218">
        <v>8</v>
      </c>
      <c r="J270" s="220">
        <v>118.4</v>
      </c>
      <c r="K270" s="220">
        <v>7</v>
      </c>
      <c r="L270" s="220">
        <v>22.6</v>
      </c>
      <c r="M270" s="220">
        <v>0</v>
      </c>
      <c r="N270" s="220">
        <v>7.55</v>
      </c>
      <c r="O270" s="220">
        <v>7.55</v>
      </c>
      <c r="P270" s="220">
        <v>7.5</v>
      </c>
      <c r="Q270" s="220">
        <v>30</v>
      </c>
      <c r="R270" s="220">
        <v>8</v>
      </c>
      <c r="S270" s="220">
        <v>8</v>
      </c>
      <c r="T270" s="220">
        <v>17.14</v>
      </c>
      <c r="U270" s="246">
        <v>0.1</v>
      </c>
      <c r="V270" s="245"/>
      <c r="W270" s="220">
        <v>118.4</v>
      </c>
      <c r="X270" s="220">
        <v>7</v>
      </c>
      <c r="Y270" s="220">
        <v>30.1</v>
      </c>
      <c r="Z270" s="218">
        <v>0</v>
      </c>
      <c r="AA270" s="220">
        <v>7.55</v>
      </c>
      <c r="AB270" s="220">
        <v>7.55</v>
      </c>
      <c r="AC270" s="220">
        <v>7.5</v>
      </c>
      <c r="AD270" s="220">
        <v>22.5</v>
      </c>
      <c r="AE270" s="220">
        <v>8</v>
      </c>
      <c r="AF270" s="220">
        <v>8</v>
      </c>
      <c r="AG270" s="220">
        <v>17.14</v>
      </c>
      <c r="AH270" s="246">
        <v>0.1</v>
      </c>
    </row>
    <row r="271" spans="1:34">
      <c r="A271" s="216" t="str">
        <f t="shared" si="14"/>
        <v>Fri</v>
      </c>
      <c r="B271" s="217">
        <f t="shared" si="12"/>
        <v>41537</v>
      </c>
      <c r="C271" s="255">
        <v>189</v>
      </c>
      <c r="D271" s="218">
        <v>175</v>
      </c>
      <c r="E271" s="218">
        <v>9</v>
      </c>
      <c r="F271" s="218">
        <v>0</v>
      </c>
      <c r="G271" s="219">
        <f t="shared" si="13"/>
        <v>184</v>
      </c>
      <c r="H271" s="218">
        <v>0</v>
      </c>
      <c r="I271" s="218">
        <v>8</v>
      </c>
      <c r="J271" s="220">
        <v>84</v>
      </c>
      <c r="K271" s="220">
        <v>5.6</v>
      </c>
      <c r="L271" s="220">
        <v>15</v>
      </c>
      <c r="M271" s="220">
        <v>0</v>
      </c>
      <c r="N271" s="220">
        <v>7</v>
      </c>
      <c r="O271" s="220">
        <v>7</v>
      </c>
      <c r="P271" s="220">
        <v>7.5</v>
      </c>
      <c r="Q271" s="220">
        <v>28.3</v>
      </c>
      <c r="R271" s="220">
        <v>8</v>
      </c>
      <c r="S271" s="220">
        <v>8</v>
      </c>
      <c r="T271" s="220">
        <v>17.14</v>
      </c>
      <c r="U271" s="246">
        <v>1.25</v>
      </c>
      <c r="V271" s="245"/>
      <c r="W271" s="205"/>
      <c r="X271" s="205"/>
    </row>
    <row r="272" spans="1:34">
      <c r="A272" s="216" t="str">
        <f t="shared" si="14"/>
        <v>Sat</v>
      </c>
      <c r="B272" s="217">
        <f t="shared" si="12"/>
        <v>41538</v>
      </c>
      <c r="C272" s="255">
        <v>179</v>
      </c>
      <c r="D272" s="218">
        <v>168</v>
      </c>
      <c r="E272" s="218">
        <v>13</v>
      </c>
      <c r="F272" s="218">
        <v>1</v>
      </c>
      <c r="G272" s="219">
        <f t="shared" si="13"/>
        <v>182</v>
      </c>
      <c r="H272" s="218">
        <v>0</v>
      </c>
      <c r="I272" s="218">
        <v>8</v>
      </c>
      <c r="J272" s="220">
        <v>79.400000000000006</v>
      </c>
      <c r="K272" s="220">
        <v>8</v>
      </c>
      <c r="L272" s="220">
        <v>15</v>
      </c>
      <c r="M272" s="220">
        <v>0</v>
      </c>
      <c r="N272" s="220">
        <v>7.55</v>
      </c>
      <c r="O272" s="220">
        <v>7.55</v>
      </c>
      <c r="P272" s="220">
        <v>15</v>
      </c>
      <c r="Q272" s="220">
        <v>30</v>
      </c>
      <c r="R272" s="220">
        <v>6</v>
      </c>
      <c r="S272" s="220">
        <v>7.8</v>
      </c>
      <c r="T272" s="220">
        <v>17.14</v>
      </c>
      <c r="U272" s="246">
        <v>0.4</v>
      </c>
      <c r="V272" s="245"/>
      <c r="W272" s="205"/>
      <c r="X272" s="205"/>
    </row>
    <row r="273" spans="1:24">
      <c r="A273" s="216" t="str">
        <f t="shared" si="14"/>
        <v>Sun</v>
      </c>
      <c r="B273" s="217">
        <f t="shared" si="12"/>
        <v>41539</v>
      </c>
      <c r="C273" s="255">
        <v>204</v>
      </c>
      <c r="D273" s="218">
        <v>191</v>
      </c>
      <c r="E273" s="218">
        <v>13</v>
      </c>
      <c r="F273" s="218">
        <v>0</v>
      </c>
      <c r="G273" s="219">
        <f t="shared" si="13"/>
        <v>204</v>
      </c>
      <c r="H273" s="218">
        <v>0</v>
      </c>
      <c r="I273" s="218">
        <v>8</v>
      </c>
      <c r="J273" s="220">
        <v>96</v>
      </c>
      <c r="K273" s="220">
        <v>7.9</v>
      </c>
      <c r="L273" s="220">
        <v>22.6</v>
      </c>
      <c r="M273" s="220">
        <v>0</v>
      </c>
      <c r="N273" s="220">
        <v>7.5</v>
      </c>
      <c r="O273" s="220">
        <v>7.5</v>
      </c>
      <c r="P273" s="220">
        <v>7.5</v>
      </c>
      <c r="Q273" s="220">
        <v>30</v>
      </c>
      <c r="R273" s="220">
        <v>7.5</v>
      </c>
      <c r="S273" s="220">
        <v>8</v>
      </c>
      <c r="T273" s="220">
        <v>17.14</v>
      </c>
      <c r="U273" s="246">
        <v>0.4</v>
      </c>
      <c r="V273" s="245"/>
      <c r="W273" s="205"/>
      <c r="X273" s="205"/>
    </row>
    <row r="274" spans="1:24">
      <c r="A274" s="216" t="str">
        <f t="shared" si="14"/>
        <v>Mon</v>
      </c>
      <c r="B274" s="217">
        <f t="shared" si="12"/>
        <v>41540</v>
      </c>
      <c r="C274" s="255">
        <v>122</v>
      </c>
      <c r="D274" s="218">
        <v>113</v>
      </c>
      <c r="E274" s="218">
        <v>11</v>
      </c>
      <c r="F274" s="218">
        <v>0</v>
      </c>
      <c r="G274" s="219">
        <f t="shared" si="13"/>
        <v>124</v>
      </c>
      <c r="H274" s="218">
        <v>0</v>
      </c>
      <c r="I274" s="218">
        <v>8</v>
      </c>
      <c r="J274" s="220">
        <v>52.5</v>
      </c>
      <c r="K274" s="220">
        <v>7.1</v>
      </c>
      <c r="L274" s="220">
        <v>14.2</v>
      </c>
      <c r="M274" s="220">
        <v>0</v>
      </c>
      <c r="N274" s="220">
        <v>6.25</v>
      </c>
      <c r="O274" s="220">
        <v>6.25</v>
      </c>
      <c r="P274" s="220">
        <v>7.5</v>
      </c>
      <c r="Q274" s="220">
        <v>20.5</v>
      </c>
      <c r="R274" s="220">
        <v>8</v>
      </c>
      <c r="S274" s="220">
        <v>8</v>
      </c>
      <c r="T274" s="220">
        <v>17.14</v>
      </c>
      <c r="U274" s="246">
        <v>0</v>
      </c>
      <c r="V274" s="245"/>
      <c r="W274" s="205"/>
      <c r="X274" s="205"/>
    </row>
    <row r="275" spans="1:24">
      <c r="A275" s="216" t="str">
        <f t="shared" si="14"/>
        <v>Tue</v>
      </c>
      <c r="B275" s="217">
        <f t="shared" si="12"/>
        <v>41541</v>
      </c>
      <c r="C275" s="218">
        <v>239</v>
      </c>
      <c r="D275" s="218">
        <v>222</v>
      </c>
      <c r="E275" s="218">
        <v>21</v>
      </c>
      <c r="F275" s="218">
        <v>0</v>
      </c>
      <c r="G275" s="219">
        <f t="shared" si="13"/>
        <v>243</v>
      </c>
      <c r="H275" s="218">
        <v>0</v>
      </c>
      <c r="I275" s="218">
        <v>8</v>
      </c>
      <c r="J275" s="220">
        <v>116.3</v>
      </c>
      <c r="K275" s="220">
        <v>13.4</v>
      </c>
      <c r="L275" s="220">
        <v>22.5</v>
      </c>
      <c r="M275" s="220">
        <v>0</v>
      </c>
      <c r="N275" s="220">
        <v>7.5</v>
      </c>
      <c r="O275" s="220">
        <v>11.55</v>
      </c>
      <c r="P275" s="220">
        <v>7.7</v>
      </c>
      <c r="Q275" s="220">
        <v>32</v>
      </c>
      <c r="R275" s="220">
        <v>8</v>
      </c>
      <c r="S275" s="220">
        <v>8</v>
      </c>
      <c r="T275" s="220">
        <v>17.14</v>
      </c>
      <c r="U275" s="246">
        <v>0.1</v>
      </c>
      <c r="V275" s="245"/>
      <c r="W275" s="205"/>
      <c r="X275" s="205"/>
    </row>
    <row r="276" spans="1:24">
      <c r="A276" s="216" t="str">
        <f t="shared" si="14"/>
        <v>Wed</v>
      </c>
      <c r="B276" s="217">
        <f t="shared" si="12"/>
        <v>41542</v>
      </c>
      <c r="C276" s="218">
        <v>308</v>
      </c>
      <c r="D276" s="218">
        <v>286</v>
      </c>
      <c r="E276" s="218">
        <v>13</v>
      </c>
      <c r="F276" s="218">
        <v>2</v>
      </c>
      <c r="G276" s="219">
        <f t="shared" si="13"/>
        <v>301</v>
      </c>
      <c r="H276" s="218">
        <v>12</v>
      </c>
      <c r="I276" s="218">
        <v>8</v>
      </c>
      <c r="J276" s="220">
        <v>135.4</v>
      </c>
      <c r="K276" s="220">
        <v>7</v>
      </c>
      <c r="L276" s="220">
        <v>22.6</v>
      </c>
      <c r="M276" s="288">
        <v>7.5</v>
      </c>
      <c r="N276" s="220">
        <v>7.55</v>
      </c>
      <c r="O276" s="220">
        <v>7.55</v>
      </c>
      <c r="P276" s="220">
        <v>7.5</v>
      </c>
      <c r="Q276" s="220">
        <v>30</v>
      </c>
      <c r="R276" s="220">
        <v>6.3</v>
      </c>
      <c r="S276" s="220">
        <v>8</v>
      </c>
      <c r="T276" s="220">
        <v>17.14</v>
      </c>
      <c r="U276" s="246">
        <v>0.7</v>
      </c>
      <c r="V276" s="245"/>
      <c r="W276" s="205"/>
      <c r="X276" s="205"/>
    </row>
    <row r="277" spans="1:24">
      <c r="A277" s="216" t="str">
        <f t="shared" si="14"/>
        <v>Thu</v>
      </c>
      <c r="B277" s="217">
        <f t="shared" si="12"/>
        <v>41543</v>
      </c>
      <c r="C277" s="218">
        <v>253</v>
      </c>
      <c r="D277" s="218">
        <v>245</v>
      </c>
      <c r="E277" s="218">
        <v>14</v>
      </c>
      <c r="F277" s="218">
        <v>2</v>
      </c>
      <c r="G277" s="219">
        <f t="shared" si="13"/>
        <v>261</v>
      </c>
      <c r="H277" s="218">
        <v>0</v>
      </c>
      <c r="I277" s="218">
        <v>8</v>
      </c>
      <c r="J277" s="220">
        <v>124.9</v>
      </c>
      <c r="K277" s="220">
        <v>8</v>
      </c>
      <c r="L277" s="220">
        <v>22.6</v>
      </c>
      <c r="M277" s="220">
        <v>0</v>
      </c>
      <c r="N277" s="220">
        <v>7.5</v>
      </c>
      <c r="O277" s="220">
        <v>7.5</v>
      </c>
      <c r="P277" s="220">
        <v>7.5</v>
      </c>
      <c r="Q277" s="220">
        <v>22.5</v>
      </c>
      <c r="R277" s="220">
        <v>8</v>
      </c>
      <c r="S277" s="220">
        <v>7.9</v>
      </c>
      <c r="T277" s="220">
        <v>17.14</v>
      </c>
      <c r="U277" s="246">
        <v>0.5</v>
      </c>
      <c r="V277" s="245"/>
      <c r="W277" s="205"/>
      <c r="X277" s="205"/>
    </row>
    <row r="278" spans="1:24">
      <c r="A278" s="216" t="str">
        <f t="shared" si="14"/>
        <v>Fri</v>
      </c>
      <c r="B278" s="217">
        <f t="shared" si="12"/>
        <v>41544</v>
      </c>
      <c r="C278" s="255">
        <v>260</v>
      </c>
      <c r="D278" s="218">
        <v>242</v>
      </c>
      <c r="E278" s="218">
        <v>14</v>
      </c>
      <c r="F278" s="218">
        <v>2</v>
      </c>
      <c r="G278" s="219">
        <f t="shared" si="13"/>
        <v>258</v>
      </c>
      <c r="H278" s="218">
        <v>0</v>
      </c>
      <c r="I278" s="218">
        <v>8</v>
      </c>
      <c r="J278" s="220">
        <v>112.35</v>
      </c>
      <c r="K278" s="220">
        <v>7</v>
      </c>
      <c r="L278" s="220">
        <v>22.8</v>
      </c>
      <c r="M278" s="220">
        <v>0</v>
      </c>
      <c r="N278" s="220">
        <v>7.5</v>
      </c>
      <c r="O278" s="220">
        <v>7.5</v>
      </c>
      <c r="P278" s="220">
        <v>15.5</v>
      </c>
      <c r="Q278" s="220">
        <v>29</v>
      </c>
      <c r="R278" s="220">
        <v>7.9</v>
      </c>
      <c r="S278" s="220">
        <v>8</v>
      </c>
      <c r="T278" s="220">
        <v>17.14</v>
      </c>
      <c r="U278" s="246">
        <v>2</v>
      </c>
      <c r="V278" s="245"/>
      <c r="W278" s="205"/>
      <c r="X278" s="205"/>
    </row>
    <row r="279" spans="1:24">
      <c r="A279" s="216" t="str">
        <f t="shared" si="14"/>
        <v>Sat</v>
      </c>
      <c r="B279" s="217">
        <f t="shared" si="12"/>
        <v>41545</v>
      </c>
      <c r="C279" s="255">
        <v>305</v>
      </c>
      <c r="D279" s="218">
        <v>278</v>
      </c>
      <c r="E279" s="218">
        <v>10</v>
      </c>
      <c r="F279" s="218">
        <v>3</v>
      </c>
      <c r="G279" s="219">
        <f t="shared" si="13"/>
        <v>291</v>
      </c>
      <c r="H279" s="218">
        <v>0</v>
      </c>
      <c r="I279" s="218">
        <v>8</v>
      </c>
      <c r="J279" s="220">
        <v>129.80000000000001</v>
      </c>
      <c r="K279" s="220">
        <v>6.2</v>
      </c>
      <c r="L279" s="220">
        <v>22.6</v>
      </c>
      <c r="M279" s="220">
        <v>0</v>
      </c>
      <c r="N279" s="220">
        <v>7.5</v>
      </c>
      <c r="O279" s="220">
        <v>7.5</v>
      </c>
      <c r="P279" s="220">
        <v>15.1</v>
      </c>
      <c r="Q279" s="220">
        <v>30</v>
      </c>
      <c r="R279" s="220">
        <v>8</v>
      </c>
      <c r="S279" s="220">
        <v>8</v>
      </c>
      <c r="T279" s="220">
        <v>17.14</v>
      </c>
      <c r="U279" s="246">
        <v>0.8</v>
      </c>
      <c r="V279" s="245"/>
      <c r="W279" s="205"/>
      <c r="X279" s="205"/>
    </row>
    <row r="280" spans="1:24">
      <c r="A280" s="216" t="str">
        <f t="shared" si="14"/>
        <v>Sun</v>
      </c>
      <c r="B280" s="217">
        <f t="shared" si="12"/>
        <v>41546</v>
      </c>
      <c r="C280" s="255">
        <v>295</v>
      </c>
      <c r="D280" s="218">
        <v>271</v>
      </c>
      <c r="E280" s="218">
        <v>13</v>
      </c>
      <c r="F280" s="218">
        <v>0</v>
      </c>
      <c r="G280" s="219">
        <f t="shared" si="13"/>
        <v>284</v>
      </c>
      <c r="H280" s="218">
        <v>0</v>
      </c>
      <c r="I280" s="218">
        <v>8</v>
      </c>
      <c r="J280" s="220">
        <v>127.6</v>
      </c>
      <c r="K280" s="220">
        <v>7.8</v>
      </c>
      <c r="L280" s="220">
        <v>22.6</v>
      </c>
      <c r="M280" s="220">
        <v>0</v>
      </c>
      <c r="N280" s="220">
        <v>7.5</v>
      </c>
      <c r="O280" s="220">
        <v>7.5</v>
      </c>
      <c r="P280" s="220">
        <v>15</v>
      </c>
      <c r="Q280" s="220">
        <v>30</v>
      </c>
      <c r="R280" s="220">
        <v>8</v>
      </c>
      <c r="S280" s="220">
        <v>8</v>
      </c>
      <c r="T280" s="220">
        <v>17.14</v>
      </c>
      <c r="U280" s="246">
        <v>1.2</v>
      </c>
      <c r="V280" s="245"/>
      <c r="W280" s="205"/>
      <c r="X280" s="205"/>
    </row>
    <row r="281" spans="1:24">
      <c r="A281" s="216" t="str">
        <f t="shared" si="14"/>
        <v>Mon</v>
      </c>
      <c r="B281" s="217">
        <f t="shared" si="12"/>
        <v>41547</v>
      </c>
      <c r="C281" s="255">
        <v>148</v>
      </c>
      <c r="D281" s="218">
        <v>132</v>
      </c>
      <c r="E281" s="218">
        <v>14</v>
      </c>
      <c r="F281" s="218">
        <v>0</v>
      </c>
      <c r="G281" s="219">
        <f t="shared" si="13"/>
        <v>146</v>
      </c>
      <c r="H281" s="218">
        <v>0</v>
      </c>
      <c r="I281" s="218">
        <v>8</v>
      </c>
      <c r="J281" s="220">
        <v>65.8</v>
      </c>
      <c r="K281" s="220">
        <v>8</v>
      </c>
      <c r="L281" s="220">
        <v>15</v>
      </c>
      <c r="M281" s="220">
        <v>0</v>
      </c>
      <c r="N281" s="220">
        <v>7.5</v>
      </c>
      <c r="O281" s="220">
        <v>7.5</v>
      </c>
      <c r="P281" s="220">
        <v>7.5</v>
      </c>
      <c r="Q281" s="220">
        <v>30.1</v>
      </c>
      <c r="R281" s="220">
        <v>8</v>
      </c>
      <c r="S281" s="220">
        <v>8</v>
      </c>
      <c r="T281" s="220">
        <v>17.14</v>
      </c>
      <c r="U281" s="246">
        <v>0.1</v>
      </c>
      <c r="V281" s="245"/>
      <c r="W281" s="205"/>
      <c r="X281" s="205"/>
    </row>
    <row r="282" spans="1:24">
      <c r="A282" s="216" t="str">
        <f t="shared" si="14"/>
        <v>Tue</v>
      </c>
      <c r="B282" s="217">
        <f t="shared" si="12"/>
        <v>41548</v>
      </c>
      <c r="C282" s="293">
        <v>196</v>
      </c>
      <c r="D282" s="218">
        <v>177</v>
      </c>
      <c r="E282" s="218">
        <v>9</v>
      </c>
      <c r="F282" s="218">
        <v>0</v>
      </c>
      <c r="G282" s="219">
        <f t="shared" si="13"/>
        <v>186</v>
      </c>
      <c r="H282" s="218">
        <v>0</v>
      </c>
      <c r="I282" s="218">
        <v>8</v>
      </c>
      <c r="J282" s="220">
        <v>82.8</v>
      </c>
      <c r="K282" s="220">
        <v>5.2</v>
      </c>
      <c r="L282" s="292">
        <v>22.5</v>
      </c>
      <c r="M282" s="220">
        <v>0</v>
      </c>
      <c r="N282" s="220">
        <v>7.5</v>
      </c>
      <c r="O282" s="220">
        <v>7.5</v>
      </c>
      <c r="P282" s="220">
        <v>7.5</v>
      </c>
      <c r="Q282" s="220">
        <v>30.2</v>
      </c>
      <c r="R282" s="220">
        <v>8</v>
      </c>
      <c r="S282" s="220">
        <v>8</v>
      </c>
      <c r="T282" s="289">
        <v>11.43</v>
      </c>
      <c r="U282" s="246">
        <v>0</v>
      </c>
      <c r="V282" s="245"/>
      <c r="W282" s="290" t="s">
        <v>201</v>
      </c>
      <c r="X282" s="205"/>
    </row>
    <row r="283" spans="1:24">
      <c r="A283" s="216" t="str">
        <f t="shared" si="14"/>
        <v>Wed</v>
      </c>
      <c r="B283" s="217">
        <f t="shared" si="12"/>
        <v>41549</v>
      </c>
      <c r="C283" s="218">
        <v>228</v>
      </c>
      <c r="D283" s="218">
        <v>208</v>
      </c>
      <c r="E283" s="218">
        <v>8</v>
      </c>
      <c r="F283" s="218">
        <v>5</v>
      </c>
      <c r="G283" s="219">
        <f t="shared" si="13"/>
        <v>221</v>
      </c>
      <c r="H283" s="218">
        <v>0</v>
      </c>
      <c r="I283" s="218">
        <v>8</v>
      </c>
      <c r="J283" s="220">
        <v>95.2</v>
      </c>
      <c r="K283" s="220">
        <v>5.5</v>
      </c>
      <c r="L283" s="220">
        <v>22.6</v>
      </c>
      <c r="M283" s="220">
        <v>0</v>
      </c>
      <c r="N283" s="220">
        <v>7.5</v>
      </c>
      <c r="O283" s="220">
        <v>7.5</v>
      </c>
      <c r="P283" s="220">
        <v>7.5</v>
      </c>
      <c r="Q283" s="220">
        <v>28.5</v>
      </c>
      <c r="R283" s="220">
        <v>8</v>
      </c>
      <c r="S283" s="220">
        <v>8</v>
      </c>
      <c r="T283" s="220">
        <v>11.43</v>
      </c>
      <c r="U283" s="246">
        <v>0.15</v>
      </c>
      <c r="V283" s="245"/>
      <c r="W283" s="291" t="s">
        <v>203</v>
      </c>
      <c r="X283" s="205"/>
    </row>
    <row r="284" spans="1:24">
      <c r="A284" s="216" t="str">
        <f t="shared" si="14"/>
        <v>Thu</v>
      </c>
      <c r="B284" s="217">
        <f t="shared" si="12"/>
        <v>41550</v>
      </c>
      <c r="C284" s="255">
        <v>197</v>
      </c>
      <c r="D284" s="218">
        <v>188</v>
      </c>
      <c r="E284" s="218">
        <v>0</v>
      </c>
      <c r="F284" s="218">
        <v>0</v>
      </c>
      <c r="G284" s="219">
        <f t="shared" si="13"/>
        <v>188</v>
      </c>
      <c r="H284" s="218">
        <v>0</v>
      </c>
      <c r="I284" s="218">
        <v>8</v>
      </c>
      <c r="J284" s="220">
        <v>90.3</v>
      </c>
      <c r="K284" s="220">
        <v>0</v>
      </c>
      <c r="L284" s="220">
        <v>22.5</v>
      </c>
      <c r="M284" s="220">
        <v>0</v>
      </c>
      <c r="N284" s="220">
        <v>7.5</v>
      </c>
      <c r="O284" s="220">
        <v>7.5</v>
      </c>
      <c r="P284" s="220">
        <v>7.5</v>
      </c>
      <c r="Q284" s="220">
        <v>30.1</v>
      </c>
      <c r="R284" s="220">
        <v>7.9</v>
      </c>
      <c r="S284" s="220">
        <v>8</v>
      </c>
      <c r="T284" s="220">
        <v>11.43</v>
      </c>
      <c r="U284" s="246">
        <v>0.1</v>
      </c>
      <c r="V284" s="245"/>
      <c r="W284" s="205"/>
      <c r="X284" s="205"/>
    </row>
    <row r="285" spans="1:24">
      <c r="A285" s="216" t="str">
        <f t="shared" si="14"/>
        <v>Fri</v>
      </c>
      <c r="B285" s="217">
        <f t="shared" si="12"/>
        <v>41551</v>
      </c>
      <c r="C285" s="255">
        <v>156</v>
      </c>
      <c r="D285" s="218">
        <v>155</v>
      </c>
      <c r="E285" s="218">
        <v>0</v>
      </c>
      <c r="F285" s="218">
        <v>0</v>
      </c>
      <c r="G285" s="219">
        <f t="shared" si="13"/>
        <v>155</v>
      </c>
      <c r="H285" s="218">
        <v>0</v>
      </c>
      <c r="I285" s="218">
        <v>8</v>
      </c>
      <c r="J285" s="220">
        <v>71.849999999999994</v>
      </c>
      <c r="K285" s="220">
        <v>0</v>
      </c>
      <c r="L285" s="220">
        <v>15</v>
      </c>
      <c r="M285" s="220">
        <v>0</v>
      </c>
      <c r="N285" s="220">
        <v>7.55</v>
      </c>
      <c r="O285" s="220">
        <v>7.55</v>
      </c>
      <c r="P285" s="220">
        <v>15.1</v>
      </c>
      <c r="Q285" s="220">
        <v>30</v>
      </c>
      <c r="R285" s="220">
        <v>8</v>
      </c>
      <c r="S285" s="220">
        <v>8</v>
      </c>
      <c r="T285" s="220">
        <v>11.43</v>
      </c>
      <c r="U285" s="246">
        <v>0.1</v>
      </c>
      <c r="V285" s="245"/>
      <c r="W285" s="205"/>
      <c r="X285" s="205"/>
    </row>
    <row r="286" spans="1:24">
      <c r="A286" s="216" t="str">
        <f t="shared" si="14"/>
        <v>Sat</v>
      </c>
      <c r="B286" s="217">
        <f t="shared" si="12"/>
        <v>41552</v>
      </c>
      <c r="C286" s="255">
        <v>198</v>
      </c>
      <c r="D286" s="218">
        <v>199</v>
      </c>
      <c r="E286" s="218">
        <v>0</v>
      </c>
      <c r="F286" s="218">
        <v>0</v>
      </c>
      <c r="G286" s="219">
        <f t="shared" si="13"/>
        <v>199</v>
      </c>
      <c r="H286" s="218">
        <v>0</v>
      </c>
      <c r="I286" s="218">
        <v>8</v>
      </c>
      <c r="J286" s="220">
        <v>102.3</v>
      </c>
      <c r="K286" s="220">
        <v>0</v>
      </c>
      <c r="L286" s="220">
        <v>22.6</v>
      </c>
      <c r="M286" s="220">
        <v>0</v>
      </c>
      <c r="N286" s="220">
        <v>7.55</v>
      </c>
      <c r="O286" s="220">
        <v>7.55</v>
      </c>
      <c r="P286" s="220">
        <v>15.1</v>
      </c>
      <c r="Q286" s="220">
        <v>30</v>
      </c>
      <c r="R286" s="220">
        <v>8</v>
      </c>
      <c r="S286" s="220">
        <v>8</v>
      </c>
      <c r="T286" s="220">
        <v>11.43</v>
      </c>
      <c r="U286" s="246">
        <v>0.1</v>
      </c>
      <c r="V286" s="245"/>
      <c r="W286" s="205"/>
      <c r="X286" s="205"/>
    </row>
    <row r="287" spans="1:24">
      <c r="A287" s="216" t="str">
        <f t="shared" si="14"/>
        <v>Sun</v>
      </c>
      <c r="B287" s="217">
        <f t="shared" si="12"/>
        <v>41553</v>
      </c>
      <c r="C287" s="255">
        <v>211</v>
      </c>
      <c r="D287" s="218">
        <v>205</v>
      </c>
      <c r="E287" s="218">
        <v>0</v>
      </c>
      <c r="F287" s="218">
        <v>0</v>
      </c>
      <c r="G287" s="219">
        <f t="shared" si="13"/>
        <v>205</v>
      </c>
      <c r="H287" s="218">
        <v>0</v>
      </c>
      <c r="I287" s="218">
        <v>8</v>
      </c>
      <c r="J287" s="220">
        <v>102.7</v>
      </c>
      <c r="K287" s="220">
        <v>0</v>
      </c>
      <c r="L287" s="220">
        <v>22.6</v>
      </c>
      <c r="M287" s="220">
        <v>0</v>
      </c>
      <c r="N287" s="220">
        <v>7.5</v>
      </c>
      <c r="O287" s="220">
        <v>7.5</v>
      </c>
      <c r="P287" s="220">
        <v>15</v>
      </c>
      <c r="Q287" s="220">
        <v>25</v>
      </c>
      <c r="R287" s="220">
        <v>8</v>
      </c>
      <c r="S287" s="220">
        <v>16</v>
      </c>
      <c r="T287" s="220">
        <v>11.43</v>
      </c>
      <c r="U287" s="246">
        <v>0.5</v>
      </c>
      <c r="V287" s="245"/>
      <c r="W287" s="205"/>
      <c r="X287" s="205"/>
    </row>
    <row r="288" spans="1:24">
      <c r="A288" s="216" t="str">
        <f t="shared" si="14"/>
        <v>Mon</v>
      </c>
      <c r="B288" s="217">
        <f t="shared" si="12"/>
        <v>41554</v>
      </c>
      <c r="C288" s="255">
        <v>149</v>
      </c>
      <c r="D288" s="218">
        <v>147</v>
      </c>
      <c r="E288" s="218">
        <v>0</v>
      </c>
      <c r="F288" s="218">
        <v>0</v>
      </c>
      <c r="G288" s="219">
        <f t="shared" si="13"/>
        <v>147</v>
      </c>
      <c r="H288" s="218">
        <v>0</v>
      </c>
      <c r="I288" s="218">
        <v>8</v>
      </c>
      <c r="J288" s="220">
        <v>70.650000000000006</v>
      </c>
      <c r="K288" s="220">
        <v>0</v>
      </c>
      <c r="L288" s="220">
        <v>15</v>
      </c>
      <c r="M288" s="220">
        <v>7.5</v>
      </c>
      <c r="N288" s="220">
        <v>7.5</v>
      </c>
      <c r="O288" s="220">
        <v>7.5</v>
      </c>
      <c r="P288" s="220">
        <v>7.5</v>
      </c>
      <c r="Q288" s="220">
        <v>22.5</v>
      </c>
      <c r="R288" s="220">
        <v>8</v>
      </c>
      <c r="S288" s="220">
        <v>16</v>
      </c>
      <c r="T288" s="220">
        <v>11.43</v>
      </c>
      <c r="U288" s="246">
        <v>0.1</v>
      </c>
      <c r="V288" s="245"/>
      <c r="W288" s="205"/>
      <c r="X288" s="205"/>
    </row>
    <row r="289" spans="1:24">
      <c r="A289" s="216" t="str">
        <f t="shared" si="14"/>
        <v>Tue</v>
      </c>
      <c r="B289" s="217">
        <f t="shared" si="12"/>
        <v>41555</v>
      </c>
      <c r="C289" s="218">
        <v>164</v>
      </c>
      <c r="D289" s="218">
        <v>157</v>
      </c>
      <c r="E289" s="218">
        <v>0</v>
      </c>
      <c r="F289" s="218">
        <v>0</v>
      </c>
      <c r="G289" s="219">
        <f t="shared" si="13"/>
        <v>157</v>
      </c>
      <c r="H289" s="218">
        <v>0</v>
      </c>
      <c r="I289" s="218">
        <v>8</v>
      </c>
      <c r="J289" s="220">
        <v>72.95</v>
      </c>
      <c r="K289" s="220">
        <v>0</v>
      </c>
      <c r="L289" s="220">
        <v>19.7</v>
      </c>
      <c r="M289" s="220">
        <v>0</v>
      </c>
      <c r="N289" s="220">
        <v>7.5</v>
      </c>
      <c r="O289" s="220">
        <v>7.5</v>
      </c>
      <c r="P289" s="220">
        <v>7.6</v>
      </c>
      <c r="Q289" s="220">
        <v>37.799999999999997</v>
      </c>
      <c r="R289" s="220">
        <v>8</v>
      </c>
      <c r="S289" s="220">
        <v>8</v>
      </c>
      <c r="T289" s="220">
        <v>11.43</v>
      </c>
      <c r="U289" s="246">
        <v>0</v>
      </c>
      <c r="V289" s="245"/>
      <c r="W289" s="205"/>
      <c r="X289" s="205"/>
    </row>
    <row r="290" spans="1:24">
      <c r="A290" s="216" t="str">
        <f t="shared" si="14"/>
        <v>Wed</v>
      </c>
      <c r="B290" s="217">
        <f t="shared" si="12"/>
        <v>41556</v>
      </c>
      <c r="C290" s="218">
        <v>228</v>
      </c>
      <c r="D290" s="218">
        <v>211</v>
      </c>
      <c r="E290" s="218">
        <v>0</v>
      </c>
      <c r="F290" s="218">
        <v>3</v>
      </c>
      <c r="G290" s="219">
        <f t="shared" si="13"/>
        <v>214</v>
      </c>
      <c r="H290" s="218">
        <v>0</v>
      </c>
      <c r="I290" s="218">
        <v>8</v>
      </c>
      <c r="J290" s="220">
        <v>99.2</v>
      </c>
      <c r="K290" s="220">
        <v>0</v>
      </c>
      <c r="L290" s="220">
        <v>22.7</v>
      </c>
      <c r="M290" s="220">
        <v>0</v>
      </c>
      <c r="N290" s="220">
        <v>7.5</v>
      </c>
      <c r="O290" s="220">
        <v>7.5</v>
      </c>
      <c r="P290" s="220">
        <v>7.5</v>
      </c>
      <c r="Q290" s="220">
        <v>30</v>
      </c>
      <c r="R290" s="220">
        <v>8</v>
      </c>
      <c r="S290" s="220">
        <v>8</v>
      </c>
      <c r="T290" s="220">
        <v>11.43</v>
      </c>
      <c r="U290" s="246">
        <v>0.75</v>
      </c>
      <c r="V290" s="245"/>
      <c r="W290" s="205"/>
      <c r="X290" s="205"/>
    </row>
    <row r="291" spans="1:24">
      <c r="A291" s="216" t="str">
        <f t="shared" si="14"/>
        <v>Thu</v>
      </c>
      <c r="B291" s="217">
        <f t="shared" si="12"/>
        <v>41557</v>
      </c>
      <c r="C291" s="218">
        <v>267</v>
      </c>
      <c r="D291" s="218">
        <v>249</v>
      </c>
      <c r="E291" s="218">
        <v>0</v>
      </c>
      <c r="F291" s="218">
        <v>1</v>
      </c>
      <c r="G291" s="219">
        <f t="shared" si="13"/>
        <v>250</v>
      </c>
      <c r="H291" s="218">
        <v>0</v>
      </c>
      <c r="I291" s="218">
        <v>8</v>
      </c>
      <c r="J291" s="220">
        <v>124.2</v>
      </c>
      <c r="K291" s="220">
        <v>0</v>
      </c>
      <c r="L291" s="220">
        <v>22.5</v>
      </c>
      <c r="M291" s="220">
        <v>0</v>
      </c>
      <c r="N291" s="220">
        <v>7.5</v>
      </c>
      <c r="O291" s="220">
        <v>7.5</v>
      </c>
      <c r="P291" s="220">
        <v>7.5</v>
      </c>
      <c r="Q291" s="220">
        <v>22.5</v>
      </c>
      <c r="R291" s="220">
        <v>8</v>
      </c>
      <c r="S291" s="220">
        <v>16</v>
      </c>
      <c r="T291" s="220">
        <v>11.43</v>
      </c>
      <c r="U291" s="246">
        <v>0.3</v>
      </c>
      <c r="V291" s="245"/>
      <c r="W291" s="205"/>
      <c r="X291" s="205"/>
    </row>
    <row r="292" spans="1:24">
      <c r="A292" s="216" t="str">
        <f t="shared" si="14"/>
        <v>Fri</v>
      </c>
      <c r="B292" s="217">
        <f t="shared" si="12"/>
        <v>41558</v>
      </c>
      <c r="C292" s="255">
        <v>201</v>
      </c>
      <c r="D292" s="218">
        <v>187</v>
      </c>
      <c r="E292" s="218">
        <v>14</v>
      </c>
      <c r="F292" s="218">
        <v>2</v>
      </c>
      <c r="G292" s="219">
        <f t="shared" si="13"/>
        <v>203</v>
      </c>
      <c r="H292" s="218">
        <v>0</v>
      </c>
      <c r="I292" s="218">
        <v>8</v>
      </c>
      <c r="J292" s="220">
        <v>87.6</v>
      </c>
      <c r="K292" s="220">
        <v>8</v>
      </c>
      <c r="L292" s="220">
        <v>23</v>
      </c>
      <c r="M292" s="220">
        <v>0</v>
      </c>
      <c r="N292" s="220">
        <v>7.5</v>
      </c>
      <c r="O292" s="220">
        <v>7.5</v>
      </c>
      <c r="P292" s="220">
        <v>15.1</v>
      </c>
      <c r="Q292" s="220">
        <v>26.5</v>
      </c>
      <c r="R292" s="220">
        <v>8</v>
      </c>
      <c r="S292" s="220">
        <v>16</v>
      </c>
      <c r="T292" s="220">
        <v>11.43</v>
      </c>
      <c r="U292" s="246">
        <v>0.2</v>
      </c>
      <c r="V292" s="245"/>
      <c r="W292" s="205"/>
      <c r="X292" s="205"/>
    </row>
    <row r="293" spans="1:24">
      <c r="A293" s="216" t="str">
        <f t="shared" si="14"/>
        <v>Sat</v>
      </c>
      <c r="B293" s="217">
        <f t="shared" si="12"/>
        <v>41559</v>
      </c>
      <c r="C293" s="255">
        <v>191</v>
      </c>
      <c r="D293" s="218">
        <v>183</v>
      </c>
      <c r="E293" s="218">
        <v>7</v>
      </c>
      <c r="F293" s="218">
        <v>0</v>
      </c>
      <c r="G293" s="219">
        <f t="shared" si="13"/>
        <v>190</v>
      </c>
      <c r="H293" s="218">
        <v>0</v>
      </c>
      <c r="I293" s="218">
        <v>8</v>
      </c>
      <c r="J293" s="220">
        <v>87.6</v>
      </c>
      <c r="K293" s="220">
        <v>4.5</v>
      </c>
      <c r="L293" s="220">
        <v>22.7</v>
      </c>
      <c r="M293" s="220">
        <v>0</v>
      </c>
      <c r="N293" s="220">
        <v>7.5</v>
      </c>
      <c r="O293" s="220">
        <v>7.5</v>
      </c>
      <c r="P293" s="220">
        <v>14.9</v>
      </c>
      <c r="Q293" s="220">
        <v>30</v>
      </c>
      <c r="R293" s="220">
        <v>8</v>
      </c>
      <c r="S293" s="220">
        <v>16</v>
      </c>
      <c r="T293" s="220">
        <v>11.43</v>
      </c>
      <c r="U293" s="246">
        <v>0</v>
      </c>
      <c r="V293" s="245"/>
      <c r="W293" s="205"/>
      <c r="X293" s="205"/>
    </row>
    <row r="294" spans="1:24">
      <c r="A294" s="216" t="str">
        <f t="shared" si="14"/>
        <v>Sun</v>
      </c>
      <c r="B294" s="217">
        <f t="shared" si="12"/>
        <v>41560</v>
      </c>
      <c r="C294" s="255">
        <v>302</v>
      </c>
      <c r="D294" s="218">
        <v>291</v>
      </c>
      <c r="E294" s="218">
        <v>0</v>
      </c>
      <c r="F294" s="218">
        <v>0</v>
      </c>
      <c r="G294" s="219">
        <f t="shared" si="13"/>
        <v>291</v>
      </c>
      <c r="H294" s="218">
        <v>0</v>
      </c>
      <c r="I294" s="218">
        <v>8</v>
      </c>
      <c r="J294" s="220">
        <v>151.1</v>
      </c>
      <c r="K294" s="220">
        <v>0</v>
      </c>
      <c r="L294" s="220">
        <v>22.4</v>
      </c>
      <c r="M294" s="220">
        <v>0</v>
      </c>
      <c r="N294" s="220">
        <v>7.5</v>
      </c>
      <c r="O294" s="220">
        <v>7.5</v>
      </c>
      <c r="P294" s="220">
        <v>7.5</v>
      </c>
      <c r="Q294" s="220">
        <v>30</v>
      </c>
      <c r="R294" s="220">
        <v>8</v>
      </c>
      <c r="S294" s="220">
        <v>23.5</v>
      </c>
      <c r="T294" s="220">
        <v>11.43</v>
      </c>
      <c r="U294" s="246">
        <v>1.1000000000000001</v>
      </c>
      <c r="V294" s="245"/>
      <c r="W294" s="205"/>
      <c r="X294" s="205"/>
    </row>
    <row r="295" spans="1:24">
      <c r="A295" s="216" t="str">
        <f t="shared" si="14"/>
        <v>Mon</v>
      </c>
      <c r="B295" s="217">
        <f t="shared" si="12"/>
        <v>41561</v>
      </c>
      <c r="C295" s="255">
        <v>104</v>
      </c>
      <c r="D295" s="218">
        <v>101</v>
      </c>
      <c r="E295" s="218">
        <v>0</v>
      </c>
      <c r="F295" s="218">
        <v>0</v>
      </c>
      <c r="G295" s="219">
        <f t="shared" si="13"/>
        <v>101</v>
      </c>
      <c r="H295" s="218">
        <v>0</v>
      </c>
      <c r="I295" s="218">
        <v>8</v>
      </c>
      <c r="J295" s="220">
        <v>47.7</v>
      </c>
      <c r="K295" s="220">
        <v>0</v>
      </c>
      <c r="L295" s="220">
        <v>15</v>
      </c>
      <c r="M295" s="220">
        <v>15.6</v>
      </c>
      <c r="N295" s="220">
        <v>7.55</v>
      </c>
      <c r="O295" s="220">
        <v>7.55</v>
      </c>
      <c r="P295" s="220">
        <v>7.5</v>
      </c>
      <c r="Q295" s="220">
        <v>30</v>
      </c>
      <c r="R295" s="220">
        <v>8</v>
      </c>
      <c r="S295" s="220">
        <v>15.5</v>
      </c>
      <c r="T295" s="220">
        <v>11.43</v>
      </c>
      <c r="U295" s="246">
        <v>0</v>
      </c>
      <c r="V295" s="245"/>
      <c r="W295" s="205"/>
      <c r="X295" s="205"/>
    </row>
    <row r="296" spans="1:24">
      <c r="A296" s="216" t="str">
        <f t="shared" si="14"/>
        <v>Tue</v>
      </c>
      <c r="B296" s="217">
        <f t="shared" si="12"/>
        <v>41562</v>
      </c>
      <c r="C296" s="255">
        <v>164</v>
      </c>
      <c r="D296" s="218">
        <v>176</v>
      </c>
      <c r="E296" s="218">
        <v>0</v>
      </c>
      <c r="F296" s="218">
        <v>0</v>
      </c>
      <c r="G296" s="219">
        <f t="shared" si="13"/>
        <v>176</v>
      </c>
      <c r="H296" s="218">
        <v>0</v>
      </c>
      <c r="I296" s="218">
        <v>8</v>
      </c>
      <c r="J296" s="220">
        <v>82.7</v>
      </c>
      <c r="K296" s="220">
        <v>0</v>
      </c>
      <c r="L296" s="220">
        <v>21</v>
      </c>
      <c r="M296" s="220">
        <v>15.5</v>
      </c>
      <c r="N296" s="220">
        <v>7.5</v>
      </c>
      <c r="O296" s="220">
        <v>7.5</v>
      </c>
      <c r="P296" s="220">
        <v>15.1</v>
      </c>
      <c r="Q296" s="220">
        <v>30</v>
      </c>
      <c r="R296" s="220">
        <v>8</v>
      </c>
      <c r="S296" s="220">
        <v>15.5</v>
      </c>
      <c r="T296" s="220">
        <v>11.43</v>
      </c>
      <c r="U296" s="246">
        <v>0.30099999999999999</v>
      </c>
      <c r="V296" s="245"/>
      <c r="W296" s="205"/>
      <c r="X296" s="205"/>
    </row>
    <row r="297" spans="1:24">
      <c r="A297" s="216" t="str">
        <f t="shared" si="14"/>
        <v>Wed</v>
      </c>
      <c r="B297" s="217">
        <f t="shared" si="12"/>
        <v>41563</v>
      </c>
      <c r="C297" s="218">
        <v>242</v>
      </c>
      <c r="D297" s="218">
        <v>233</v>
      </c>
      <c r="E297" s="218">
        <v>12</v>
      </c>
      <c r="F297" s="218">
        <v>0</v>
      </c>
      <c r="G297" s="219">
        <f t="shared" si="13"/>
        <v>245</v>
      </c>
      <c r="H297" s="218">
        <v>0</v>
      </c>
      <c r="I297" s="218">
        <v>8</v>
      </c>
      <c r="J297" s="220">
        <v>118.3</v>
      </c>
      <c r="K297" s="220">
        <v>8</v>
      </c>
      <c r="L297" s="220">
        <v>22.4</v>
      </c>
      <c r="M297" s="220">
        <v>7.5</v>
      </c>
      <c r="N297" s="220">
        <v>7.55</v>
      </c>
      <c r="O297" s="220">
        <v>7.55</v>
      </c>
      <c r="P297" s="220">
        <v>15.1</v>
      </c>
      <c r="Q297" s="220">
        <v>30</v>
      </c>
      <c r="R297" s="220">
        <v>8</v>
      </c>
      <c r="S297" s="220">
        <v>7.5</v>
      </c>
      <c r="T297" s="220">
        <v>11.43</v>
      </c>
      <c r="U297" s="246">
        <v>0.75</v>
      </c>
      <c r="V297" s="245"/>
      <c r="W297" s="205"/>
      <c r="X297" s="205"/>
    </row>
    <row r="298" spans="1:24">
      <c r="A298" s="216" t="str">
        <f t="shared" si="14"/>
        <v>Thu</v>
      </c>
      <c r="B298" s="217">
        <f t="shared" si="12"/>
        <v>41564</v>
      </c>
      <c r="C298" s="218">
        <v>237</v>
      </c>
      <c r="D298" s="218">
        <v>232</v>
      </c>
      <c r="E298" s="218">
        <v>0</v>
      </c>
      <c r="F298" s="218">
        <v>0</v>
      </c>
      <c r="G298" s="219">
        <f t="shared" si="13"/>
        <v>232</v>
      </c>
      <c r="H298" s="218">
        <v>0</v>
      </c>
      <c r="I298" s="218">
        <v>8</v>
      </c>
      <c r="J298" s="220">
        <v>109.5</v>
      </c>
      <c r="K298" s="220">
        <v>0</v>
      </c>
      <c r="L298" s="220">
        <v>21.7</v>
      </c>
      <c r="M298" s="220">
        <v>0</v>
      </c>
      <c r="N298" s="220">
        <v>7.55</v>
      </c>
      <c r="O298" s="220">
        <v>7.55</v>
      </c>
      <c r="P298" s="220">
        <v>7.5</v>
      </c>
      <c r="Q298" s="220">
        <v>30.1</v>
      </c>
      <c r="R298" s="220">
        <v>8</v>
      </c>
      <c r="S298" s="220">
        <v>15.5</v>
      </c>
      <c r="T298" s="220">
        <v>11.43</v>
      </c>
      <c r="U298" s="246">
        <v>0.5</v>
      </c>
      <c r="V298" s="245"/>
      <c r="W298" s="205"/>
      <c r="X298" s="205"/>
    </row>
    <row r="299" spans="1:24">
      <c r="A299" s="216" t="str">
        <f t="shared" si="14"/>
        <v>Fri</v>
      </c>
      <c r="B299" s="217">
        <f t="shared" si="12"/>
        <v>41565</v>
      </c>
      <c r="C299" s="255">
        <v>195</v>
      </c>
      <c r="D299" s="218">
        <v>200</v>
      </c>
      <c r="E299" s="218">
        <v>0</v>
      </c>
      <c r="F299" s="218">
        <v>0</v>
      </c>
      <c r="G299" s="219">
        <f t="shared" si="13"/>
        <v>200</v>
      </c>
      <c r="H299" s="218">
        <v>0</v>
      </c>
      <c r="I299" s="218">
        <v>8</v>
      </c>
      <c r="J299" s="220">
        <v>102</v>
      </c>
      <c r="K299" s="220">
        <v>0</v>
      </c>
      <c r="L299" s="220">
        <v>22.7</v>
      </c>
      <c r="M299" s="220">
        <v>0</v>
      </c>
      <c r="N299" s="220">
        <v>7.55</v>
      </c>
      <c r="O299" s="220">
        <v>7.55</v>
      </c>
      <c r="P299" s="220">
        <v>7.5</v>
      </c>
      <c r="Q299" s="220">
        <v>20.399999999999999</v>
      </c>
      <c r="R299" s="220">
        <v>8</v>
      </c>
      <c r="S299" s="220">
        <v>8</v>
      </c>
      <c r="T299" s="220">
        <v>11.43</v>
      </c>
      <c r="U299" s="246">
        <v>0.2</v>
      </c>
      <c r="V299" s="245"/>
      <c r="W299" s="205"/>
      <c r="X299" s="205"/>
    </row>
    <row r="300" spans="1:24">
      <c r="A300" s="216" t="str">
        <f t="shared" si="14"/>
        <v>Sat</v>
      </c>
      <c r="B300" s="217">
        <f t="shared" si="12"/>
        <v>41566</v>
      </c>
      <c r="C300" s="255">
        <v>229</v>
      </c>
      <c r="D300" s="218">
        <v>206</v>
      </c>
      <c r="E300" s="218">
        <v>10</v>
      </c>
      <c r="F300" s="218">
        <v>3</v>
      </c>
      <c r="G300" s="219">
        <f t="shared" si="13"/>
        <v>219</v>
      </c>
      <c r="H300" s="218">
        <v>0</v>
      </c>
      <c r="I300" s="218">
        <v>8</v>
      </c>
      <c r="J300" s="220">
        <v>111.3</v>
      </c>
      <c r="K300" s="220">
        <v>8</v>
      </c>
      <c r="L300" s="220">
        <v>22.5</v>
      </c>
      <c r="M300" s="220">
        <v>0</v>
      </c>
      <c r="N300" s="220">
        <v>7.55</v>
      </c>
      <c r="O300" s="220">
        <v>7.55</v>
      </c>
      <c r="P300" s="220">
        <v>15.1</v>
      </c>
      <c r="Q300" s="220">
        <v>22</v>
      </c>
      <c r="R300" s="220">
        <v>8</v>
      </c>
      <c r="S300" s="220">
        <v>8</v>
      </c>
      <c r="T300" s="220">
        <v>11.43</v>
      </c>
      <c r="U300" s="246">
        <v>0.4</v>
      </c>
      <c r="V300" s="245" t="s">
        <v>207</v>
      </c>
      <c r="W300" s="205"/>
      <c r="X300" s="205"/>
    </row>
    <row r="301" spans="1:24">
      <c r="A301" s="216" t="str">
        <f t="shared" si="14"/>
        <v>Sun</v>
      </c>
      <c r="B301" s="217">
        <f t="shared" si="12"/>
        <v>41567</v>
      </c>
      <c r="C301" s="255">
        <v>193</v>
      </c>
      <c r="D301" s="218">
        <v>218</v>
      </c>
      <c r="E301" s="218">
        <v>0</v>
      </c>
      <c r="F301" s="218">
        <v>0</v>
      </c>
      <c r="G301" s="219">
        <f t="shared" si="13"/>
        <v>218</v>
      </c>
      <c r="H301" s="218">
        <v>0</v>
      </c>
      <c r="I301" s="218">
        <v>8</v>
      </c>
      <c r="J301" s="220">
        <v>107.7</v>
      </c>
      <c r="K301" s="220">
        <v>0</v>
      </c>
      <c r="L301" s="220">
        <v>22.6</v>
      </c>
      <c r="M301" s="220">
        <v>0</v>
      </c>
      <c r="N301" s="220">
        <v>7.5</v>
      </c>
      <c r="O301" s="220">
        <v>7.5</v>
      </c>
      <c r="P301" s="220">
        <v>7.6</v>
      </c>
      <c r="Q301" s="220">
        <v>30.2</v>
      </c>
      <c r="R301" s="220">
        <v>8</v>
      </c>
      <c r="S301" s="220">
        <v>15.5</v>
      </c>
      <c r="T301" s="220">
        <v>11.43</v>
      </c>
      <c r="U301" s="246">
        <v>0.4</v>
      </c>
      <c r="V301" s="245"/>
      <c r="W301" s="205"/>
      <c r="X301" s="205"/>
    </row>
    <row r="302" spans="1:24">
      <c r="A302" s="216" t="str">
        <f t="shared" si="14"/>
        <v>Mon</v>
      </c>
      <c r="B302" s="217">
        <f t="shared" si="12"/>
        <v>41568</v>
      </c>
      <c r="C302" s="255">
        <v>185</v>
      </c>
      <c r="D302" s="218">
        <v>192</v>
      </c>
      <c r="E302" s="218">
        <v>0</v>
      </c>
      <c r="F302" s="218">
        <v>5</v>
      </c>
      <c r="G302" s="219">
        <f t="shared" si="13"/>
        <v>197</v>
      </c>
      <c r="H302" s="218">
        <v>0</v>
      </c>
      <c r="I302" s="218">
        <v>8</v>
      </c>
      <c r="J302" s="220">
        <v>87.95</v>
      </c>
      <c r="K302" s="220">
        <v>0</v>
      </c>
      <c r="L302" s="220">
        <v>15</v>
      </c>
      <c r="M302" s="220">
        <v>0</v>
      </c>
      <c r="N302" s="220">
        <v>7.55</v>
      </c>
      <c r="O302" s="220">
        <v>7.55</v>
      </c>
      <c r="P302" s="220">
        <v>7.7</v>
      </c>
      <c r="Q302" s="220">
        <v>30.1</v>
      </c>
      <c r="R302" s="220">
        <v>7.9</v>
      </c>
      <c r="S302" s="220">
        <v>15.5</v>
      </c>
      <c r="T302" s="220">
        <v>11.43</v>
      </c>
      <c r="U302" s="246">
        <v>0.3</v>
      </c>
      <c r="V302" s="245"/>
      <c r="W302" s="205"/>
      <c r="X302" s="205"/>
    </row>
    <row r="303" spans="1:24">
      <c r="A303" s="216" t="str">
        <f t="shared" si="14"/>
        <v>Tue</v>
      </c>
      <c r="B303" s="217">
        <f t="shared" si="12"/>
        <v>41569</v>
      </c>
      <c r="C303" s="218">
        <v>261</v>
      </c>
      <c r="D303" s="218">
        <v>246</v>
      </c>
      <c r="E303" s="218">
        <v>0</v>
      </c>
      <c r="F303" s="218">
        <v>2</v>
      </c>
      <c r="G303" s="219">
        <f t="shared" si="13"/>
        <v>248</v>
      </c>
      <c r="H303" s="218">
        <v>0</v>
      </c>
      <c r="I303" s="218">
        <v>8</v>
      </c>
      <c r="J303" s="220">
        <v>113.4</v>
      </c>
      <c r="K303" s="220">
        <v>0</v>
      </c>
      <c r="L303" s="220">
        <v>22.2</v>
      </c>
      <c r="M303" s="220">
        <v>0</v>
      </c>
      <c r="N303" s="220">
        <v>7.5</v>
      </c>
      <c r="O303" s="220">
        <v>7.5</v>
      </c>
      <c r="P303" s="220">
        <v>15</v>
      </c>
      <c r="Q303" s="220">
        <v>30.2</v>
      </c>
      <c r="R303" s="220">
        <v>8</v>
      </c>
      <c r="S303" s="220">
        <v>15.5</v>
      </c>
      <c r="T303" s="220">
        <v>11.43</v>
      </c>
      <c r="U303" s="246">
        <v>0.45</v>
      </c>
      <c r="V303" s="245"/>
      <c r="W303" s="205"/>
      <c r="X303" s="205"/>
    </row>
    <row r="304" spans="1:24">
      <c r="A304" s="216" t="str">
        <f t="shared" si="14"/>
        <v>Wed</v>
      </c>
      <c r="B304" s="217">
        <f t="shared" si="12"/>
        <v>41570</v>
      </c>
      <c r="C304" s="218">
        <v>280</v>
      </c>
      <c r="D304" s="218">
        <v>265</v>
      </c>
      <c r="E304" s="218">
        <v>0</v>
      </c>
      <c r="F304" s="218">
        <v>0</v>
      </c>
      <c r="G304" s="219">
        <f t="shared" si="13"/>
        <v>265</v>
      </c>
      <c r="H304" s="218">
        <v>0</v>
      </c>
      <c r="I304" s="218">
        <v>8</v>
      </c>
      <c r="J304" s="220">
        <v>123.05</v>
      </c>
      <c r="K304" s="220">
        <v>0</v>
      </c>
      <c r="L304" s="220">
        <v>22.6</v>
      </c>
      <c r="M304" s="220">
        <v>0</v>
      </c>
      <c r="N304" s="220">
        <v>7.5</v>
      </c>
      <c r="O304" s="220">
        <v>7.5</v>
      </c>
      <c r="P304" s="220">
        <v>15</v>
      </c>
      <c r="Q304" s="220">
        <v>30</v>
      </c>
      <c r="R304" s="220">
        <v>8</v>
      </c>
      <c r="S304" s="220">
        <v>7.5</v>
      </c>
      <c r="T304" s="220">
        <v>11.43</v>
      </c>
      <c r="U304" s="246">
        <v>0.05</v>
      </c>
      <c r="V304" s="245"/>
      <c r="W304" s="205"/>
      <c r="X304" s="205"/>
    </row>
    <row r="305" spans="1:24">
      <c r="A305" s="216" t="str">
        <f t="shared" si="14"/>
        <v>Thu</v>
      </c>
      <c r="B305" s="217">
        <f t="shared" si="12"/>
        <v>41571</v>
      </c>
      <c r="C305" s="218">
        <v>276</v>
      </c>
      <c r="D305" s="218">
        <v>265</v>
      </c>
      <c r="E305" s="218">
        <v>0</v>
      </c>
      <c r="F305" s="218">
        <v>1</v>
      </c>
      <c r="G305" s="219">
        <f t="shared" si="13"/>
        <v>266</v>
      </c>
      <c r="H305" s="218">
        <v>0</v>
      </c>
      <c r="I305" s="218">
        <v>8</v>
      </c>
      <c r="J305" s="220">
        <v>125.7</v>
      </c>
      <c r="K305" s="220">
        <v>0</v>
      </c>
      <c r="L305" s="220">
        <v>22.5</v>
      </c>
      <c r="M305" s="220">
        <v>0</v>
      </c>
      <c r="N305" s="220">
        <v>7.5</v>
      </c>
      <c r="O305" s="220">
        <v>7.5</v>
      </c>
      <c r="P305" s="220">
        <v>7.5</v>
      </c>
      <c r="Q305" s="220">
        <v>30</v>
      </c>
      <c r="R305" s="220">
        <v>8</v>
      </c>
      <c r="S305" s="220">
        <v>15.5</v>
      </c>
      <c r="T305" s="220">
        <v>11.43</v>
      </c>
      <c r="U305" s="246">
        <v>0.25</v>
      </c>
      <c r="V305" s="245"/>
      <c r="W305" s="205"/>
      <c r="X305" s="205"/>
    </row>
    <row r="306" spans="1:24">
      <c r="A306" s="216" t="str">
        <f t="shared" si="14"/>
        <v>Fri</v>
      </c>
      <c r="B306" s="217">
        <f t="shared" si="12"/>
        <v>41572</v>
      </c>
      <c r="C306" s="255">
        <v>202</v>
      </c>
      <c r="D306" s="218">
        <v>185</v>
      </c>
      <c r="E306" s="218">
        <v>13</v>
      </c>
      <c r="F306" s="218">
        <v>0</v>
      </c>
      <c r="G306" s="219">
        <f t="shared" si="13"/>
        <v>198</v>
      </c>
      <c r="H306" s="218">
        <v>0</v>
      </c>
      <c r="I306" s="218">
        <v>8</v>
      </c>
      <c r="J306" s="220">
        <v>88</v>
      </c>
      <c r="K306" s="220">
        <v>7.2</v>
      </c>
      <c r="L306" s="220">
        <v>21</v>
      </c>
      <c r="M306" s="220">
        <v>0</v>
      </c>
      <c r="N306" s="220">
        <v>7.5</v>
      </c>
      <c r="O306" s="220">
        <v>7.5</v>
      </c>
      <c r="P306" s="220">
        <v>7.6</v>
      </c>
      <c r="Q306" s="220">
        <v>26.1</v>
      </c>
      <c r="R306" s="220">
        <v>8</v>
      </c>
      <c r="S306" s="220">
        <v>15.9</v>
      </c>
      <c r="T306" s="220">
        <v>11.43</v>
      </c>
      <c r="U306" s="246">
        <v>0.5</v>
      </c>
      <c r="V306" s="245"/>
      <c r="W306" s="205"/>
      <c r="X306" s="205"/>
    </row>
    <row r="307" spans="1:24">
      <c r="A307" s="216" t="str">
        <f t="shared" si="14"/>
        <v>Sat</v>
      </c>
      <c r="B307" s="217">
        <f t="shared" si="12"/>
        <v>41573</v>
      </c>
      <c r="C307" s="255">
        <v>165</v>
      </c>
      <c r="D307" s="218">
        <v>170</v>
      </c>
      <c r="E307" s="218">
        <v>0</v>
      </c>
      <c r="F307" s="218">
        <v>0</v>
      </c>
      <c r="G307" s="219">
        <f t="shared" si="13"/>
        <v>170</v>
      </c>
      <c r="H307" s="218">
        <v>0</v>
      </c>
      <c r="I307" s="218">
        <v>8</v>
      </c>
      <c r="J307" s="220">
        <v>78.8</v>
      </c>
      <c r="K307" s="220">
        <v>0</v>
      </c>
      <c r="L307" s="220">
        <v>15</v>
      </c>
      <c r="M307" s="220">
        <v>0</v>
      </c>
      <c r="N307" s="220">
        <v>7.55</v>
      </c>
      <c r="O307" s="220">
        <v>7.55</v>
      </c>
      <c r="P307" s="220">
        <v>15.1</v>
      </c>
      <c r="Q307" s="220">
        <v>22.5</v>
      </c>
      <c r="R307" s="220">
        <v>7.4</v>
      </c>
      <c r="S307" s="220">
        <v>8</v>
      </c>
      <c r="T307" s="220">
        <v>11.43</v>
      </c>
      <c r="U307" s="246">
        <v>0</v>
      </c>
      <c r="V307" s="245"/>
      <c r="W307" s="205"/>
      <c r="X307" s="205"/>
    </row>
    <row r="308" spans="1:24">
      <c r="A308" s="216" t="str">
        <f t="shared" si="14"/>
        <v>Sun</v>
      </c>
      <c r="B308" s="217">
        <f t="shared" si="12"/>
        <v>41574</v>
      </c>
      <c r="C308" s="255">
        <v>188</v>
      </c>
      <c r="D308" s="218">
        <v>174</v>
      </c>
      <c r="E308" s="218">
        <v>13</v>
      </c>
      <c r="F308" s="218">
        <v>0</v>
      </c>
      <c r="G308" s="219">
        <f t="shared" si="13"/>
        <v>187</v>
      </c>
      <c r="H308" s="218">
        <v>0</v>
      </c>
      <c r="I308" s="218">
        <v>8</v>
      </c>
      <c r="J308" s="220">
        <v>87.6</v>
      </c>
      <c r="K308" s="220">
        <v>7.2</v>
      </c>
      <c r="L308" s="220">
        <v>22.6</v>
      </c>
      <c r="M308" s="220">
        <v>0</v>
      </c>
      <c r="N308" s="220">
        <v>4</v>
      </c>
      <c r="O308" s="220">
        <v>4</v>
      </c>
      <c r="P308" s="220">
        <v>7.5</v>
      </c>
      <c r="Q308" s="220">
        <v>30</v>
      </c>
      <c r="R308" s="220">
        <v>8</v>
      </c>
      <c r="S308" s="220">
        <v>15.5</v>
      </c>
      <c r="T308" s="220">
        <v>11.43</v>
      </c>
      <c r="U308" s="246">
        <v>0.2</v>
      </c>
      <c r="V308" s="245"/>
      <c r="W308" s="205"/>
      <c r="X308" s="205"/>
    </row>
    <row r="309" spans="1:24">
      <c r="A309" s="216" t="str">
        <f t="shared" si="14"/>
        <v>Mon</v>
      </c>
      <c r="B309" s="217">
        <f t="shared" si="12"/>
        <v>41575</v>
      </c>
      <c r="C309" s="255">
        <v>125</v>
      </c>
      <c r="D309" s="218">
        <v>125</v>
      </c>
      <c r="E309" s="218">
        <v>0</v>
      </c>
      <c r="F309" s="218">
        <v>0</v>
      </c>
      <c r="G309" s="219">
        <f t="shared" si="13"/>
        <v>125</v>
      </c>
      <c r="H309" s="218">
        <v>0</v>
      </c>
      <c r="I309" s="218">
        <v>8</v>
      </c>
      <c r="J309" s="220">
        <v>58.95</v>
      </c>
      <c r="K309" s="220">
        <v>0</v>
      </c>
      <c r="L309" s="220">
        <v>15</v>
      </c>
      <c r="M309" s="220">
        <v>0</v>
      </c>
      <c r="N309" s="220">
        <v>7.5</v>
      </c>
      <c r="O309" s="220">
        <v>7.5</v>
      </c>
      <c r="P309" s="220">
        <v>7.6</v>
      </c>
      <c r="Q309" s="220">
        <v>21.1</v>
      </c>
      <c r="R309" s="220">
        <v>5.3</v>
      </c>
      <c r="S309" s="220">
        <v>15.5</v>
      </c>
      <c r="T309" s="220">
        <v>11.43</v>
      </c>
      <c r="U309" s="246">
        <v>0</v>
      </c>
      <c r="V309" s="245"/>
      <c r="W309" s="205"/>
      <c r="X309" s="205"/>
    </row>
    <row r="310" spans="1:24">
      <c r="A310" s="216" t="str">
        <f t="shared" si="14"/>
        <v>Tue</v>
      </c>
      <c r="B310" s="217">
        <f t="shared" si="12"/>
        <v>41576</v>
      </c>
      <c r="C310" s="255">
        <v>226</v>
      </c>
      <c r="D310" s="218">
        <v>209</v>
      </c>
      <c r="E310" s="218">
        <v>12</v>
      </c>
      <c r="F310" s="218">
        <v>0</v>
      </c>
      <c r="G310" s="219">
        <f t="shared" si="13"/>
        <v>221</v>
      </c>
      <c r="H310" s="218">
        <v>0</v>
      </c>
      <c r="I310" s="218">
        <v>8</v>
      </c>
      <c r="J310" s="220">
        <v>98.75</v>
      </c>
      <c r="K310" s="220">
        <v>7.2</v>
      </c>
      <c r="L310" s="220">
        <v>22.6</v>
      </c>
      <c r="M310" s="220">
        <v>0</v>
      </c>
      <c r="N310" s="220">
        <v>7.5</v>
      </c>
      <c r="O310" s="220">
        <v>7.5</v>
      </c>
      <c r="P310" s="220">
        <v>16.5</v>
      </c>
      <c r="Q310" s="220">
        <v>27.5</v>
      </c>
      <c r="R310" s="220">
        <v>8</v>
      </c>
      <c r="S310" s="220">
        <v>15.1</v>
      </c>
      <c r="T310" s="220">
        <v>11.43</v>
      </c>
      <c r="U310" s="246">
        <v>0.1</v>
      </c>
      <c r="V310" s="245"/>
      <c r="W310" s="205"/>
      <c r="X310" s="205"/>
    </row>
    <row r="311" spans="1:24">
      <c r="A311" s="216" t="str">
        <f t="shared" si="14"/>
        <v>Wed</v>
      </c>
      <c r="B311" s="217">
        <f t="shared" si="12"/>
        <v>41577</v>
      </c>
      <c r="C311" s="218">
        <v>246</v>
      </c>
      <c r="D311" s="218">
        <v>234</v>
      </c>
      <c r="E311" s="218">
        <v>0</v>
      </c>
      <c r="F311" s="218">
        <v>0</v>
      </c>
      <c r="G311" s="219">
        <f t="shared" si="13"/>
        <v>234</v>
      </c>
      <c r="H311" s="218">
        <v>0</v>
      </c>
      <c r="I311" s="218">
        <v>8</v>
      </c>
      <c r="J311" s="220">
        <v>110.7</v>
      </c>
      <c r="K311" s="220">
        <v>0</v>
      </c>
      <c r="L311" s="220">
        <v>22.5</v>
      </c>
      <c r="M311" s="220">
        <v>0</v>
      </c>
      <c r="N311" s="220">
        <v>7.55</v>
      </c>
      <c r="O311" s="220">
        <v>7.55</v>
      </c>
      <c r="P311" s="220">
        <v>7.5</v>
      </c>
      <c r="Q311" s="220">
        <v>30</v>
      </c>
      <c r="R311" s="220">
        <v>8</v>
      </c>
      <c r="S311" s="220">
        <v>8</v>
      </c>
      <c r="T311" s="220">
        <v>11.43</v>
      </c>
      <c r="U311" s="246">
        <v>0.1</v>
      </c>
      <c r="V311" s="245"/>
      <c r="W311" s="205"/>
      <c r="X311" s="205"/>
    </row>
    <row r="312" spans="1:24">
      <c r="A312" s="216" t="str">
        <f t="shared" si="14"/>
        <v>Thu</v>
      </c>
      <c r="B312" s="217">
        <f t="shared" si="12"/>
        <v>41578</v>
      </c>
      <c r="C312" s="218">
        <v>194</v>
      </c>
      <c r="D312" s="218">
        <v>201</v>
      </c>
      <c r="E312" s="218">
        <v>0</v>
      </c>
      <c r="F312" s="218">
        <v>0</v>
      </c>
      <c r="G312" s="219">
        <f t="shared" si="13"/>
        <v>201</v>
      </c>
      <c r="H312" s="218">
        <v>0</v>
      </c>
      <c r="I312" s="218">
        <v>8</v>
      </c>
      <c r="J312" s="220">
        <v>99.6</v>
      </c>
      <c r="K312" s="220">
        <v>0</v>
      </c>
      <c r="L312" s="220">
        <v>22.5</v>
      </c>
      <c r="M312" s="220">
        <v>0</v>
      </c>
      <c r="N312" s="220">
        <v>7.55</v>
      </c>
      <c r="O312" s="220">
        <v>7.55</v>
      </c>
      <c r="P312" s="220">
        <v>7.5</v>
      </c>
      <c r="Q312" s="220">
        <v>29.8</v>
      </c>
      <c r="R312" s="220">
        <v>8</v>
      </c>
      <c r="S312" s="220">
        <v>15.6</v>
      </c>
      <c r="T312" s="220">
        <v>11.43</v>
      </c>
      <c r="U312" s="246">
        <v>0.4</v>
      </c>
      <c r="V312" s="245"/>
      <c r="W312" s="205"/>
      <c r="X312" s="205"/>
    </row>
    <row r="313" spans="1:24">
      <c r="A313" s="216" t="str">
        <f t="shared" si="14"/>
        <v>Fri</v>
      </c>
      <c r="B313" s="217">
        <f t="shared" si="12"/>
        <v>41579</v>
      </c>
      <c r="C313" s="255">
        <v>147</v>
      </c>
      <c r="D313" s="218">
        <v>142</v>
      </c>
      <c r="E313" s="218">
        <v>0</v>
      </c>
      <c r="F313" s="218">
        <v>0</v>
      </c>
      <c r="G313" s="219">
        <f t="shared" si="13"/>
        <v>142</v>
      </c>
      <c r="H313" s="218">
        <v>0</v>
      </c>
      <c r="I313" s="218">
        <v>8</v>
      </c>
      <c r="J313" s="220">
        <v>68.2</v>
      </c>
      <c r="K313" s="220">
        <v>0</v>
      </c>
      <c r="L313" s="220">
        <v>22.5</v>
      </c>
      <c r="M313" s="220">
        <v>0</v>
      </c>
      <c r="N313" s="220">
        <v>4</v>
      </c>
      <c r="O313" s="220">
        <v>4</v>
      </c>
      <c r="P313" s="220">
        <v>7.5</v>
      </c>
      <c r="Q313" s="220">
        <v>34</v>
      </c>
      <c r="R313" s="220">
        <v>8</v>
      </c>
      <c r="S313" s="220">
        <v>15.4</v>
      </c>
      <c r="T313" s="220">
        <v>11.43</v>
      </c>
      <c r="U313" s="246">
        <v>0.4</v>
      </c>
      <c r="V313" s="245"/>
      <c r="W313" s="205"/>
      <c r="X313" s="205"/>
    </row>
    <row r="314" spans="1:24">
      <c r="A314" s="216" t="str">
        <f t="shared" si="14"/>
        <v>Sat</v>
      </c>
      <c r="B314" s="217">
        <f t="shared" si="12"/>
        <v>41580</v>
      </c>
      <c r="C314" s="255">
        <v>204</v>
      </c>
      <c r="D314" s="218">
        <v>192</v>
      </c>
      <c r="E314" s="218">
        <v>0</v>
      </c>
      <c r="F314" s="218">
        <v>4</v>
      </c>
      <c r="G314" s="219">
        <f t="shared" si="13"/>
        <v>196</v>
      </c>
      <c r="H314" s="218">
        <v>0</v>
      </c>
      <c r="I314" s="218">
        <v>8</v>
      </c>
      <c r="J314" s="220">
        <v>87.4</v>
      </c>
      <c r="K314" s="220">
        <v>0</v>
      </c>
      <c r="L314" s="220">
        <v>22.5</v>
      </c>
      <c r="M314" s="220">
        <v>0</v>
      </c>
      <c r="N314" s="220">
        <v>7.5</v>
      </c>
      <c r="O314" s="220">
        <v>7.5</v>
      </c>
      <c r="P314" s="220">
        <v>15.6</v>
      </c>
      <c r="Q314" s="220">
        <v>30.1</v>
      </c>
      <c r="R314" s="220">
        <v>8</v>
      </c>
      <c r="S314" s="220">
        <v>15.9</v>
      </c>
      <c r="T314" s="220">
        <v>11.43</v>
      </c>
      <c r="U314" s="246">
        <v>1</v>
      </c>
      <c r="V314" s="245"/>
      <c r="W314" s="205"/>
      <c r="X314" s="205"/>
    </row>
    <row r="315" spans="1:24">
      <c r="A315" s="216" t="str">
        <f t="shared" si="14"/>
        <v>Sun</v>
      </c>
      <c r="B315" s="217">
        <f t="shared" si="12"/>
        <v>41581</v>
      </c>
      <c r="C315" s="255">
        <v>239</v>
      </c>
      <c r="D315" s="218">
        <v>193</v>
      </c>
      <c r="E315" s="218">
        <v>0</v>
      </c>
      <c r="F315" s="218">
        <v>4</v>
      </c>
      <c r="G315" s="219">
        <f t="shared" si="13"/>
        <v>197</v>
      </c>
      <c r="H315" s="218">
        <v>0</v>
      </c>
      <c r="I315" s="218">
        <v>8</v>
      </c>
      <c r="J315" s="220">
        <v>94.5</v>
      </c>
      <c r="K315" s="220">
        <v>0</v>
      </c>
      <c r="L315" s="220">
        <v>22.5</v>
      </c>
      <c r="M315" s="220">
        <v>0</v>
      </c>
      <c r="N315" s="220">
        <v>7.5</v>
      </c>
      <c r="O315" s="220">
        <v>7.5</v>
      </c>
      <c r="P315" s="220">
        <v>7.5</v>
      </c>
      <c r="Q315" s="220">
        <v>22.5</v>
      </c>
      <c r="R315" s="220">
        <v>7.5</v>
      </c>
      <c r="S315" s="220">
        <v>15.9</v>
      </c>
      <c r="T315" s="220">
        <v>11.43</v>
      </c>
      <c r="U315" s="246">
        <v>0.1</v>
      </c>
      <c r="V315" s="245"/>
      <c r="W315" s="205"/>
      <c r="X315" s="205"/>
    </row>
    <row r="316" spans="1:24">
      <c r="A316" s="216" t="str">
        <f t="shared" si="14"/>
        <v>Mon</v>
      </c>
      <c r="B316" s="217">
        <f t="shared" si="12"/>
        <v>41582</v>
      </c>
      <c r="C316" s="255">
        <v>154</v>
      </c>
      <c r="D316" s="218">
        <v>189</v>
      </c>
      <c r="E316" s="218">
        <v>0</v>
      </c>
      <c r="F316" s="218">
        <v>2</v>
      </c>
      <c r="G316" s="219">
        <f t="shared" si="13"/>
        <v>191</v>
      </c>
      <c r="H316" s="218">
        <v>0</v>
      </c>
      <c r="I316" s="218">
        <v>8</v>
      </c>
      <c r="J316" s="220">
        <v>88</v>
      </c>
      <c r="K316" s="220">
        <v>0</v>
      </c>
      <c r="L316" s="220">
        <v>22.8</v>
      </c>
      <c r="M316" s="220">
        <v>0</v>
      </c>
      <c r="N316" s="220">
        <v>7.5</v>
      </c>
      <c r="O316" s="220">
        <v>7.5</v>
      </c>
      <c r="P316" s="220">
        <v>7.6</v>
      </c>
      <c r="Q316" s="220">
        <v>30</v>
      </c>
      <c r="R316" s="220">
        <v>7.6</v>
      </c>
      <c r="S316" s="220">
        <v>15.5</v>
      </c>
      <c r="T316" s="220">
        <v>11.43</v>
      </c>
      <c r="U316" s="246">
        <v>1.2</v>
      </c>
      <c r="V316" s="245"/>
      <c r="W316" s="205"/>
      <c r="X316" s="205"/>
    </row>
    <row r="317" spans="1:24">
      <c r="A317" s="216" t="str">
        <f t="shared" si="14"/>
        <v>Tue</v>
      </c>
      <c r="B317" s="217">
        <f t="shared" si="12"/>
        <v>41583</v>
      </c>
      <c r="C317" s="255">
        <v>289</v>
      </c>
      <c r="D317" s="218">
        <v>269</v>
      </c>
      <c r="E317" s="218">
        <v>3</v>
      </c>
      <c r="F317" s="218">
        <v>0</v>
      </c>
      <c r="G317" s="219">
        <f t="shared" si="13"/>
        <v>272</v>
      </c>
      <c r="H317" s="218">
        <v>0</v>
      </c>
      <c r="I317" s="218">
        <v>8</v>
      </c>
      <c r="J317" s="220">
        <v>126.55</v>
      </c>
      <c r="K317" s="220">
        <v>0</v>
      </c>
      <c r="L317" s="220">
        <v>22.2</v>
      </c>
      <c r="M317" s="220">
        <v>0</v>
      </c>
      <c r="N317" s="220">
        <v>7.5</v>
      </c>
      <c r="O317" s="220">
        <v>7.5</v>
      </c>
      <c r="P317" s="220">
        <v>7.5</v>
      </c>
      <c r="Q317" s="220">
        <v>30</v>
      </c>
      <c r="R317" s="220">
        <v>8</v>
      </c>
      <c r="S317" s="220">
        <v>15.3</v>
      </c>
      <c r="T317" s="220">
        <v>11.43</v>
      </c>
      <c r="U317" s="246">
        <v>0</v>
      </c>
      <c r="V317" s="245"/>
      <c r="W317" s="205"/>
      <c r="X317" s="205"/>
    </row>
    <row r="318" spans="1:24">
      <c r="A318" s="216" t="str">
        <f t="shared" si="14"/>
        <v>Wed</v>
      </c>
      <c r="B318" s="217">
        <f t="shared" si="12"/>
        <v>41584</v>
      </c>
      <c r="C318" s="255">
        <v>307</v>
      </c>
      <c r="D318" s="218">
        <v>279</v>
      </c>
      <c r="E318" s="218">
        <v>0</v>
      </c>
      <c r="F318" s="218">
        <v>0</v>
      </c>
      <c r="G318" s="219">
        <f t="shared" si="13"/>
        <v>279</v>
      </c>
      <c r="H318" s="218">
        <v>0</v>
      </c>
      <c r="I318" s="218">
        <v>8</v>
      </c>
      <c r="J318" s="220">
        <v>147.1</v>
      </c>
      <c r="K318" s="220">
        <v>0</v>
      </c>
      <c r="L318" s="220">
        <v>22.5</v>
      </c>
      <c r="M318" s="220">
        <v>0</v>
      </c>
      <c r="N318" s="220">
        <v>7.55</v>
      </c>
      <c r="O318" s="220">
        <v>7.55</v>
      </c>
      <c r="P318" s="220">
        <v>15.2</v>
      </c>
      <c r="Q318" s="220">
        <v>37.700000000000003</v>
      </c>
      <c r="R318" s="220">
        <v>0</v>
      </c>
      <c r="S318" s="220">
        <v>7.5</v>
      </c>
      <c r="T318" s="220">
        <v>11.43</v>
      </c>
      <c r="U318" s="246">
        <v>0</v>
      </c>
      <c r="V318" s="245"/>
      <c r="W318" s="205"/>
      <c r="X318" s="205"/>
    </row>
    <row r="319" spans="1:24">
      <c r="A319" s="216" t="str">
        <f t="shared" si="14"/>
        <v>Thu</v>
      </c>
      <c r="B319" s="217">
        <f t="shared" si="12"/>
        <v>41585</v>
      </c>
      <c r="C319" s="218">
        <v>300</v>
      </c>
      <c r="D319" s="218">
        <v>288</v>
      </c>
      <c r="E319" s="218">
        <v>0</v>
      </c>
      <c r="F319" s="218">
        <v>1</v>
      </c>
      <c r="G319" s="219">
        <f t="shared" si="13"/>
        <v>289</v>
      </c>
      <c r="H319" s="218">
        <v>0</v>
      </c>
      <c r="I319" s="218">
        <v>8</v>
      </c>
      <c r="J319" s="220">
        <v>135.35</v>
      </c>
      <c r="K319" s="220">
        <v>0</v>
      </c>
      <c r="L319" s="220">
        <v>29.9</v>
      </c>
      <c r="M319" s="220">
        <v>0</v>
      </c>
      <c r="N319" s="220">
        <v>7.5</v>
      </c>
      <c r="O319" s="220">
        <v>7.5</v>
      </c>
      <c r="P319" s="220">
        <v>7.5</v>
      </c>
      <c r="Q319" s="220">
        <v>30</v>
      </c>
      <c r="R319" s="220">
        <v>1.2</v>
      </c>
      <c r="S319" s="220">
        <v>16</v>
      </c>
      <c r="T319" s="220">
        <v>11.43</v>
      </c>
      <c r="U319" s="246">
        <v>1.1000000000000001</v>
      </c>
      <c r="V319" s="245"/>
      <c r="W319" s="205"/>
      <c r="X319" s="205"/>
    </row>
    <row r="320" spans="1:24">
      <c r="A320" s="216" t="str">
        <f t="shared" si="14"/>
        <v>Fri</v>
      </c>
      <c r="B320" s="217">
        <f t="shared" si="12"/>
        <v>41586</v>
      </c>
      <c r="C320" s="255">
        <v>227</v>
      </c>
      <c r="D320" s="218">
        <v>221</v>
      </c>
      <c r="E320" s="218">
        <v>8</v>
      </c>
      <c r="F320" s="218">
        <v>1</v>
      </c>
      <c r="G320" s="219">
        <f t="shared" si="13"/>
        <v>230</v>
      </c>
      <c r="H320" s="218">
        <v>0</v>
      </c>
      <c r="I320" s="218">
        <v>8</v>
      </c>
      <c r="J320" s="220">
        <v>98.5</v>
      </c>
      <c r="K320" s="220">
        <v>5.4</v>
      </c>
      <c r="L320" s="220">
        <v>22.6</v>
      </c>
      <c r="M320" s="220">
        <v>0</v>
      </c>
      <c r="N320" s="220">
        <v>7.55</v>
      </c>
      <c r="O320" s="220">
        <v>7.55</v>
      </c>
      <c r="P320" s="220">
        <v>8</v>
      </c>
      <c r="Q320" s="220">
        <v>30</v>
      </c>
      <c r="R320" s="220">
        <v>7.5</v>
      </c>
      <c r="S320" s="220">
        <v>14.1</v>
      </c>
      <c r="T320" s="220">
        <v>11.43</v>
      </c>
      <c r="U320" s="246">
        <v>7.35</v>
      </c>
      <c r="V320" s="245"/>
      <c r="W320" s="205"/>
      <c r="X320" s="205"/>
    </row>
    <row r="321" spans="1:24">
      <c r="A321" s="216" t="str">
        <f t="shared" si="14"/>
        <v>Sat</v>
      </c>
      <c r="B321" s="217">
        <f t="shared" si="12"/>
        <v>41587</v>
      </c>
      <c r="C321" s="255">
        <v>269</v>
      </c>
      <c r="D321" s="218">
        <v>256</v>
      </c>
      <c r="E321" s="218">
        <v>0</v>
      </c>
      <c r="F321" s="218">
        <v>4</v>
      </c>
      <c r="G321" s="219">
        <f t="shared" si="13"/>
        <v>260</v>
      </c>
      <c r="H321" s="218">
        <v>0</v>
      </c>
      <c r="I321" s="218">
        <v>8</v>
      </c>
      <c r="J321" s="220">
        <v>118.2</v>
      </c>
      <c r="K321" s="220">
        <v>3</v>
      </c>
      <c r="L321" s="220">
        <v>22.5</v>
      </c>
      <c r="M321" s="220">
        <v>0</v>
      </c>
      <c r="N321" s="220">
        <v>7.55</v>
      </c>
      <c r="O321" s="220">
        <v>7.55</v>
      </c>
      <c r="P321" s="220">
        <v>15.1</v>
      </c>
      <c r="Q321" s="220">
        <v>30</v>
      </c>
      <c r="R321" s="220">
        <v>0</v>
      </c>
      <c r="S321" s="220">
        <v>16</v>
      </c>
      <c r="T321" s="220">
        <v>11.43</v>
      </c>
      <c r="U321" s="246">
        <v>1.1000000000000001</v>
      </c>
      <c r="V321" s="245"/>
      <c r="W321" s="205"/>
      <c r="X321" s="205"/>
    </row>
    <row r="322" spans="1:24">
      <c r="A322" s="216" t="str">
        <f t="shared" si="14"/>
        <v>Sun</v>
      </c>
      <c r="B322" s="217">
        <f t="shared" si="12"/>
        <v>41588</v>
      </c>
      <c r="C322" s="255">
        <v>289</v>
      </c>
      <c r="D322" s="218">
        <v>267</v>
      </c>
      <c r="E322" s="218">
        <v>0</v>
      </c>
      <c r="F322" s="218">
        <v>1</v>
      </c>
      <c r="G322" s="219">
        <f t="shared" si="13"/>
        <v>268</v>
      </c>
      <c r="H322" s="218">
        <v>0</v>
      </c>
      <c r="I322" s="218">
        <v>8</v>
      </c>
      <c r="J322" s="220">
        <v>135.6</v>
      </c>
      <c r="K322" s="220">
        <v>0</v>
      </c>
      <c r="L322" s="220">
        <v>22.5</v>
      </c>
      <c r="M322" s="220">
        <v>0</v>
      </c>
      <c r="N322" s="220">
        <v>7.5</v>
      </c>
      <c r="O322" s="220">
        <v>7.5</v>
      </c>
      <c r="P322" s="220">
        <v>7.5</v>
      </c>
      <c r="Q322" s="220">
        <v>30</v>
      </c>
      <c r="R322" s="220">
        <v>7.8</v>
      </c>
      <c r="S322" s="220">
        <v>23.5</v>
      </c>
      <c r="T322" s="220">
        <v>11.43</v>
      </c>
      <c r="U322" s="246">
        <v>0.3</v>
      </c>
      <c r="V322" s="245"/>
      <c r="W322" s="205"/>
      <c r="X322" s="205"/>
    </row>
    <row r="323" spans="1:24">
      <c r="A323" s="216" t="str">
        <f t="shared" si="14"/>
        <v>Mon</v>
      </c>
      <c r="B323" s="217">
        <f t="shared" si="12"/>
        <v>41589</v>
      </c>
      <c r="C323" s="255">
        <v>139</v>
      </c>
      <c r="D323" s="218">
        <v>138</v>
      </c>
      <c r="E323" s="218">
        <v>0</v>
      </c>
      <c r="F323" s="218">
        <v>1</v>
      </c>
      <c r="G323" s="219">
        <f t="shared" si="13"/>
        <v>139</v>
      </c>
      <c r="H323" s="218">
        <v>0</v>
      </c>
      <c r="I323" s="218">
        <v>8</v>
      </c>
      <c r="J323" s="220">
        <v>64</v>
      </c>
      <c r="K323" s="220">
        <v>0</v>
      </c>
      <c r="L323" s="220">
        <v>15</v>
      </c>
      <c r="M323" s="220">
        <v>7.5</v>
      </c>
      <c r="N323" s="220">
        <v>7.5</v>
      </c>
      <c r="O323" s="220">
        <v>7.5</v>
      </c>
      <c r="P323" s="220">
        <v>7.5</v>
      </c>
      <c r="Q323" s="220">
        <v>30.1</v>
      </c>
      <c r="R323" s="220">
        <v>6.8</v>
      </c>
      <c r="S323" s="220">
        <v>21.7</v>
      </c>
      <c r="T323" s="220">
        <v>11.43</v>
      </c>
      <c r="U323" s="246">
        <v>0.2</v>
      </c>
      <c r="V323" s="245"/>
      <c r="W323" s="205"/>
      <c r="X323" s="205"/>
    </row>
    <row r="324" spans="1:24">
      <c r="A324" s="216" t="str">
        <f t="shared" si="14"/>
        <v>Tue</v>
      </c>
      <c r="B324" s="217">
        <f t="shared" si="12"/>
        <v>41590</v>
      </c>
      <c r="C324" s="255">
        <v>194</v>
      </c>
      <c r="D324" s="218">
        <v>185</v>
      </c>
      <c r="E324" s="218">
        <v>12</v>
      </c>
      <c r="F324" s="218">
        <v>0</v>
      </c>
      <c r="G324" s="219">
        <f t="shared" si="13"/>
        <v>197</v>
      </c>
      <c r="H324" s="218">
        <v>0</v>
      </c>
      <c r="I324" s="218">
        <v>8</v>
      </c>
      <c r="J324" s="220">
        <v>92.3</v>
      </c>
      <c r="K324" s="220">
        <v>7.8</v>
      </c>
      <c r="L324" s="220">
        <v>22.1</v>
      </c>
      <c r="M324" s="220">
        <v>0</v>
      </c>
      <c r="N324" s="220">
        <v>7.5</v>
      </c>
      <c r="O324" s="220">
        <v>7.5</v>
      </c>
      <c r="P324" s="220">
        <v>15.1</v>
      </c>
      <c r="Q324" s="220">
        <v>30</v>
      </c>
      <c r="R324" s="220">
        <v>8</v>
      </c>
      <c r="S324" s="220">
        <v>15.5</v>
      </c>
      <c r="T324" s="220">
        <v>11.43</v>
      </c>
      <c r="U324" s="246">
        <v>1.7</v>
      </c>
      <c r="V324" s="245"/>
      <c r="W324" s="205"/>
      <c r="X324" s="205"/>
    </row>
    <row r="325" spans="1:24">
      <c r="A325" s="216" t="str">
        <f t="shared" si="14"/>
        <v>Wed</v>
      </c>
      <c r="B325" s="217">
        <f t="shared" si="12"/>
        <v>41591</v>
      </c>
      <c r="C325" s="255">
        <v>262</v>
      </c>
      <c r="D325" s="218">
        <v>250</v>
      </c>
      <c r="E325" s="218">
        <v>0</v>
      </c>
      <c r="F325" s="218">
        <v>0</v>
      </c>
      <c r="G325" s="219">
        <f t="shared" si="13"/>
        <v>250</v>
      </c>
      <c r="H325" s="218">
        <v>0</v>
      </c>
      <c r="I325" s="218">
        <v>8</v>
      </c>
      <c r="J325" s="220">
        <v>118.05</v>
      </c>
      <c r="K325" s="220">
        <v>0</v>
      </c>
      <c r="L325" s="220">
        <v>22.6</v>
      </c>
      <c r="M325" s="220">
        <v>0</v>
      </c>
      <c r="N325" s="220">
        <v>7.5</v>
      </c>
      <c r="O325" s="220">
        <v>7.5</v>
      </c>
      <c r="P325" s="220">
        <v>15</v>
      </c>
      <c r="Q325" s="220">
        <v>30</v>
      </c>
      <c r="R325" s="220">
        <v>8</v>
      </c>
      <c r="S325" s="220">
        <v>7.5</v>
      </c>
      <c r="T325" s="220">
        <v>11.43</v>
      </c>
      <c r="U325" s="246">
        <v>0.1</v>
      </c>
      <c r="V325" s="245"/>
      <c r="W325" s="205"/>
      <c r="X325" s="205"/>
    </row>
    <row r="326" spans="1:24">
      <c r="A326" s="216" t="str">
        <f t="shared" si="14"/>
        <v>Thu</v>
      </c>
      <c r="B326" s="217">
        <f t="shared" si="12"/>
        <v>41592</v>
      </c>
      <c r="C326" s="218">
        <v>303</v>
      </c>
      <c r="D326" s="218">
        <v>293</v>
      </c>
      <c r="E326" s="218">
        <v>0</v>
      </c>
      <c r="F326" s="218">
        <v>3</v>
      </c>
      <c r="G326" s="219">
        <f t="shared" si="13"/>
        <v>296</v>
      </c>
      <c r="H326" s="218">
        <v>0</v>
      </c>
      <c r="I326" s="218">
        <v>8</v>
      </c>
      <c r="J326" s="220">
        <v>139.94999999999999</v>
      </c>
      <c r="K326" s="220">
        <v>0</v>
      </c>
      <c r="L326" s="220">
        <v>22.5</v>
      </c>
      <c r="M326" s="220">
        <v>0</v>
      </c>
      <c r="N326" s="220">
        <v>7.5</v>
      </c>
      <c r="O326" s="220">
        <v>7</v>
      </c>
      <c r="P326" s="220">
        <v>7.5</v>
      </c>
      <c r="Q326" s="220">
        <v>29.85</v>
      </c>
      <c r="R326" s="220">
        <v>7.7</v>
      </c>
      <c r="S326" s="220">
        <v>7.5</v>
      </c>
      <c r="T326" s="220">
        <v>11.43</v>
      </c>
      <c r="U326" s="246">
        <v>0.3</v>
      </c>
      <c r="V326" s="245"/>
      <c r="W326" s="205"/>
      <c r="X326" s="205"/>
    </row>
    <row r="327" spans="1:24">
      <c r="A327" s="216" t="str">
        <f t="shared" si="14"/>
        <v>Fri</v>
      </c>
      <c r="B327" s="217">
        <f t="shared" ref="B327:B369" si="15">+B326+1</f>
        <v>41593</v>
      </c>
      <c r="C327" s="218">
        <v>248</v>
      </c>
      <c r="D327" s="218">
        <v>244</v>
      </c>
      <c r="E327" s="218">
        <v>0</v>
      </c>
      <c r="F327" s="218">
        <v>0</v>
      </c>
      <c r="G327" s="219">
        <f t="shared" ref="G327:G351" si="16">IF(D327="",0,D327+E327+F327)</f>
        <v>244</v>
      </c>
      <c r="H327" s="218">
        <v>0</v>
      </c>
      <c r="I327" s="218">
        <v>8</v>
      </c>
      <c r="J327" s="220">
        <v>112.4</v>
      </c>
      <c r="K327" s="220">
        <v>0</v>
      </c>
      <c r="L327" s="220">
        <v>22.1</v>
      </c>
      <c r="M327" s="220">
        <v>0</v>
      </c>
      <c r="N327" s="220">
        <v>7.5</v>
      </c>
      <c r="O327" s="220">
        <v>7.5</v>
      </c>
      <c r="P327" s="220">
        <v>7.5</v>
      </c>
      <c r="Q327" s="220">
        <v>26.6</v>
      </c>
      <c r="R327" s="220">
        <v>7.9</v>
      </c>
      <c r="S327" s="220">
        <v>15.6</v>
      </c>
      <c r="T327" s="220">
        <v>11.43</v>
      </c>
      <c r="U327" s="246">
        <v>0.7</v>
      </c>
      <c r="V327" s="245"/>
      <c r="W327" s="205"/>
      <c r="X327" s="205"/>
    </row>
    <row r="328" spans="1:24">
      <c r="A328" s="216" t="str">
        <f t="shared" ref="A328:A369" si="17">CHOOSE(WEEKDAY(B328),"Sun","Mon","Tue","Wed","Thu","Fri","Sat")</f>
        <v>Sat</v>
      </c>
      <c r="B328" s="217">
        <f t="shared" si="15"/>
        <v>41594</v>
      </c>
      <c r="C328" s="230">
        <v>236</v>
      </c>
      <c r="D328" s="230">
        <v>221</v>
      </c>
      <c r="E328" s="230">
        <v>0</v>
      </c>
      <c r="F328" s="230">
        <v>1</v>
      </c>
      <c r="G328" s="302">
        <f t="shared" si="16"/>
        <v>222</v>
      </c>
      <c r="H328" s="218">
        <v>0</v>
      </c>
      <c r="I328" s="218">
        <v>8</v>
      </c>
      <c r="J328" s="220">
        <v>103</v>
      </c>
      <c r="K328" s="220">
        <v>0</v>
      </c>
      <c r="L328" s="220">
        <v>15</v>
      </c>
      <c r="M328" s="220">
        <v>0</v>
      </c>
      <c r="N328" s="220">
        <v>7.5</v>
      </c>
      <c r="O328" s="220">
        <v>7.5</v>
      </c>
      <c r="P328" s="220">
        <v>15</v>
      </c>
      <c r="Q328" s="220">
        <v>30</v>
      </c>
      <c r="R328" s="220">
        <v>8</v>
      </c>
      <c r="S328" s="231">
        <v>16</v>
      </c>
      <c r="T328" s="220">
        <v>11.43</v>
      </c>
      <c r="U328" s="246">
        <v>1.1000000000000001</v>
      </c>
      <c r="V328" s="245"/>
      <c r="W328" s="205"/>
      <c r="X328" s="205"/>
    </row>
    <row r="329" spans="1:24">
      <c r="A329" s="216" t="str">
        <f t="shared" si="17"/>
        <v>Sun</v>
      </c>
      <c r="B329" s="217">
        <f t="shared" si="15"/>
        <v>41595</v>
      </c>
      <c r="C329" s="218">
        <v>243</v>
      </c>
      <c r="D329" s="218">
        <v>193</v>
      </c>
      <c r="E329" s="218">
        <v>14</v>
      </c>
      <c r="F329" s="218">
        <v>3</v>
      </c>
      <c r="G329" s="219">
        <f t="shared" si="16"/>
        <v>210</v>
      </c>
      <c r="H329" s="218">
        <v>0</v>
      </c>
      <c r="I329" s="218">
        <v>8</v>
      </c>
      <c r="J329" s="220">
        <v>96</v>
      </c>
      <c r="K329" s="220">
        <v>8</v>
      </c>
      <c r="L329" s="220">
        <v>22</v>
      </c>
      <c r="M329" s="220">
        <v>0</v>
      </c>
      <c r="N329" s="220">
        <v>8</v>
      </c>
      <c r="O329" s="220">
        <v>0</v>
      </c>
      <c r="P329" s="220">
        <v>15.6</v>
      </c>
      <c r="Q329" s="220">
        <v>30</v>
      </c>
      <c r="R329" s="220">
        <v>8</v>
      </c>
      <c r="S329" s="231">
        <v>15.5</v>
      </c>
      <c r="T329" s="220">
        <v>11.43</v>
      </c>
      <c r="U329" s="246">
        <v>0.2</v>
      </c>
      <c r="V329" s="245"/>
      <c r="W329" s="205"/>
      <c r="X329" s="205"/>
    </row>
    <row r="330" spans="1:24">
      <c r="A330" s="216" t="str">
        <f t="shared" si="17"/>
        <v>Mon</v>
      </c>
      <c r="B330" s="217">
        <f t="shared" si="15"/>
        <v>41596</v>
      </c>
      <c r="C330" s="255">
        <v>157</v>
      </c>
      <c r="D330" s="218">
        <v>174</v>
      </c>
      <c r="E330" s="218">
        <v>12</v>
      </c>
      <c r="F330" s="218">
        <v>6</v>
      </c>
      <c r="G330" s="219">
        <f t="shared" si="16"/>
        <v>192</v>
      </c>
      <c r="H330" s="218">
        <v>0</v>
      </c>
      <c r="I330" s="218">
        <v>8</v>
      </c>
      <c r="J330" s="220">
        <v>79.900000000000006</v>
      </c>
      <c r="K330" s="220">
        <v>8</v>
      </c>
      <c r="L330" s="220">
        <v>15</v>
      </c>
      <c r="M330" s="220">
        <v>7.5</v>
      </c>
      <c r="N330" s="220">
        <v>7.5</v>
      </c>
      <c r="O330" s="220">
        <v>7.5</v>
      </c>
      <c r="P330" s="220">
        <v>7.6</v>
      </c>
      <c r="Q330" s="220">
        <v>30</v>
      </c>
      <c r="R330" s="220">
        <v>8</v>
      </c>
      <c r="S330" s="231">
        <v>15.5</v>
      </c>
      <c r="T330" s="220">
        <v>11.43</v>
      </c>
      <c r="U330" s="246">
        <v>0.1</v>
      </c>
      <c r="V330" s="245"/>
      <c r="W330" s="205"/>
      <c r="X330" s="205"/>
    </row>
    <row r="331" spans="1:24">
      <c r="A331" s="216" t="str">
        <f t="shared" si="17"/>
        <v>Tue</v>
      </c>
      <c r="B331" s="217">
        <f t="shared" si="15"/>
        <v>41597</v>
      </c>
      <c r="C331" s="255">
        <v>228</v>
      </c>
      <c r="D331" s="218">
        <v>222</v>
      </c>
      <c r="E331" s="218">
        <v>0</v>
      </c>
      <c r="F331" s="218">
        <v>1</v>
      </c>
      <c r="G331" s="219">
        <f t="shared" si="16"/>
        <v>223</v>
      </c>
      <c r="H331" s="218">
        <v>0</v>
      </c>
      <c r="I331" s="218">
        <v>8</v>
      </c>
      <c r="J331" s="220">
        <v>103.1</v>
      </c>
      <c r="K331" s="220">
        <v>0</v>
      </c>
      <c r="L331" s="288">
        <v>22.6</v>
      </c>
      <c r="M331" s="220">
        <v>0</v>
      </c>
      <c r="N331" s="220">
        <v>7.5</v>
      </c>
      <c r="O331" s="220">
        <v>7.5</v>
      </c>
      <c r="P331" s="220">
        <v>7.5</v>
      </c>
      <c r="Q331" s="220">
        <v>30</v>
      </c>
      <c r="R331" s="220">
        <v>8</v>
      </c>
      <c r="S331" s="231">
        <v>15</v>
      </c>
      <c r="T331" s="220">
        <v>11.43</v>
      </c>
      <c r="U331" s="246">
        <v>0.15</v>
      </c>
      <c r="V331" s="245"/>
      <c r="W331" s="205"/>
      <c r="X331" s="205"/>
    </row>
    <row r="332" spans="1:24">
      <c r="A332" s="216" t="str">
        <f t="shared" si="17"/>
        <v>Wed</v>
      </c>
      <c r="B332" s="217">
        <f t="shared" si="15"/>
        <v>41598</v>
      </c>
      <c r="C332" s="255">
        <v>254</v>
      </c>
      <c r="D332" s="218">
        <v>247</v>
      </c>
      <c r="E332" s="218">
        <v>0</v>
      </c>
      <c r="F332" s="218">
        <v>0</v>
      </c>
      <c r="G332" s="219">
        <f t="shared" si="16"/>
        <v>247</v>
      </c>
      <c r="H332" s="218">
        <v>0</v>
      </c>
      <c r="I332" s="218">
        <v>8</v>
      </c>
      <c r="J332" s="220">
        <v>115.9</v>
      </c>
      <c r="K332" s="220">
        <v>0</v>
      </c>
      <c r="L332" s="288">
        <v>22.6</v>
      </c>
      <c r="M332" s="220">
        <v>0</v>
      </c>
      <c r="N332" s="220">
        <v>7.6</v>
      </c>
      <c r="O332" s="220">
        <v>7.5</v>
      </c>
      <c r="P332" s="220">
        <v>15</v>
      </c>
      <c r="Q332" s="220">
        <v>30</v>
      </c>
      <c r="R332" s="220">
        <v>8</v>
      </c>
      <c r="S332" s="231">
        <v>7.5</v>
      </c>
      <c r="T332" s="220">
        <v>11.43</v>
      </c>
      <c r="U332" s="246">
        <v>0.25</v>
      </c>
      <c r="V332" s="245"/>
      <c r="W332" s="205"/>
      <c r="X332" s="205"/>
    </row>
    <row r="333" spans="1:24">
      <c r="A333" s="216" t="str">
        <f t="shared" si="17"/>
        <v>Thu</v>
      </c>
      <c r="B333" s="217">
        <f t="shared" si="15"/>
        <v>41599</v>
      </c>
      <c r="C333" s="255">
        <v>221</v>
      </c>
      <c r="D333" s="218">
        <v>204</v>
      </c>
      <c r="E333" s="218">
        <v>0</v>
      </c>
      <c r="F333" s="218">
        <v>0</v>
      </c>
      <c r="G333" s="219">
        <f t="shared" si="16"/>
        <v>204</v>
      </c>
      <c r="H333" s="218">
        <v>0</v>
      </c>
      <c r="I333" s="218">
        <v>8</v>
      </c>
      <c r="J333" s="220">
        <v>96</v>
      </c>
      <c r="K333" s="220">
        <v>0</v>
      </c>
      <c r="L333" s="288">
        <v>22.6</v>
      </c>
      <c r="M333" s="220">
        <v>0</v>
      </c>
      <c r="N333" s="220">
        <v>7.5</v>
      </c>
      <c r="O333" s="220">
        <v>7.5</v>
      </c>
      <c r="P333" s="220">
        <v>7.5</v>
      </c>
      <c r="Q333" s="220">
        <v>30</v>
      </c>
      <c r="R333" s="220">
        <v>8</v>
      </c>
      <c r="S333" s="231">
        <v>15.5</v>
      </c>
      <c r="T333" s="220">
        <v>11.43</v>
      </c>
      <c r="U333" s="246">
        <v>0.2</v>
      </c>
      <c r="V333" s="245"/>
      <c r="W333" s="205"/>
      <c r="X333" s="205"/>
    </row>
    <row r="334" spans="1:24">
      <c r="A334" s="216" t="str">
        <f t="shared" si="17"/>
        <v>Fri</v>
      </c>
      <c r="B334" s="217">
        <f t="shared" si="15"/>
        <v>41600</v>
      </c>
      <c r="C334" s="255">
        <v>169</v>
      </c>
      <c r="D334" s="218">
        <v>166</v>
      </c>
      <c r="E334" s="218">
        <v>0</v>
      </c>
      <c r="F334" s="218">
        <v>2</v>
      </c>
      <c r="G334" s="219">
        <f t="shared" si="16"/>
        <v>168</v>
      </c>
      <c r="H334" s="218">
        <v>0</v>
      </c>
      <c r="I334" s="218">
        <v>8</v>
      </c>
      <c r="J334" s="220">
        <v>72</v>
      </c>
      <c r="K334" s="220">
        <v>0</v>
      </c>
      <c r="L334" s="220">
        <v>15</v>
      </c>
      <c r="M334" s="220">
        <v>0</v>
      </c>
      <c r="N334" s="220">
        <v>7.5</v>
      </c>
      <c r="O334" s="220">
        <v>7.5</v>
      </c>
      <c r="P334" s="220">
        <v>7.5</v>
      </c>
      <c r="Q334" s="220">
        <v>52.4</v>
      </c>
      <c r="R334" s="220">
        <v>7.8</v>
      </c>
      <c r="S334" s="231">
        <v>15.7</v>
      </c>
      <c r="T334" s="220">
        <v>11.43</v>
      </c>
      <c r="U334" s="246">
        <v>0.2</v>
      </c>
      <c r="V334" s="245"/>
      <c r="W334" s="205"/>
      <c r="X334" s="205"/>
    </row>
    <row r="335" spans="1:24">
      <c r="A335" s="216" t="str">
        <f t="shared" si="17"/>
        <v>Sat</v>
      </c>
      <c r="B335" s="217">
        <f t="shared" si="15"/>
        <v>41601</v>
      </c>
      <c r="C335" s="255">
        <v>113</v>
      </c>
      <c r="D335" s="218">
        <v>112</v>
      </c>
      <c r="E335" s="218">
        <v>0</v>
      </c>
      <c r="F335" s="218">
        <v>0</v>
      </c>
      <c r="G335" s="219">
        <f t="shared" si="16"/>
        <v>112</v>
      </c>
      <c r="H335" s="218">
        <v>0</v>
      </c>
      <c r="I335" s="218">
        <v>8</v>
      </c>
      <c r="J335" s="220">
        <v>52.8</v>
      </c>
      <c r="K335" s="220">
        <v>0</v>
      </c>
      <c r="L335" s="220">
        <v>12</v>
      </c>
      <c r="M335" s="220">
        <v>0</v>
      </c>
      <c r="N335" s="220">
        <v>7.5</v>
      </c>
      <c r="O335" s="220">
        <v>5.5</v>
      </c>
      <c r="P335" s="220">
        <v>7.5</v>
      </c>
      <c r="Q335" s="220">
        <v>17</v>
      </c>
      <c r="R335" s="220">
        <v>0</v>
      </c>
      <c r="S335" s="220">
        <v>15.1</v>
      </c>
      <c r="T335" s="220">
        <v>11.43</v>
      </c>
      <c r="U335" s="246">
        <v>0</v>
      </c>
      <c r="V335" s="245"/>
      <c r="W335" s="205"/>
      <c r="X335" s="205"/>
    </row>
    <row r="336" spans="1:24">
      <c r="A336" s="216" t="str">
        <f t="shared" si="17"/>
        <v>Sun</v>
      </c>
      <c r="B336" s="217">
        <f t="shared" si="15"/>
        <v>41602</v>
      </c>
      <c r="C336" s="255">
        <v>122</v>
      </c>
      <c r="D336" s="218">
        <v>119</v>
      </c>
      <c r="E336" s="218">
        <v>0</v>
      </c>
      <c r="F336" s="218">
        <v>1</v>
      </c>
      <c r="G336" s="219">
        <f t="shared" si="16"/>
        <v>120</v>
      </c>
      <c r="H336" s="218">
        <v>0</v>
      </c>
      <c r="I336" s="218">
        <v>8</v>
      </c>
      <c r="J336" s="220">
        <v>60.6</v>
      </c>
      <c r="K336" s="220">
        <v>0</v>
      </c>
      <c r="L336" s="220">
        <v>12</v>
      </c>
      <c r="M336" s="220">
        <v>0</v>
      </c>
      <c r="N336" s="220">
        <v>7.5</v>
      </c>
      <c r="O336" s="220">
        <v>7.5</v>
      </c>
      <c r="P336" s="220">
        <v>7.8</v>
      </c>
      <c r="Q336" s="220">
        <v>22.5</v>
      </c>
      <c r="R336" s="220">
        <v>0</v>
      </c>
      <c r="S336" s="220">
        <v>16</v>
      </c>
      <c r="T336" s="220">
        <v>11.43</v>
      </c>
      <c r="U336" s="246">
        <v>0</v>
      </c>
      <c r="V336" s="245"/>
      <c r="W336" s="205"/>
      <c r="X336" s="205"/>
    </row>
    <row r="337" spans="1:24">
      <c r="A337" s="216" t="str">
        <f t="shared" si="17"/>
        <v>Mon</v>
      </c>
      <c r="B337" s="217">
        <f t="shared" si="15"/>
        <v>41603</v>
      </c>
      <c r="C337" s="255">
        <v>95</v>
      </c>
      <c r="D337" s="218">
        <v>84</v>
      </c>
      <c r="E337" s="218">
        <v>0</v>
      </c>
      <c r="F337" s="218">
        <v>0</v>
      </c>
      <c r="G337" s="219">
        <f t="shared" si="16"/>
        <v>84</v>
      </c>
      <c r="H337" s="218">
        <v>0</v>
      </c>
      <c r="I337" s="218">
        <v>8</v>
      </c>
      <c r="J337" s="220">
        <v>40</v>
      </c>
      <c r="K337" s="220">
        <v>0</v>
      </c>
      <c r="L337" s="220">
        <v>8</v>
      </c>
      <c r="M337" s="220">
        <v>0</v>
      </c>
      <c r="N337" s="220">
        <v>4</v>
      </c>
      <c r="O337" s="220">
        <v>4</v>
      </c>
      <c r="P337" s="220">
        <v>7.6</v>
      </c>
      <c r="Q337" s="220">
        <v>18</v>
      </c>
      <c r="R337" s="220">
        <v>8</v>
      </c>
      <c r="S337" s="220">
        <v>15.5</v>
      </c>
      <c r="T337" s="220">
        <v>11.43</v>
      </c>
      <c r="U337" s="246">
        <v>0</v>
      </c>
      <c r="V337" s="245"/>
      <c r="W337" s="205"/>
      <c r="X337" s="205"/>
    </row>
    <row r="338" spans="1:24">
      <c r="A338" s="216" t="str">
        <f t="shared" si="17"/>
        <v>Tue</v>
      </c>
      <c r="B338" s="217">
        <f t="shared" si="15"/>
        <v>41604</v>
      </c>
      <c r="C338" s="255">
        <v>112</v>
      </c>
      <c r="D338" s="218">
        <v>101</v>
      </c>
      <c r="E338" s="218">
        <v>0</v>
      </c>
      <c r="F338" s="218">
        <v>0</v>
      </c>
      <c r="G338" s="219">
        <f t="shared" si="16"/>
        <v>101</v>
      </c>
      <c r="H338" s="218">
        <v>0</v>
      </c>
      <c r="I338" s="218">
        <v>8</v>
      </c>
      <c r="J338" s="220">
        <v>48</v>
      </c>
      <c r="K338" s="220">
        <v>0</v>
      </c>
      <c r="L338" s="220">
        <v>6</v>
      </c>
      <c r="M338" s="220">
        <v>0</v>
      </c>
      <c r="N338" s="220">
        <v>5.75</v>
      </c>
      <c r="O338" s="220">
        <v>5.75</v>
      </c>
      <c r="P338" s="220">
        <v>7.5</v>
      </c>
      <c r="Q338" s="220">
        <v>0</v>
      </c>
      <c r="R338" s="220">
        <v>8</v>
      </c>
      <c r="S338" s="220">
        <v>7.3</v>
      </c>
      <c r="T338" s="220">
        <v>11.43</v>
      </c>
      <c r="U338" s="246">
        <v>0.4</v>
      </c>
      <c r="V338" s="245"/>
      <c r="W338" s="205"/>
      <c r="X338" s="205"/>
    </row>
    <row r="339" spans="1:24">
      <c r="A339" s="216" t="str">
        <f t="shared" si="17"/>
        <v>Wed</v>
      </c>
      <c r="B339" s="217">
        <f t="shared" si="15"/>
        <v>41605</v>
      </c>
      <c r="C339" s="255">
        <v>77</v>
      </c>
      <c r="D339" s="218">
        <v>85</v>
      </c>
      <c r="E339" s="218">
        <v>0</v>
      </c>
      <c r="F339" s="218">
        <v>0</v>
      </c>
      <c r="G339" s="219">
        <f t="shared" si="16"/>
        <v>85</v>
      </c>
      <c r="H339" s="218">
        <v>0</v>
      </c>
      <c r="I339" s="218">
        <v>8</v>
      </c>
      <c r="J339" s="220">
        <v>40</v>
      </c>
      <c r="K339" s="220">
        <v>0</v>
      </c>
      <c r="L339" s="220">
        <v>15</v>
      </c>
      <c r="M339" s="220">
        <v>0</v>
      </c>
      <c r="N339" s="220">
        <v>4</v>
      </c>
      <c r="O339" s="220">
        <v>4</v>
      </c>
      <c r="P339" s="220">
        <v>7.5</v>
      </c>
      <c r="Q339" s="220">
        <v>15</v>
      </c>
      <c r="R339" s="220">
        <v>0</v>
      </c>
      <c r="S339" s="220">
        <v>16</v>
      </c>
      <c r="T339" s="220">
        <v>11.43</v>
      </c>
      <c r="U339" s="246">
        <v>0.25</v>
      </c>
      <c r="V339" s="245"/>
      <c r="W339" s="205"/>
      <c r="X339" s="205"/>
    </row>
    <row r="340" spans="1:24">
      <c r="A340" s="216" t="str">
        <f t="shared" si="17"/>
        <v>Thu</v>
      </c>
      <c r="B340" s="217">
        <f t="shared" si="15"/>
        <v>41606</v>
      </c>
      <c r="C340" s="255">
        <v>79</v>
      </c>
      <c r="D340" s="218">
        <v>84</v>
      </c>
      <c r="E340" s="218">
        <v>0</v>
      </c>
      <c r="F340" s="218">
        <v>1</v>
      </c>
      <c r="G340" s="219">
        <f t="shared" si="16"/>
        <v>85</v>
      </c>
      <c r="H340" s="218">
        <v>0</v>
      </c>
      <c r="I340" s="218">
        <v>8</v>
      </c>
      <c r="J340" s="220">
        <v>40</v>
      </c>
      <c r="K340" s="220">
        <v>0</v>
      </c>
      <c r="L340" s="220">
        <v>15</v>
      </c>
      <c r="M340" s="220">
        <v>0</v>
      </c>
      <c r="N340" s="220">
        <v>7.5</v>
      </c>
      <c r="O340" s="220">
        <v>7.5</v>
      </c>
      <c r="P340" s="220">
        <v>7.5</v>
      </c>
      <c r="Q340" s="220">
        <v>15</v>
      </c>
      <c r="R340" s="220">
        <v>0</v>
      </c>
      <c r="S340" s="220">
        <v>16</v>
      </c>
      <c r="T340" s="220">
        <v>11.43</v>
      </c>
      <c r="U340" s="246">
        <v>0.1</v>
      </c>
      <c r="V340" s="245"/>
      <c r="W340" s="205"/>
      <c r="X340" s="205"/>
    </row>
    <row r="341" spans="1:24">
      <c r="A341" s="216" t="str">
        <f t="shared" si="17"/>
        <v>Fri</v>
      </c>
      <c r="B341" s="217">
        <f t="shared" si="15"/>
        <v>41607</v>
      </c>
      <c r="C341" s="255">
        <v>108</v>
      </c>
      <c r="D341" s="218">
        <v>112</v>
      </c>
      <c r="E341" s="218">
        <v>0</v>
      </c>
      <c r="F341" s="218">
        <v>0</v>
      </c>
      <c r="G341" s="219">
        <f t="shared" si="16"/>
        <v>112</v>
      </c>
      <c r="H341" s="218">
        <v>0</v>
      </c>
      <c r="I341" s="218">
        <v>8</v>
      </c>
      <c r="J341" s="220">
        <v>52</v>
      </c>
      <c r="K341" s="220">
        <v>0</v>
      </c>
      <c r="L341" s="220">
        <v>15</v>
      </c>
      <c r="M341" s="220">
        <v>0</v>
      </c>
      <c r="N341" s="220">
        <v>7.5</v>
      </c>
      <c r="O341" s="220">
        <v>7.5</v>
      </c>
      <c r="P341" s="220">
        <v>7.5</v>
      </c>
      <c r="Q341" s="220">
        <v>20.100000000000001</v>
      </c>
      <c r="R341" s="220">
        <v>0</v>
      </c>
      <c r="S341" s="220">
        <v>16</v>
      </c>
      <c r="T341" s="220">
        <v>11.43</v>
      </c>
      <c r="U341" s="246">
        <v>0.1</v>
      </c>
      <c r="V341" s="245"/>
      <c r="W341" s="205"/>
      <c r="X341" s="205"/>
    </row>
    <row r="342" spans="1:24">
      <c r="A342" s="216" t="str">
        <f t="shared" si="17"/>
        <v>Sat</v>
      </c>
      <c r="B342" s="217">
        <f t="shared" si="15"/>
        <v>41608</v>
      </c>
      <c r="C342" s="255">
        <v>117</v>
      </c>
      <c r="D342" s="303">
        <v>108</v>
      </c>
      <c r="E342" s="303">
        <v>12</v>
      </c>
      <c r="F342" s="218">
        <v>1</v>
      </c>
      <c r="G342" s="219">
        <f t="shared" si="16"/>
        <v>121</v>
      </c>
      <c r="H342" s="218">
        <v>0</v>
      </c>
      <c r="I342" s="218">
        <v>8</v>
      </c>
      <c r="J342" s="220">
        <v>48</v>
      </c>
      <c r="K342" s="220">
        <v>8</v>
      </c>
      <c r="L342" s="220">
        <v>15</v>
      </c>
      <c r="M342" s="220">
        <v>0</v>
      </c>
      <c r="N342" s="220">
        <v>7.5</v>
      </c>
      <c r="O342" s="220">
        <v>7.5</v>
      </c>
      <c r="P342" s="220">
        <v>15</v>
      </c>
      <c r="Q342" s="220">
        <v>18</v>
      </c>
      <c r="R342" s="220">
        <v>7.7</v>
      </c>
      <c r="S342" s="220">
        <v>15.6</v>
      </c>
      <c r="T342" s="220">
        <v>11.43</v>
      </c>
      <c r="U342" s="246">
        <v>0.1</v>
      </c>
      <c r="V342" s="245"/>
      <c r="W342" s="205"/>
      <c r="X342" s="205"/>
    </row>
    <row r="343" spans="1:24">
      <c r="A343" s="216" t="str">
        <f t="shared" si="17"/>
        <v>Sun</v>
      </c>
      <c r="B343" s="217">
        <f t="shared" si="15"/>
        <v>41609</v>
      </c>
      <c r="C343" s="255">
        <v>94</v>
      </c>
      <c r="D343" s="218">
        <v>103</v>
      </c>
      <c r="E343" s="218">
        <v>0</v>
      </c>
      <c r="F343" s="218">
        <v>1</v>
      </c>
      <c r="G343" s="219">
        <f t="shared" si="16"/>
        <v>104</v>
      </c>
      <c r="H343" s="218">
        <v>0</v>
      </c>
      <c r="I343" s="218">
        <v>8</v>
      </c>
      <c r="J343" s="220">
        <v>53.6</v>
      </c>
      <c r="K343" s="220">
        <v>0</v>
      </c>
      <c r="L343" s="220">
        <v>15.1</v>
      </c>
      <c r="M343" s="220">
        <v>0</v>
      </c>
      <c r="N343" s="220">
        <v>7.5</v>
      </c>
      <c r="O343" s="220">
        <v>7.5</v>
      </c>
      <c r="P343" s="220">
        <v>15</v>
      </c>
      <c r="Q343" s="220">
        <v>15</v>
      </c>
      <c r="R343" s="220">
        <v>8</v>
      </c>
      <c r="S343" s="220">
        <v>15.5</v>
      </c>
      <c r="T343" s="220">
        <v>11.43</v>
      </c>
      <c r="U343" s="246">
        <v>0</v>
      </c>
      <c r="V343" s="245"/>
      <c r="W343" s="205"/>
      <c r="X343" s="205"/>
    </row>
    <row r="344" spans="1:24">
      <c r="A344" s="216" t="str">
        <f t="shared" si="17"/>
        <v>Mon</v>
      </c>
      <c r="B344" s="217">
        <f t="shared" si="15"/>
        <v>41610</v>
      </c>
      <c r="C344" s="255">
        <v>123</v>
      </c>
      <c r="D344" s="218">
        <v>142</v>
      </c>
      <c r="E344" s="218">
        <v>0</v>
      </c>
      <c r="F344" s="218">
        <v>0</v>
      </c>
      <c r="G344" s="219">
        <f t="shared" si="16"/>
        <v>142</v>
      </c>
      <c r="H344" s="218">
        <v>0</v>
      </c>
      <c r="I344" s="218">
        <v>8</v>
      </c>
      <c r="J344" s="220">
        <v>73.2</v>
      </c>
      <c r="K344" s="220">
        <v>0</v>
      </c>
      <c r="L344" s="220">
        <v>15</v>
      </c>
      <c r="M344" s="220">
        <v>0</v>
      </c>
      <c r="N344" s="220">
        <v>7.5</v>
      </c>
      <c r="O344" s="220">
        <v>7.5</v>
      </c>
      <c r="P344" s="220">
        <v>7.5</v>
      </c>
      <c r="Q344" s="220">
        <v>18</v>
      </c>
      <c r="R344" s="220">
        <v>0</v>
      </c>
      <c r="S344" s="220">
        <v>14.5</v>
      </c>
      <c r="T344" s="220">
        <v>11.43</v>
      </c>
      <c r="U344" s="246">
        <v>0</v>
      </c>
      <c r="V344" s="245"/>
      <c r="W344" s="205"/>
      <c r="X344" s="205"/>
    </row>
    <row r="345" spans="1:24">
      <c r="A345" s="216" t="str">
        <f t="shared" si="17"/>
        <v>Tue</v>
      </c>
      <c r="B345" s="217">
        <f t="shared" si="15"/>
        <v>41611</v>
      </c>
      <c r="C345" s="218">
        <v>216</v>
      </c>
      <c r="D345" s="218">
        <v>213</v>
      </c>
      <c r="E345" s="218">
        <v>0</v>
      </c>
      <c r="F345" s="218">
        <v>2</v>
      </c>
      <c r="G345" s="219">
        <f t="shared" si="16"/>
        <v>215</v>
      </c>
      <c r="H345" s="218">
        <v>0</v>
      </c>
      <c r="I345" s="218">
        <v>8</v>
      </c>
      <c r="J345" s="220">
        <v>102.7</v>
      </c>
      <c r="K345" s="220">
        <v>0</v>
      </c>
      <c r="L345" s="220">
        <v>13</v>
      </c>
      <c r="M345" s="220">
        <v>7.5</v>
      </c>
      <c r="N345" s="220">
        <v>7.5</v>
      </c>
      <c r="O345" s="220">
        <v>7.5</v>
      </c>
      <c r="P345" s="220">
        <v>7.5</v>
      </c>
      <c r="Q345" s="220">
        <v>22.5</v>
      </c>
      <c r="R345" s="220">
        <v>8</v>
      </c>
      <c r="S345" s="220">
        <v>15.3</v>
      </c>
      <c r="T345" s="220">
        <v>11.43</v>
      </c>
      <c r="U345" s="246">
        <v>0.5</v>
      </c>
      <c r="V345" s="245"/>
      <c r="W345" s="205"/>
      <c r="X345" s="205"/>
    </row>
    <row r="346" spans="1:24">
      <c r="A346" s="216" t="str">
        <f t="shared" si="17"/>
        <v>Wed</v>
      </c>
      <c r="B346" s="217">
        <f t="shared" si="15"/>
        <v>41612</v>
      </c>
      <c r="C346" s="218">
        <v>299</v>
      </c>
      <c r="D346" s="218">
        <v>283</v>
      </c>
      <c r="E346" s="218">
        <v>2</v>
      </c>
      <c r="F346" s="218">
        <v>1</v>
      </c>
      <c r="G346" s="219">
        <f t="shared" si="16"/>
        <v>286</v>
      </c>
      <c r="H346" s="218">
        <v>0</v>
      </c>
      <c r="I346" s="218">
        <v>8</v>
      </c>
      <c r="J346" s="220">
        <v>133.30000000000001</v>
      </c>
      <c r="K346" s="220">
        <v>4.0999999999999996</v>
      </c>
      <c r="L346" s="220">
        <v>22.2</v>
      </c>
      <c r="M346" s="220">
        <v>0</v>
      </c>
      <c r="N346" s="220">
        <v>7.45</v>
      </c>
      <c r="O346" s="220">
        <v>7</v>
      </c>
      <c r="P346" s="220">
        <v>15</v>
      </c>
      <c r="Q346" s="220">
        <v>22.5</v>
      </c>
      <c r="R346" s="220">
        <v>8</v>
      </c>
      <c r="S346" s="220">
        <v>15.5</v>
      </c>
      <c r="T346" s="220">
        <v>11.43</v>
      </c>
      <c r="U346" s="246">
        <v>0.1</v>
      </c>
      <c r="V346" s="245"/>
      <c r="W346" s="205"/>
      <c r="X346" s="205"/>
    </row>
    <row r="347" spans="1:24">
      <c r="A347" s="216" t="str">
        <f t="shared" si="17"/>
        <v>Thu</v>
      </c>
      <c r="B347" s="217">
        <f t="shared" si="15"/>
        <v>41613</v>
      </c>
      <c r="C347" s="218">
        <v>290</v>
      </c>
      <c r="D347" s="218">
        <v>267</v>
      </c>
      <c r="E347" s="218">
        <v>4</v>
      </c>
      <c r="F347" s="218">
        <v>0</v>
      </c>
      <c r="G347" s="219">
        <f t="shared" si="16"/>
        <v>271</v>
      </c>
      <c r="H347" s="218">
        <v>0</v>
      </c>
      <c r="I347" s="218">
        <v>8</v>
      </c>
      <c r="J347" s="220">
        <v>127.1</v>
      </c>
      <c r="K347" s="220">
        <v>4.0999999999999996</v>
      </c>
      <c r="L347" s="220">
        <v>22.6</v>
      </c>
      <c r="M347" s="220">
        <v>0</v>
      </c>
      <c r="N347" s="220">
        <v>7.55</v>
      </c>
      <c r="O347" s="220">
        <v>7.55</v>
      </c>
      <c r="P347" s="220">
        <v>7.5</v>
      </c>
      <c r="Q347" s="220">
        <v>30.1</v>
      </c>
      <c r="R347" s="220">
        <v>8</v>
      </c>
      <c r="S347" s="220">
        <v>15.5</v>
      </c>
      <c r="T347" s="220">
        <v>11.43</v>
      </c>
      <c r="U347" s="246">
        <v>0.4</v>
      </c>
      <c r="V347" s="245"/>
      <c r="W347" s="205"/>
      <c r="X347" s="205"/>
    </row>
    <row r="348" spans="1:24">
      <c r="A348" s="216" t="str">
        <f t="shared" si="17"/>
        <v>Fri</v>
      </c>
      <c r="B348" s="217">
        <f t="shared" si="15"/>
        <v>41614</v>
      </c>
      <c r="C348" s="255">
        <v>208</v>
      </c>
      <c r="D348" s="218">
        <v>202</v>
      </c>
      <c r="E348" s="218">
        <v>0</v>
      </c>
      <c r="F348" s="218">
        <v>0</v>
      </c>
      <c r="G348" s="219">
        <f t="shared" si="16"/>
        <v>202</v>
      </c>
      <c r="H348" s="218">
        <v>0</v>
      </c>
      <c r="I348" s="218">
        <v>8</v>
      </c>
      <c r="J348" s="220">
        <v>98.5</v>
      </c>
      <c r="K348" s="304">
        <v>0</v>
      </c>
      <c r="L348" s="220">
        <v>22.6</v>
      </c>
      <c r="M348" s="220">
        <v>0</v>
      </c>
      <c r="N348" s="220">
        <v>7</v>
      </c>
      <c r="O348" s="220">
        <v>7</v>
      </c>
      <c r="P348" s="220">
        <v>7.5</v>
      </c>
      <c r="Q348" s="220">
        <v>22.9</v>
      </c>
      <c r="R348" s="220">
        <v>7.7</v>
      </c>
      <c r="S348" s="220">
        <v>15.6</v>
      </c>
      <c r="T348" s="220">
        <v>11.43</v>
      </c>
      <c r="U348" s="246">
        <v>0.7</v>
      </c>
      <c r="V348" s="245"/>
      <c r="W348" s="205"/>
      <c r="X348" s="205"/>
    </row>
    <row r="349" spans="1:24">
      <c r="A349" s="216" t="str">
        <f t="shared" si="17"/>
        <v>Sat</v>
      </c>
      <c r="B349" s="217">
        <f t="shared" si="15"/>
        <v>41615</v>
      </c>
      <c r="C349" s="255">
        <v>145</v>
      </c>
      <c r="D349" s="218">
        <v>141</v>
      </c>
      <c r="E349" s="218">
        <v>0</v>
      </c>
      <c r="F349" s="218">
        <v>5</v>
      </c>
      <c r="G349" s="219">
        <f t="shared" si="16"/>
        <v>146</v>
      </c>
      <c r="H349" s="218">
        <v>0</v>
      </c>
      <c r="I349" s="218">
        <v>8</v>
      </c>
      <c r="J349" s="220">
        <v>64</v>
      </c>
      <c r="K349" s="304">
        <v>0</v>
      </c>
      <c r="L349" s="220">
        <v>15</v>
      </c>
      <c r="M349" s="220">
        <v>0</v>
      </c>
      <c r="N349" s="220">
        <v>7.5</v>
      </c>
      <c r="O349" s="220">
        <v>7.5</v>
      </c>
      <c r="P349" s="220">
        <v>15</v>
      </c>
      <c r="Q349" s="220">
        <v>22.6</v>
      </c>
      <c r="R349" s="220">
        <v>0</v>
      </c>
      <c r="S349" s="220">
        <v>8</v>
      </c>
      <c r="T349" s="220">
        <v>11.43</v>
      </c>
      <c r="U349" s="246">
        <v>0.3</v>
      </c>
      <c r="V349" s="245"/>
      <c r="W349" s="205"/>
      <c r="X349" s="205"/>
    </row>
    <row r="350" spans="1:24">
      <c r="A350" s="216" t="str">
        <f t="shared" si="17"/>
        <v>Sun</v>
      </c>
      <c r="B350" s="217">
        <f t="shared" si="15"/>
        <v>41616</v>
      </c>
      <c r="C350" s="255">
        <v>171</v>
      </c>
      <c r="D350" s="218">
        <v>155</v>
      </c>
      <c r="E350" s="218">
        <v>0</v>
      </c>
      <c r="F350" s="218">
        <v>0</v>
      </c>
      <c r="G350" s="219">
        <f t="shared" si="16"/>
        <v>155</v>
      </c>
      <c r="H350" s="218">
        <v>0</v>
      </c>
      <c r="I350" s="218">
        <v>8</v>
      </c>
      <c r="J350" s="220">
        <v>79</v>
      </c>
      <c r="K350" s="220">
        <v>0</v>
      </c>
      <c r="L350" s="220">
        <v>22.4</v>
      </c>
      <c r="M350" s="220">
        <v>0</v>
      </c>
      <c r="N350" s="220">
        <v>7.5</v>
      </c>
      <c r="O350" s="220">
        <v>7.5</v>
      </c>
      <c r="P350" s="220">
        <v>15</v>
      </c>
      <c r="Q350" s="220">
        <v>22.7</v>
      </c>
      <c r="R350" s="220">
        <v>7.9</v>
      </c>
      <c r="S350" s="220">
        <v>15.7</v>
      </c>
      <c r="T350" s="220">
        <v>11.43</v>
      </c>
      <c r="U350" s="246">
        <v>0.3</v>
      </c>
      <c r="V350" s="245"/>
      <c r="W350" s="205"/>
      <c r="X350" s="205"/>
    </row>
    <row r="351" spans="1:24">
      <c r="A351" s="216" t="str">
        <f t="shared" si="17"/>
        <v>Mon</v>
      </c>
      <c r="B351" s="217">
        <f t="shared" si="15"/>
        <v>41617</v>
      </c>
      <c r="C351" s="255">
        <v>121</v>
      </c>
      <c r="D351" s="218">
        <v>119</v>
      </c>
      <c r="E351" s="218">
        <v>0</v>
      </c>
      <c r="F351" s="218">
        <v>0</v>
      </c>
      <c r="G351" s="219">
        <f t="shared" si="16"/>
        <v>119</v>
      </c>
      <c r="H351" s="218">
        <v>0</v>
      </c>
      <c r="I351" s="218">
        <v>8</v>
      </c>
      <c r="J351" s="220">
        <v>56.7</v>
      </c>
      <c r="K351" s="220">
        <v>0</v>
      </c>
      <c r="L351" s="220">
        <v>15</v>
      </c>
      <c r="M351" s="220">
        <v>0</v>
      </c>
      <c r="N351" s="220">
        <v>3.75</v>
      </c>
      <c r="O351" s="220">
        <v>3.75</v>
      </c>
      <c r="P351" s="220">
        <v>7.5</v>
      </c>
      <c r="Q351" s="220">
        <v>15</v>
      </c>
      <c r="R351" s="220">
        <v>8</v>
      </c>
      <c r="S351" s="220">
        <v>7.5</v>
      </c>
      <c r="T351" s="220">
        <v>11.43</v>
      </c>
      <c r="U351" s="247">
        <v>0</v>
      </c>
      <c r="V351" s="245"/>
      <c r="W351" s="205"/>
      <c r="X351" s="205"/>
    </row>
    <row r="352" spans="1:24">
      <c r="A352" s="216" t="str">
        <f t="shared" si="17"/>
        <v>Tue</v>
      </c>
      <c r="B352" s="217">
        <f t="shared" si="15"/>
        <v>41618</v>
      </c>
      <c r="C352" s="255">
        <v>201</v>
      </c>
      <c r="D352" s="218">
        <v>189</v>
      </c>
      <c r="E352" s="218">
        <v>0</v>
      </c>
      <c r="F352" s="218">
        <v>3</v>
      </c>
      <c r="G352" s="219">
        <f t="shared" ref="G352:G369" si="18">IF(D352="",0,D352+E352+F352)</f>
        <v>192</v>
      </c>
      <c r="H352" s="218">
        <v>0</v>
      </c>
      <c r="I352" s="218">
        <v>8</v>
      </c>
      <c r="J352" s="220">
        <v>94.35</v>
      </c>
      <c r="K352" s="220">
        <v>0</v>
      </c>
      <c r="L352" s="304">
        <v>22.5</v>
      </c>
      <c r="M352" s="220">
        <v>0</v>
      </c>
      <c r="N352" s="220">
        <v>7.5</v>
      </c>
      <c r="O352" s="220">
        <v>7.5</v>
      </c>
      <c r="P352" s="220">
        <v>7.5</v>
      </c>
      <c r="Q352" s="220">
        <v>22.5</v>
      </c>
      <c r="R352" s="220">
        <v>8</v>
      </c>
      <c r="S352" s="220">
        <v>15.2</v>
      </c>
      <c r="T352" s="220">
        <v>11.43</v>
      </c>
      <c r="U352" s="247">
        <v>0.1</v>
      </c>
      <c r="V352" s="245"/>
      <c r="W352" s="205"/>
      <c r="X352" s="205"/>
    </row>
    <row r="353" spans="1:24">
      <c r="A353" s="216" t="str">
        <f t="shared" si="17"/>
        <v>Wed</v>
      </c>
      <c r="B353" s="217">
        <f t="shared" si="15"/>
        <v>41619</v>
      </c>
      <c r="C353" s="255">
        <v>259</v>
      </c>
      <c r="D353" s="218">
        <v>245</v>
      </c>
      <c r="E353" s="218">
        <v>0</v>
      </c>
      <c r="F353" s="218">
        <v>1</v>
      </c>
      <c r="G353" s="219">
        <f t="shared" si="18"/>
        <v>246</v>
      </c>
      <c r="H353" s="218">
        <v>0</v>
      </c>
      <c r="I353" s="218">
        <v>8</v>
      </c>
      <c r="J353" s="220">
        <v>120.5</v>
      </c>
      <c r="K353" s="220">
        <v>0</v>
      </c>
      <c r="L353" s="220">
        <v>22.7</v>
      </c>
      <c r="M353" s="220">
        <v>0</v>
      </c>
      <c r="N353" s="220">
        <v>7.5</v>
      </c>
      <c r="O353" s="220">
        <v>7.5</v>
      </c>
      <c r="P353" s="220">
        <v>11.5</v>
      </c>
      <c r="Q353" s="220">
        <v>22.5</v>
      </c>
      <c r="R353" s="220">
        <v>7.6</v>
      </c>
      <c r="S353" s="220">
        <v>15.5</v>
      </c>
      <c r="T353" s="220">
        <v>11.43</v>
      </c>
      <c r="U353" s="247">
        <v>1.3</v>
      </c>
      <c r="V353" s="245"/>
      <c r="W353" s="205"/>
      <c r="X353" s="205"/>
    </row>
    <row r="354" spans="1:24">
      <c r="A354" s="216" t="str">
        <f t="shared" si="17"/>
        <v>Thu</v>
      </c>
      <c r="B354" s="217">
        <f t="shared" si="15"/>
        <v>41620</v>
      </c>
      <c r="C354" s="218">
        <v>253</v>
      </c>
      <c r="D354" s="218">
        <v>245</v>
      </c>
      <c r="E354" s="218">
        <v>0</v>
      </c>
      <c r="F354" s="218">
        <v>1</v>
      </c>
      <c r="G354" s="219">
        <f t="shared" si="18"/>
        <v>246</v>
      </c>
      <c r="H354" s="218">
        <v>0</v>
      </c>
      <c r="I354" s="218">
        <v>8</v>
      </c>
      <c r="J354" s="220">
        <v>114.3</v>
      </c>
      <c r="K354" s="220">
        <v>0</v>
      </c>
      <c r="L354" s="220">
        <v>26.6</v>
      </c>
      <c r="M354" s="220">
        <v>0</v>
      </c>
      <c r="N354" s="220">
        <v>7.5</v>
      </c>
      <c r="O354" s="220">
        <v>7.5</v>
      </c>
      <c r="P354" s="220">
        <v>7.5</v>
      </c>
      <c r="Q354" s="220">
        <v>26</v>
      </c>
      <c r="R354" s="220">
        <v>8</v>
      </c>
      <c r="S354" s="220">
        <v>15.5</v>
      </c>
      <c r="T354" s="220">
        <v>11.43</v>
      </c>
      <c r="U354" s="247">
        <v>0.1</v>
      </c>
      <c r="V354" s="245"/>
      <c r="W354" s="205"/>
      <c r="X354" s="205"/>
    </row>
    <row r="355" spans="1:24">
      <c r="A355" s="216" t="str">
        <f t="shared" si="17"/>
        <v>Fri</v>
      </c>
      <c r="B355" s="217">
        <f t="shared" si="15"/>
        <v>41621</v>
      </c>
      <c r="C355" s="255">
        <v>159</v>
      </c>
      <c r="D355" s="218">
        <v>133</v>
      </c>
      <c r="E355" s="218">
        <v>0</v>
      </c>
      <c r="F355" s="218">
        <v>0</v>
      </c>
      <c r="G355" s="219">
        <f t="shared" si="18"/>
        <v>133</v>
      </c>
      <c r="H355" s="218">
        <v>0</v>
      </c>
      <c r="I355" s="218">
        <v>8</v>
      </c>
      <c r="J355" s="220">
        <v>69.75</v>
      </c>
      <c r="K355" s="220">
        <v>0</v>
      </c>
      <c r="L355" s="220">
        <v>15.1</v>
      </c>
      <c r="M355" s="220">
        <v>0</v>
      </c>
      <c r="N355" s="220">
        <v>7.5</v>
      </c>
      <c r="O355" s="220">
        <v>7.5</v>
      </c>
      <c r="P355" s="220">
        <v>7.5</v>
      </c>
      <c r="Q355" s="220">
        <v>15</v>
      </c>
      <c r="R355" s="220">
        <v>8</v>
      </c>
      <c r="S355" s="220">
        <v>15.9</v>
      </c>
      <c r="T355" s="220">
        <v>11.43</v>
      </c>
      <c r="U355" s="247">
        <v>0</v>
      </c>
      <c r="V355" s="245"/>
      <c r="W355" s="205"/>
      <c r="X355" s="205"/>
    </row>
    <row r="356" spans="1:24">
      <c r="A356" s="216" t="str">
        <f t="shared" si="17"/>
        <v>Sat</v>
      </c>
      <c r="B356" s="217">
        <f t="shared" si="15"/>
        <v>41622</v>
      </c>
      <c r="C356" s="255">
        <v>136</v>
      </c>
      <c r="D356" s="218">
        <v>142</v>
      </c>
      <c r="E356" s="218">
        <v>0</v>
      </c>
      <c r="F356" s="218">
        <v>1</v>
      </c>
      <c r="G356" s="219">
        <f t="shared" si="18"/>
        <v>143</v>
      </c>
      <c r="H356" s="218">
        <v>0</v>
      </c>
      <c r="I356" s="218">
        <v>8</v>
      </c>
      <c r="J356" s="220">
        <v>68.3</v>
      </c>
      <c r="K356" s="220">
        <v>0</v>
      </c>
      <c r="L356" s="220">
        <v>15</v>
      </c>
      <c r="M356" s="220">
        <v>0</v>
      </c>
      <c r="N356" s="220">
        <v>7.5</v>
      </c>
      <c r="O356" s="220">
        <v>7.5</v>
      </c>
      <c r="P356" s="220">
        <v>15</v>
      </c>
      <c r="Q356" s="220">
        <v>22.5</v>
      </c>
      <c r="R356" s="220">
        <v>0</v>
      </c>
      <c r="S356" s="220">
        <v>15.9</v>
      </c>
      <c r="T356" s="220">
        <v>11.43</v>
      </c>
      <c r="U356" s="247">
        <v>0</v>
      </c>
      <c r="V356" s="245"/>
      <c r="W356" s="205"/>
      <c r="X356" s="205"/>
    </row>
    <row r="357" spans="1:24">
      <c r="A357" s="216" t="str">
        <f t="shared" si="17"/>
        <v>Sun</v>
      </c>
      <c r="B357" s="217">
        <f t="shared" si="15"/>
        <v>41623</v>
      </c>
      <c r="C357" s="255">
        <v>166</v>
      </c>
      <c r="D357" s="218">
        <v>158</v>
      </c>
      <c r="E357" s="218">
        <v>0</v>
      </c>
      <c r="F357" s="218">
        <v>2</v>
      </c>
      <c r="G357" s="219">
        <f t="shared" si="18"/>
        <v>160</v>
      </c>
      <c r="H357" s="218">
        <v>0</v>
      </c>
      <c r="I357" s="218">
        <v>8</v>
      </c>
      <c r="J357" s="220">
        <v>80</v>
      </c>
      <c r="K357" s="220">
        <v>0</v>
      </c>
      <c r="L357" s="220">
        <v>15</v>
      </c>
      <c r="M357" s="220">
        <v>0</v>
      </c>
      <c r="N357" s="220">
        <v>7.5</v>
      </c>
      <c r="O357" s="220">
        <v>7.5</v>
      </c>
      <c r="P357" s="220">
        <v>8</v>
      </c>
      <c r="Q357" s="220">
        <v>25</v>
      </c>
      <c r="R357" s="220">
        <v>8</v>
      </c>
      <c r="S357" s="220">
        <v>15</v>
      </c>
      <c r="T357" s="220">
        <v>11.43</v>
      </c>
      <c r="U357" s="247">
        <v>7.2</v>
      </c>
      <c r="V357" s="245"/>
      <c r="W357" s="205"/>
      <c r="X357" s="205"/>
    </row>
    <row r="358" spans="1:24">
      <c r="A358" s="216" t="str">
        <f t="shared" si="17"/>
        <v>Mon</v>
      </c>
      <c r="B358" s="217">
        <f t="shared" si="15"/>
        <v>41624</v>
      </c>
      <c r="C358" s="255">
        <v>133</v>
      </c>
      <c r="D358" s="218">
        <v>132</v>
      </c>
      <c r="E358" s="218">
        <v>0</v>
      </c>
      <c r="F358" s="218">
        <v>1</v>
      </c>
      <c r="G358" s="219">
        <f t="shared" si="18"/>
        <v>133</v>
      </c>
      <c r="H358" s="218">
        <v>0</v>
      </c>
      <c r="I358" s="218">
        <v>8</v>
      </c>
      <c r="J358" s="220">
        <v>63</v>
      </c>
      <c r="K358" s="220">
        <v>0</v>
      </c>
      <c r="L358" s="220">
        <v>15.1</v>
      </c>
      <c r="M358" s="220">
        <v>0</v>
      </c>
      <c r="N358" s="220">
        <v>4</v>
      </c>
      <c r="O358" s="220">
        <v>4</v>
      </c>
      <c r="P358" s="220">
        <v>7.5</v>
      </c>
      <c r="Q358" s="220">
        <v>0</v>
      </c>
      <c r="R358" s="220">
        <v>0</v>
      </c>
      <c r="S358" s="220">
        <v>15.8</v>
      </c>
      <c r="T358" s="220">
        <v>11.43</v>
      </c>
      <c r="U358" s="220">
        <v>0</v>
      </c>
      <c r="V358" s="245"/>
      <c r="W358" s="205"/>
      <c r="X358" s="205"/>
    </row>
    <row r="359" spans="1:24">
      <c r="A359" s="216" t="str">
        <f t="shared" si="17"/>
        <v>Tue</v>
      </c>
      <c r="B359" s="217">
        <f t="shared" si="15"/>
        <v>41625</v>
      </c>
      <c r="C359" s="255">
        <v>203</v>
      </c>
      <c r="D359" s="218">
        <v>196</v>
      </c>
      <c r="E359" s="218">
        <v>0</v>
      </c>
      <c r="F359" s="230">
        <v>2</v>
      </c>
      <c r="G359" s="219">
        <f t="shared" si="18"/>
        <v>198</v>
      </c>
      <c r="H359" s="218">
        <v>0</v>
      </c>
      <c r="I359" s="218">
        <v>8</v>
      </c>
      <c r="J359" s="220">
        <v>93</v>
      </c>
      <c r="K359" s="220">
        <v>0</v>
      </c>
      <c r="L359" s="220">
        <v>22</v>
      </c>
      <c r="M359" s="220">
        <v>0</v>
      </c>
      <c r="N359" s="220">
        <v>7.5</v>
      </c>
      <c r="O359" s="220">
        <v>7.5</v>
      </c>
      <c r="P359" s="220">
        <v>7.5</v>
      </c>
      <c r="Q359" s="220">
        <v>22.6</v>
      </c>
      <c r="R359" s="220">
        <v>8</v>
      </c>
      <c r="S359" s="220">
        <v>7</v>
      </c>
      <c r="T359" s="220">
        <v>11.43</v>
      </c>
      <c r="U359" s="247">
        <v>0.2</v>
      </c>
      <c r="V359" s="245"/>
      <c r="W359" s="205"/>
      <c r="X359" s="205"/>
    </row>
    <row r="360" spans="1:24">
      <c r="A360" s="216" t="str">
        <f t="shared" si="17"/>
        <v>Wed</v>
      </c>
      <c r="B360" s="217">
        <f t="shared" si="15"/>
        <v>41626</v>
      </c>
      <c r="C360" s="255">
        <v>213</v>
      </c>
      <c r="D360" s="218">
        <v>202</v>
      </c>
      <c r="E360" s="218">
        <v>0</v>
      </c>
      <c r="F360" s="218">
        <v>1</v>
      </c>
      <c r="G360" s="219">
        <f t="shared" si="18"/>
        <v>203</v>
      </c>
      <c r="H360" s="218">
        <v>0</v>
      </c>
      <c r="I360" s="218">
        <v>8</v>
      </c>
      <c r="J360" s="220">
        <v>94.9</v>
      </c>
      <c r="K360" s="220">
        <v>0</v>
      </c>
      <c r="L360" s="220">
        <v>22.7</v>
      </c>
      <c r="M360" s="220">
        <v>0</v>
      </c>
      <c r="N360" s="220">
        <v>4</v>
      </c>
      <c r="O360" s="220">
        <v>4</v>
      </c>
      <c r="P360" s="220">
        <v>7.5</v>
      </c>
      <c r="Q360" s="220">
        <v>22.6</v>
      </c>
      <c r="R360" s="220">
        <v>8</v>
      </c>
      <c r="S360" s="220">
        <v>7.1</v>
      </c>
      <c r="T360" s="220">
        <v>11.43</v>
      </c>
      <c r="U360" s="247">
        <v>0</v>
      </c>
      <c r="V360" s="245"/>
      <c r="W360" s="205"/>
      <c r="X360" s="205"/>
    </row>
    <row r="361" spans="1:24">
      <c r="A361" s="216" t="str">
        <f t="shared" si="17"/>
        <v>Thu</v>
      </c>
      <c r="B361" s="217">
        <f t="shared" si="15"/>
        <v>41627</v>
      </c>
      <c r="C361" s="218">
        <v>176</v>
      </c>
      <c r="D361" s="218">
        <v>161</v>
      </c>
      <c r="E361" s="218">
        <v>0</v>
      </c>
      <c r="F361" s="218">
        <v>3</v>
      </c>
      <c r="G361" s="219">
        <f>IF(D361="",0,D361+E361+F361)</f>
        <v>164</v>
      </c>
      <c r="H361" s="218">
        <v>0</v>
      </c>
      <c r="I361" s="218">
        <v>8</v>
      </c>
      <c r="J361" s="220">
        <v>80</v>
      </c>
      <c r="K361" s="220">
        <v>0</v>
      </c>
      <c r="L361" s="220">
        <v>15</v>
      </c>
      <c r="M361" s="220">
        <v>0</v>
      </c>
      <c r="N361" s="220">
        <v>7.5</v>
      </c>
      <c r="O361" s="220">
        <v>7.5</v>
      </c>
      <c r="P361" s="220">
        <v>7.5</v>
      </c>
      <c r="Q361" s="220">
        <v>30</v>
      </c>
      <c r="R361" s="220">
        <v>8</v>
      </c>
      <c r="S361" s="220">
        <v>15</v>
      </c>
      <c r="T361" s="220">
        <v>11.43</v>
      </c>
      <c r="U361" s="247">
        <v>1.5</v>
      </c>
      <c r="V361" s="245"/>
      <c r="W361" s="205"/>
      <c r="X361" s="205"/>
    </row>
    <row r="362" spans="1:24">
      <c r="A362" s="216" t="str">
        <f t="shared" si="17"/>
        <v>Fri</v>
      </c>
      <c r="B362" s="217">
        <f t="shared" si="15"/>
        <v>41628</v>
      </c>
      <c r="C362" s="218">
        <v>90</v>
      </c>
      <c r="D362" s="218">
        <v>137</v>
      </c>
      <c r="E362" s="218">
        <v>2</v>
      </c>
      <c r="F362" s="218">
        <v>2</v>
      </c>
      <c r="G362" s="219">
        <f t="shared" si="18"/>
        <v>141</v>
      </c>
      <c r="H362" s="218">
        <v>0</v>
      </c>
      <c r="I362" s="218">
        <v>8</v>
      </c>
      <c r="J362" s="220">
        <v>63.9</v>
      </c>
      <c r="K362" s="220">
        <v>0</v>
      </c>
      <c r="L362" s="220">
        <v>15</v>
      </c>
      <c r="M362" s="220">
        <v>0</v>
      </c>
      <c r="N362" s="220">
        <v>7.5</v>
      </c>
      <c r="O362" s="220">
        <v>7.5</v>
      </c>
      <c r="P362" s="220">
        <v>7.5</v>
      </c>
      <c r="Q362" s="220">
        <v>12</v>
      </c>
      <c r="R362" s="220">
        <v>7.9</v>
      </c>
      <c r="S362" s="220">
        <v>8</v>
      </c>
      <c r="T362" s="220">
        <v>11.43</v>
      </c>
      <c r="U362" s="247">
        <v>0</v>
      </c>
      <c r="V362" s="245" t="s">
        <v>210</v>
      </c>
      <c r="W362" s="205"/>
      <c r="X362" s="205"/>
    </row>
    <row r="363" spans="1:24">
      <c r="A363" s="216" t="str">
        <f t="shared" si="17"/>
        <v>Sat</v>
      </c>
      <c r="B363" s="217">
        <f t="shared" si="15"/>
        <v>41629</v>
      </c>
      <c r="C363" s="218">
        <v>102</v>
      </c>
      <c r="D363" s="218">
        <v>101</v>
      </c>
      <c r="E363" s="218">
        <v>0</v>
      </c>
      <c r="F363" s="218">
        <v>0</v>
      </c>
      <c r="G363" s="219">
        <f t="shared" si="18"/>
        <v>101</v>
      </c>
      <c r="H363" s="218">
        <v>0</v>
      </c>
      <c r="I363" s="218">
        <v>8</v>
      </c>
      <c r="J363" s="220">
        <v>48</v>
      </c>
      <c r="K363" s="220">
        <v>0</v>
      </c>
      <c r="L363" s="220">
        <v>15</v>
      </c>
      <c r="M363" s="220">
        <v>0</v>
      </c>
      <c r="N363" s="220">
        <v>7.5</v>
      </c>
      <c r="O363" s="220">
        <v>7.5</v>
      </c>
      <c r="P363" s="220">
        <v>15.1</v>
      </c>
      <c r="Q363" s="220">
        <v>15</v>
      </c>
      <c r="R363" s="220">
        <v>4.0999999999999996</v>
      </c>
      <c r="S363" s="220">
        <v>15.8</v>
      </c>
      <c r="T363" s="220">
        <v>11.43</v>
      </c>
      <c r="U363" s="247">
        <v>0.3</v>
      </c>
      <c r="V363" s="245"/>
      <c r="W363" s="205"/>
      <c r="X363" s="205"/>
    </row>
    <row r="364" spans="1:24">
      <c r="A364" s="216" t="str">
        <f t="shared" si="17"/>
        <v>Sun</v>
      </c>
      <c r="B364" s="217">
        <f t="shared" si="15"/>
        <v>41630</v>
      </c>
      <c r="C364" s="218">
        <v>76</v>
      </c>
      <c r="D364" s="218">
        <v>94</v>
      </c>
      <c r="E364" s="218">
        <v>0</v>
      </c>
      <c r="F364" s="218">
        <v>2</v>
      </c>
      <c r="G364" s="219">
        <f t="shared" si="18"/>
        <v>96</v>
      </c>
      <c r="H364" s="218">
        <v>0</v>
      </c>
      <c r="I364" s="218">
        <v>8</v>
      </c>
      <c r="J364" s="220">
        <v>48</v>
      </c>
      <c r="K364" s="220">
        <v>0</v>
      </c>
      <c r="L364" s="220">
        <v>15</v>
      </c>
      <c r="M364" s="220">
        <v>0</v>
      </c>
      <c r="N364" s="220">
        <v>7.5</v>
      </c>
      <c r="O364" s="220">
        <v>7.5</v>
      </c>
      <c r="P364" s="220">
        <v>0</v>
      </c>
      <c r="Q364" s="220">
        <v>15.6</v>
      </c>
      <c r="R364" s="220">
        <v>7</v>
      </c>
      <c r="S364" s="220">
        <v>16</v>
      </c>
      <c r="T364" s="220">
        <v>11.43</v>
      </c>
      <c r="U364" s="247">
        <v>0</v>
      </c>
      <c r="V364" s="245" t="s">
        <v>211</v>
      </c>
      <c r="W364" s="205"/>
      <c r="X364" s="205"/>
    </row>
    <row r="365" spans="1:24">
      <c r="A365" s="216" t="str">
        <f t="shared" si="17"/>
        <v>Mon</v>
      </c>
      <c r="B365" s="217">
        <f t="shared" si="15"/>
        <v>41631</v>
      </c>
      <c r="C365" s="218">
        <v>82</v>
      </c>
      <c r="D365" s="218">
        <v>69</v>
      </c>
      <c r="E365" s="218">
        <v>0</v>
      </c>
      <c r="F365" s="218">
        <v>2</v>
      </c>
      <c r="G365" s="219">
        <f t="shared" si="18"/>
        <v>71</v>
      </c>
      <c r="H365" s="218">
        <v>0</v>
      </c>
      <c r="I365" s="218">
        <v>8</v>
      </c>
      <c r="J365" s="220">
        <v>31.7</v>
      </c>
      <c r="K365" s="220">
        <v>0</v>
      </c>
      <c r="L365" s="220">
        <v>15.1</v>
      </c>
      <c r="M365" s="220">
        <v>0</v>
      </c>
      <c r="N365" s="220">
        <v>7.25</v>
      </c>
      <c r="O365" s="220">
        <v>7.25</v>
      </c>
      <c r="P365" s="220">
        <v>0</v>
      </c>
      <c r="Q365" s="220">
        <v>12</v>
      </c>
      <c r="R365" s="220">
        <v>8</v>
      </c>
      <c r="S365" s="220">
        <v>7</v>
      </c>
      <c r="T365" s="220">
        <v>11.43</v>
      </c>
      <c r="U365" s="247">
        <v>0</v>
      </c>
      <c r="V365" s="245" t="s">
        <v>211</v>
      </c>
      <c r="W365" s="205"/>
      <c r="X365" s="205"/>
    </row>
    <row r="366" spans="1:24">
      <c r="A366" s="216" t="str">
        <f t="shared" si="17"/>
        <v>Tue</v>
      </c>
      <c r="B366" s="217">
        <f t="shared" si="15"/>
        <v>41632</v>
      </c>
      <c r="C366" s="218">
        <v>111</v>
      </c>
      <c r="D366" s="218">
        <v>86</v>
      </c>
      <c r="E366" s="218">
        <v>3</v>
      </c>
      <c r="F366" s="218">
        <v>1</v>
      </c>
      <c r="G366" s="219">
        <f t="shared" si="18"/>
        <v>90</v>
      </c>
      <c r="H366" s="218">
        <v>0</v>
      </c>
      <c r="I366" s="218">
        <v>8</v>
      </c>
      <c r="J366" s="220">
        <v>40.200000000000003</v>
      </c>
      <c r="K366" s="220">
        <v>0</v>
      </c>
      <c r="L366" s="220">
        <v>7.3</v>
      </c>
      <c r="M366" s="220">
        <v>0</v>
      </c>
      <c r="N366" s="220">
        <v>7</v>
      </c>
      <c r="O366" s="220">
        <v>7</v>
      </c>
      <c r="P366" s="220">
        <v>0</v>
      </c>
      <c r="Q366" s="220">
        <v>23.3</v>
      </c>
      <c r="R366" s="220">
        <v>7.9</v>
      </c>
      <c r="S366" s="231">
        <v>8.1</v>
      </c>
      <c r="T366" s="220">
        <v>11.43</v>
      </c>
      <c r="U366" s="247">
        <v>0.3</v>
      </c>
      <c r="V366" s="245"/>
      <c r="W366" s="205"/>
      <c r="X366" s="205"/>
    </row>
    <row r="367" spans="1:24">
      <c r="A367" s="216" t="str">
        <f t="shared" si="17"/>
        <v>Wed</v>
      </c>
      <c r="B367" s="217">
        <f t="shared" si="15"/>
        <v>41633</v>
      </c>
      <c r="C367" s="218">
        <v>105</v>
      </c>
      <c r="D367" s="218">
        <v>97</v>
      </c>
      <c r="E367" s="218">
        <v>1</v>
      </c>
      <c r="F367" s="218">
        <v>3</v>
      </c>
      <c r="G367" s="219">
        <f t="shared" si="18"/>
        <v>101</v>
      </c>
      <c r="H367" s="218">
        <v>0</v>
      </c>
      <c r="I367" s="218">
        <v>8</v>
      </c>
      <c r="J367" s="220">
        <v>64.3</v>
      </c>
      <c r="K367" s="220">
        <v>0</v>
      </c>
      <c r="L367" s="220">
        <v>11.1</v>
      </c>
      <c r="M367" s="220">
        <v>0</v>
      </c>
      <c r="N367" s="220">
        <v>4</v>
      </c>
      <c r="O367" s="220">
        <v>4</v>
      </c>
      <c r="P367" s="220">
        <v>7.5</v>
      </c>
      <c r="Q367" s="220">
        <v>7.5</v>
      </c>
      <c r="R367" s="220">
        <v>0</v>
      </c>
      <c r="S367" s="231">
        <v>15</v>
      </c>
      <c r="T367" s="220">
        <v>11.43</v>
      </c>
      <c r="U367" s="247">
        <v>0.3</v>
      </c>
      <c r="V367" s="245"/>
      <c r="W367" s="205"/>
      <c r="X367" s="205"/>
    </row>
    <row r="368" spans="1:24">
      <c r="A368" s="216" t="str">
        <f t="shared" si="17"/>
        <v>Thu</v>
      </c>
      <c r="B368" s="217">
        <f t="shared" si="15"/>
        <v>41634</v>
      </c>
      <c r="C368" s="218">
        <v>126</v>
      </c>
      <c r="D368" s="218">
        <v>113</v>
      </c>
      <c r="E368" s="218">
        <v>0</v>
      </c>
      <c r="F368" s="218">
        <v>0</v>
      </c>
      <c r="G368" s="219">
        <f t="shared" si="18"/>
        <v>113</v>
      </c>
      <c r="H368" s="218">
        <v>0</v>
      </c>
      <c r="I368" s="218">
        <v>8</v>
      </c>
      <c r="J368" s="220">
        <v>63.5</v>
      </c>
      <c r="K368" s="220">
        <v>0</v>
      </c>
      <c r="L368" s="220">
        <v>15.1</v>
      </c>
      <c r="M368" s="220">
        <v>0</v>
      </c>
      <c r="N368" s="220">
        <v>4</v>
      </c>
      <c r="O368" s="220">
        <v>4</v>
      </c>
      <c r="P368" s="220">
        <v>7.5</v>
      </c>
      <c r="Q368" s="220">
        <v>22.5</v>
      </c>
      <c r="R368" s="220">
        <v>0</v>
      </c>
      <c r="S368" s="220">
        <v>15</v>
      </c>
      <c r="T368" s="220">
        <v>11.43</v>
      </c>
      <c r="U368" s="247">
        <v>0</v>
      </c>
      <c r="V368" s="245"/>
      <c r="W368" s="205"/>
      <c r="X368" s="205"/>
    </row>
    <row r="369" spans="1:24">
      <c r="A369" s="216" t="str">
        <f t="shared" si="17"/>
        <v>Fri</v>
      </c>
      <c r="B369" s="217">
        <f t="shared" si="15"/>
        <v>41635</v>
      </c>
      <c r="C369" s="218">
        <v>152</v>
      </c>
      <c r="D369" s="218">
        <v>119</v>
      </c>
      <c r="E369" s="218">
        <v>1</v>
      </c>
      <c r="F369" s="218">
        <v>1</v>
      </c>
      <c r="G369" s="219">
        <f t="shared" si="18"/>
        <v>121</v>
      </c>
      <c r="H369" s="218">
        <v>0</v>
      </c>
      <c r="I369" s="218">
        <v>8</v>
      </c>
      <c r="J369" s="220">
        <v>64</v>
      </c>
      <c r="K369" s="220">
        <v>0</v>
      </c>
      <c r="L369" s="220">
        <v>15</v>
      </c>
      <c r="M369" s="220">
        <v>0</v>
      </c>
      <c r="N369" s="220">
        <v>7.5</v>
      </c>
      <c r="O369" s="220">
        <v>7.5</v>
      </c>
      <c r="P369" s="220">
        <v>7.5</v>
      </c>
      <c r="Q369" s="220">
        <v>22.5</v>
      </c>
      <c r="R369" s="220">
        <v>7.9</v>
      </c>
      <c r="S369" s="220">
        <v>15</v>
      </c>
      <c r="T369" s="220">
        <v>11.43</v>
      </c>
      <c r="U369" s="247">
        <v>0</v>
      </c>
      <c r="V369" s="245"/>
      <c r="W369" s="205"/>
      <c r="X369" s="205"/>
    </row>
    <row r="370" spans="1:24">
      <c r="A370" s="236"/>
      <c r="B370" s="237"/>
      <c r="C370" s="238">
        <f>COUNT(C6:C369)</f>
        <v>364</v>
      </c>
      <c r="D370" s="234"/>
      <c r="E370" s="234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</row>
    <row r="371" spans="1:24">
      <c r="A371" s="236"/>
      <c r="B371" s="237"/>
      <c r="C371" s="237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</row>
    <row r="372" spans="1:24">
      <c r="A372" s="236"/>
      <c r="B372" s="237"/>
      <c r="C372" s="237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</row>
    <row r="373" spans="1:24">
      <c r="A373" s="236"/>
      <c r="B373" s="237"/>
      <c r="C373" s="237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</row>
    <row r="374" spans="1:24">
      <c r="A374" s="236"/>
      <c r="B374" s="237"/>
      <c r="C374" s="237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</row>
    <row r="375" spans="1:24">
      <c r="A375" s="236"/>
      <c r="B375" s="237"/>
      <c r="C375" s="237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</row>
    <row r="376" spans="1:24">
      <c r="A376" s="236"/>
      <c r="B376" s="237"/>
      <c r="C376" s="237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</row>
    <row r="377" spans="1:24">
      <c r="A377" s="233"/>
      <c r="B377" s="233"/>
      <c r="C377" s="233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</row>
    <row r="378" spans="1:24">
      <c r="B378" s="233"/>
      <c r="C378" s="233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</row>
    <row r="379" spans="1:24">
      <c r="B379" s="233"/>
      <c r="C379" s="233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</row>
    <row r="380" spans="1:24">
      <c r="B380" s="233"/>
      <c r="C380" s="233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</row>
    <row r="381" spans="1:24">
      <c r="B381" s="233"/>
      <c r="C381" s="233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</row>
    <row r="382" spans="1:24">
      <c r="B382" s="233"/>
      <c r="C382" s="233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</row>
    <row r="383" spans="1:24">
      <c r="B383" s="233"/>
      <c r="C383" s="233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</row>
    <row r="384" spans="1:24">
      <c r="B384" s="233"/>
      <c r="C384" s="233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</row>
    <row r="385" spans="2:20">
      <c r="B385" s="233"/>
      <c r="C385" s="233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</row>
    <row r="386" spans="2:20">
      <c r="B386" s="233"/>
      <c r="C386" s="233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</row>
    <row r="387" spans="2:20">
      <c r="B387" s="233"/>
      <c r="C387" s="233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</row>
    <row r="388" spans="2:20">
      <c r="B388" s="233"/>
      <c r="C388" s="233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</row>
    <row r="389" spans="2:20">
      <c r="B389" s="233"/>
      <c r="C389" s="233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</row>
    <row r="390" spans="2:20">
      <c r="B390" s="233"/>
      <c r="C390" s="233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</row>
    <row r="391" spans="2:20">
      <c r="B391" s="233"/>
      <c r="C391" s="233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</row>
    <row r="392" spans="2:20">
      <c r="B392" s="233"/>
      <c r="C392" s="233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</row>
    <row r="393" spans="2:20">
      <c r="B393" s="233"/>
      <c r="C393" s="233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</row>
    <row r="394" spans="2:20">
      <c r="B394" s="233"/>
      <c r="C394" s="233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</row>
    <row r="395" spans="2:20">
      <c r="B395" s="233"/>
      <c r="C395" s="233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</row>
    <row r="396" spans="2:20">
      <c r="B396" s="233"/>
      <c r="C396" s="233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</row>
    <row r="397" spans="2:20">
      <c r="B397" s="233"/>
      <c r="C397" s="233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</row>
    <row r="398" spans="2:20">
      <c r="B398" s="233"/>
      <c r="C398" s="233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</row>
    <row r="399" spans="2:20">
      <c r="B399" s="233"/>
      <c r="C399" s="233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</row>
    <row r="400" spans="2:20">
      <c r="B400" s="233"/>
      <c r="C400" s="233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</row>
    <row r="401" spans="2:20">
      <c r="B401" s="233"/>
      <c r="C401" s="233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</row>
    <row r="402" spans="2:20">
      <c r="B402" s="233"/>
      <c r="C402" s="233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</row>
    <row r="403" spans="2:20">
      <c r="B403" s="233"/>
      <c r="C403" s="233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</row>
    <row r="404" spans="2:20">
      <c r="B404" s="233"/>
      <c r="C404" s="233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</row>
    <row r="405" spans="2:20">
      <c r="B405" s="233"/>
      <c r="C405" s="233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</row>
    <row r="406" spans="2:20">
      <c r="B406" s="233"/>
      <c r="C406" s="233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</row>
    <row r="407" spans="2:20">
      <c r="B407" s="233"/>
      <c r="C407" s="233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</row>
    <row r="408" spans="2:20">
      <c r="B408" s="233"/>
      <c r="C408" s="233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</row>
    <row r="409" spans="2:20">
      <c r="B409" s="233"/>
      <c r="C409" s="233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</row>
    <row r="410" spans="2:20">
      <c r="B410" s="233"/>
      <c r="C410" s="233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</row>
    <row r="411" spans="2:20">
      <c r="B411" s="233"/>
      <c r="C411" s="233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</row>
    <row r="412" spans="2:20">
      <c r="B412" s="233"/>
      <c r="C412" s="233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</row>
    <row r="413" spans="2:20">
      <c r="B413" s="233"/>
      <c r="C413" s="233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</row>
    <row r="414" spans="2:20">
      <c r="B414" s="233"/>
      <c r="C414" s="233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</row>
    <row r="415" spans="2:20">
      <c r="B415" s="233"/>
      <c r="C415" s="233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</row>
    <row r="416" spans="2:20">
      <c r="B416" s="233"/>
      <c r="C416" s="233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</row>
    <row r="417" spans="2:20">
      <c r="B417" s="233"/>
      <c r="C417" s="233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</row>
    <row r="418" spans="2:20">
      <c r="B418" s="233"/>
      <c r="C418" s="233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</row>
    <row r="419" spans="2:20">
      <c r="B419" s="233"/>
      <c r="C419" s="233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</row>
    <row r="420" spans="2:20">
      <c r="B420" s="233"/>
      <c r="C420" s="233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</row>
    <row r="421" spans="2:20">
      <c r="B421" s="233"/>
      <c r="C421" s="233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</row>
    <row r="422" spans="2:20">
      <c r="B422" s="233"/>
      <c r="C422" s="233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</row>
    <row r="423" spans="2:20">
      <c r="B423" s="233"/>
      <c r="C423" s="233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</row>
    <row r="424" spans="2:20">
      <c r="B424" s="233"/>
      <c r="C424" s="233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</row>
    <row r="425" spans="2:20">
      <c r="B425" s="233"/>
      <c r="C425" s="233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</row>
    <row r="426" spans="2:20">
      <c r="B426" s="233"/>
      <c r="C426" s="233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</row>
    <row r="427" spans="2:20">
      <c r="B427" s="233"/>
      <c r="C427" s="233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</row>
    <row r="428" spans="2:20">
      <c r="B428" s="233"/>
      <c r="C428" s="233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</row>
    <row r="429" spans="2:20">
      <c r="B429" s="233"/>
      <c r="C429" s="233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</row>
    <row r="430" spans="2:20">
      <c r="B430" s="233"/>
      <c r="C430" s="233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</row>
    <row r="431" spans="2:20">
      <c r="B431" s="233"/>
      <c r="C431" s="233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</row>
    <row r="432" spans="2:20">
      <c r="B432" s="233"/>
      <c r="C432" s="233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</row>
    <row r="433" spans="2:20">
      <c r="B433" s="233"/>
      <c r="C433" s="233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</row>
    <row r="434" spans="2:20">
      <c r="B434" s="233"/>
      <c r="C434" s="233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</row>
    <row r="435" spans="2:20">
      <c r="B435" s="233"/>
      <c r="C435" s="233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</row>
    <row r="436" spans="2:20">
      <c r="B436" s="233"/>
      <c r="C436" s="233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</row>
    <row r="437" spans="2:20">
      <c r="B437" s="233"/>
      <c r="C437" s="233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</row>
    <row r="438" spans="2:20">
      <c r="B438" s="233"/>
      <c r="C438" s="233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</row>
    <row r="439" spans="2:20">
      <c r="B439" s="233"/>
      <c r="C439" s="233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</row>
    <row r="440" spans="2:20">
      <c r="B440" s="233"/>
      <c r="C440" s="233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</row>
    <row r="441" spans="2:20">
      <c r="B441" s="233"/>
      <c r="C441" s="233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</row>
    <row r="442" spans="2:20">
      <c r="B442" s="233"/>
      <c r="C442" s="233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</row>
    <row r="443" spans="2:20">
      <c r="B443" s="233"/>
      <c r="C443" s="233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</row>
    <row r="444" spans="2:20">
      <c r="B444" s="233"/>
      <c r="C444" s="233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</row>
    <row r="445" spans="2:20">
      <c r="B445" s="233"/>
      <c r="C445" s="233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</row>
    <row r="446" spans="2:20">
      <c r="B446" s="233"/>
      <c r="C446" s="233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</row>
    <row r="447" spans="2:20">
      <c r="B447" s="233"/>
      <c r="C447" s="233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</row>
    <row r="448" spans="2:20">
      <c r="B448" s="233"/>
      <c r="C448" s="233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</row>
    <row r="449" spans="2:20">
      <c r="B449" s="233"/>
      <c r="C449" s="233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</row>
    <row r="450" spans="2:20">
      <c r="B450" s="233"/>
      <c r="C450" s="233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</row>
    <row r="451" spans="2:20">
      <c r="B451" s="233"/>
      <c r="C451" s="233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</row>
    <row r="452" spans="2:20">
      <c r="B452" s="233"/>
      <c r="C452" s="233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</row>
    <row r="453" spans="2:20">
      <c r="B453" s="233"/>
      <c r="C453" s="233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</row>
    <row r="454" spans="2:20">
      <c r="B454" s="233"/>
      <c r="C454" s="233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</row>
    <row r="455" spans="2:20">
      <c r="B455" s="233"/>
      <c r="C455" s="233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</row>
    <row r="456" spans="2:20">
      <c r="B456" s="233"/>
      <c r="C456" s="233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</row>
    <row r="457" spans="2:20">
      <c r="B457" s="233"/>
      <c r="C457" s="233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</row>
    <row r="458" spans="2:20">
      <c r="B458" s="233"/>
      <c r="C458" s="233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</row>
    <row r="459" spans="2:20">
      <c r="B459" s="233"/>
      <c r="C459" s="233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</row>
    <row r="460" spans="2:20">
      <c r="B460" s="233"/>
      <c r="C460" s="233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</row>
    <row r="461" spans="2:20">
      <c r="B461" s="233"/>
      <c r="C461" s="233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</row>
    <row r="462" spans="2:20">
      <c r="B462" s="233"/>
      <c r="C462" s="233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</row>
    <row r="463" spans="2:20">
      <c r="B463" s="233"/>
      <c r="C463" s="233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</row>
    <row r="464" spans="2:20">
      <c r="B464" s="233"/>
      <c r="C464" s="233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</row>
    <row r="465" spans="2:20">
      <c r="B465" s="233"/>
      <c r="C465" s="233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</row>
    <row r="466" spans="2:20">
      <c r="B466" s="233"/>
      <c r="C466" s="233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</row>
    <row r="467" spans="2:20">
      <c r="B467" s="233"/>
      <c r="C467" s="233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</row>
    <row r="468" spans="2:20">
      <c r="B468" s="233"/>
      <c r="C468" s="233"/>
      <c r="D468" s="233"/>
      <c r="E468" s="233"/>
      <c r="F468" s="233"/>
      <c r="G468" s="233"/>
      <c r="H468" s="233"/>
      <c r="I468" s="233"/>
      <c r="J468" s="233"/>
      <c r="K468" s="233"/>
      <c r="L468" s="233"/>
      <c r="M468" s="233"/>
      <c r="N468" s="233"/>
      <c r="O468" s="233"/>
      <c r="P468" s="233"/>
      <c r="Q468" s="233"/>
      <c r="R468" s="233"/>
      <c r="S468" s="233"/>
      <c r="T468" s="233"/>
    </row>
    <row r="469" spans="2:20">
      <c r="B469" s="233"/>
      <c r="C469" s="233"/>
      <c r="D469" s="233"/>
      <c r="E469" s="233"/>
      <c r="F469" s="233"/>
      <c r="G469" s="233"/>
      <c r="H469" s="233"/>
      <c r="I469" s="233"/>
      <c r="J469" s="233"/>
      <c r="K469" s="233"/>
      <c r="L469" s="233"/>
      <c r="M469" s="233"/>
      <c r="N469" s="233"/>
      <c r="O469" s="233"/>
      <c r="P469" s="233"/>
      <c r="Q469" s="233"/>
      <c r="R469" s="233"/>
      <c r="S469" s="233"/>
      <c r="T469" s="233"/>
    </row>
    <row r="470" spans="2:20"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33"/>
      <c r="O470" s="233"/>
      <c r="P470" s="233"/>
      <c r="Q470" s="233"/>
      <c r="R470" s="233"/>
      <c r="S470" s="233"/>
      <c r="T470" s="233"/>
    </row>
  </sheetData>
  <sheetProtection formatCells="0" formatColumns="0" formatRows="0" insertColumns="0" insertRows="0" insertHyperlinks="0" deleteColumns="0" deleteRows="0" sort="0" autoFilter="0" pivotTables="0"/>
  <protectedRanges>
    <protectedRange sqref="Y7:AJ167 H24:H72 F364:F365 D337 F24:F72 D325 F337 F76:F151 R217 W337:X337 W325:X325 W364:X365 W24:X72 W76:X167 N76:T151 H337:I337 R325:T325 H364:I365 N24:T72 F172:F198 S212:S217 H172:I198 J152:P165 Y170:AJ207 AI168:AJ169 W171:X207 V168:AD169 J166:Q177 J179:Q187 J178:P178 K239:M242 J188:P198 F200:F320 H200:I217 W212:X217 AI208:AI210 X208:AE210 AI211:AJ211 AG211 W211:AC211 T206:T217 J200:P212 J213:K217 L213:P214 P212:P217 L215:L217 N215:O217 M215:M263 W219:X269 H219:I320 H218:T218 V218:AD218 J219:K260 R219:T269 L219:L269 K261:K269 M264:N267 W271:X320 Y212:AJ369 W270:AC270 K271:L291 J270:L270 R337:T337 N219:P269 N271:P275 N270:U270 M268:M275 M276:P277 N278:P283 R271:T320 N284:O287 J333:K369 R364:T365 P284:P332 J261:J332 K292:K332 N271:N332 O288:O332 M278:M332 M333:P333 L292:L330 L334:P369 J24:K72 J76:K151 H76:H171" name="Range1"/>
    <protectedRange sqref="W324:X324 R324:T324" name="Range1_4"/>
    <protectedRange sqref="W326:X327 R326:T327" name="Range1_9"/>
    <protectedRange sqref="F321:F335 W328:X335 H321:I335 O321:O322 R328:S335 T328:T336 L331:L333" name="Range1_11"/>
    <protectedRange sqref="F336 W336:X336 H336:I336 R336:S336" name="Range1_12"/>
    <protectedRange sqref="H338:I338 F338" name="Range1_14"/>
    <protectedRange sqref="W338:X338 R338:T338 T339:T344" name="Range1_15"/>
    <protectedRange sqref="F340:F341 W340:X341 R340:S341 H340:I341" name="Range1_3_1"/>
    <protectedRange sqref="H339:I339" name="Range1_23"/>
    <protectedRange sqref="F339" name="Range1_24"/>
    <protectedRange sqref="X339 R339" name="Range1_25"/>
    <protectedRange sqref="W339 S339" name="Range1_26"/>
    <protectedRange sqref="F342 W342:X342 H342:I342 R342:S342" name="Range1_34"/>
    <protectedRange sqref="F343 W343:X343 H343:I343 R343:S343" name="Range1_35"/>
    <protectedRange sqref="F344 W344:X344 H344:I344 R344:S344" name="Range1_3_2"/>
    <protectedRange sqref="F345 W345:X345 H345:I345 R345:T345" name="Range1_36"/>
    <protectedRange sqref="F346:F348 W346:X348 R346:T348 H346:I348" name="Range1_37"/>
    <protectedRange sqref="F349 W349:X349 H349:I349 R349:T349" name="Range1_3_3_1"/>
    <protectedRange sqref="F350 W350:X350 H350:I350 R350:T350" name="Range1_38"/>
    <protectedRange sqref="F351 W351:X351 H351:I351 R351:T351" name="Range1_39"/>
    <protectedRange sqref="F352 W352:X352 H352:I352 R352:T352" name="Range1_41_1"/>
    <protectedRange sqref="F353:F355 W353:X355 H353:I355 K353:K354 R353:T355 P353:P354" name="Range1_3_3"/>
    <protectedRange sqref="F356 W356:X356 H356:I356 R356:T356" name="Range1_3_5"/>
    <protectedRange sqref="F357 W357:X357 H357:I357 R357:T357" name="Range1_47"/>
    <protectedRange sqref="U358" name="Range1_2_1"/>
    <protectedRange sqref="F358 W358:X358 H358:I358 R358:T358" name="Range1_49"/>
    <protectedRange sqref="W359:X362 R359:T362 F359:F362 H359:I362" name="Range1_50"/>
    <protectedRange sqref="F363 W363:X363 H363:I363 R363:T363" name="Range1_52"/>
    <protectedRange sqref="F366 W366:X366 H366:I366 R366:T366" name="Range1_53"/>
    <protectedRange sqref="F367:F369 W367:X369 H367:I369 R367:T369" name="Range1_54"/>
    <protectedRange sqref="F6 H6:I6 G6:G151 G172:G198 G200:G369 H7:H12 I7:I171" name="Range1_55"/>
    <protectedRange sqref="D6:E151 D172:E198 D200:E256 E257:E261 D262:E369" name="Range1_56"/>
    <protectedRange sqref="F7" name="Range1_58"/>
    <protectedRange sqref="F8" name="Range1_60"/>
    <protectedRange sqref="F9" name="Range1_60_1"/>
    <protectedRange sqref="F10:F12" name="Range1_55_2"/>
    <protectedRange sqref="F13 H13 W13:X13 N13:T13 J13:K13" name="Range1_49_3_1"/>
    <protectedRange sqref="F14 H14 K14 W14:X14 N14:T14" name="Range1_50_3_1"/>
    <protectedRange sqref="F15 H15 K15 W15:X15 N15:T15" name="Range1_51_3_1"/>
    <protectedRange sqref="F16 H16 K16 W16:X16 N16:T16" name="Range1_59"/>
    <protectedRange sqref="F17:F19 H17:H19 K17:K19 W17:X19 N17:T19" name="Range1_61"/>
    <protectedRange sqref="F20 H20 K20 W20:X20 N20:T20" name="Range1_62"/>
    <protectedRange sqref="U24:U72 U76:U151" name="Range1_1"/>
    <protectedRange sqref="U13" name="Range1_49_3_1_1"/>
    <protectedRange sqref="U14" name="Range1_50_3_1_1"/>
    <protectedRange sqref="U15" name="Range1_51_3_1_1"/>
    <protectedRange sqref="U16" name="Range1_59_1"/>
    <protectedRange sqref="U17:U19" name="Range1_61_1"/>
    <protectedRange sqref="U20" name="Range1_62_1"/>
    <protectedRange sqref="O166:O198 N166:N167 M166:M198 K166:L167 J152:T165 Q166:Q171 R166:T167 H152:H171 P166:P167 K170:L198 T170:T205 S170:S198 R170:R207 J168:AH169 X170 F152:F171 Q178 U166:U178 Q188:Q198 J166:J207 P170:P198 K200:K207 S200:S207 Q200:Q210 P200:P207 O200:O210 N170:N207 Y208:AH210 R212:R216 N212:N217 L200:M210 W211:AF211 Q212:Q217 J208:S211 J212:L217 X218:AE218 J218:Q218 Q219:Q269 J219:L270 AA270:AD270 W270:Y270 N270:Q270 M215:M275 N219:N332 O212:P332 M277:M332 Q271:Q332 J271:K369 M333:Q333 L271:L330 L334:Q369" name="Range1_2"/>
    <protectedRange sqref="G152:G171" name="Range1_55_1"/>
    <protectedRange sqref="V170:W170 D152:E171" name="Range1_56_1"/>
    <protectedRange sqref="U152:U156" name="Range1_1_1"/>
    <protectedRange sqref="F199 H199:P199" name="Range1_3"/>
    <protectedRange sqref="G199" name="Range1_55_3"/>
    <protectedRange sqref="D199:E199" name="Range1_56_2"/>
    <protectedRange sqref="J199:T199" name="Range1_2_2"/>
    <protectedRange sqref="C244:C246" name="Range1_5"/>
    <protectedRange sqref="C247" name="Range1_6"/>
    <protectedRange sqref="C248" name="Range1_7"/>
    <protectedRange sqref="C250:C253" name="Range1_8"/>
    <protectedRange sqref="C254" name="Range1_10"/>
    <protectedRange sqref="C255:C256" name="Range1_13"/>
    <protectedRange sqref="C257:C261" name="Range1_16"/>
    <protectedRange sqref="D257:D261" name="Range1_17"/>
    <protectedRange sqref="C264:C269" name="Range1_18"/>
    <protectedRange sqref="C270:C274" name="Range1_19"/>
    <protectedRange sqref="C278:C282" name="Range1_20"/>
    <protectedRange sqref="C284:C288" name="Range1_21"/>
    <protectedRange sqref="C292:C295" name="Range1_22"/>
    <protectedRange sqref="C296" name="Range1_27"/>
    <protectedRange sqref="C299:C302" name="Range1_28"/>
    <protectedRange sqref="C306:C310" name="Range1_29"/>
    <protectedRange sqref="C313:C316" name="Range1_30"/>
    <protectedRange sqref="C317:C318" name="Range1_31"/>
    <protectedRange sqref="C320:C321" name="Range1_32"/>
    <protectedRange sqref="C322:C323" name="Range1_1_2"/>
    <protectedRange sqref="C324" name="Range1_1_3"/>
    <protectedRange sqref="C325" name="Range1_5_1"/>
    <protectedRange sqref="C330" name="Range1_11_1"/>
    <protectedRange sqref="C331" name="Range1_11_2"/>
    <protectedRange sqref="C332:C333" name="Range1_11_3"/>
    <protectedRange sqref="C334:C336" name="Range1_11_4"/>
    <protectedRange sqref="C337" name="Range1_12_1"/>
    <protectedRange sqref="C338" name="Range1_40"/>
    <protectedRange sqref="C339" name="Range1_10_2"/>
    <protectedRange sqref="C341:C342" name="Range1_3_1_1"/>
    <protectedRange sqref="C340" name="Range1_17_1"/>
    <protectedRange sqref="C343" name="Range1_34_1"/>
    <protectedRange sqref="C344" name="Range1_35_1"/>
    <protectedRange sqref="C348:C349" name="Range1_37_1"/>
    <protectedRange sqref="C350" name="Range1_3_3_1_1"/>
    <protectedRange sqref="C351" name="Range1_38_1"/>
    <protectedRange sqref="C352" name="Range1_39_1"/>
    <protectedRange sqref="C353" name="Range1_41_1_1"/>
    <protectedRange sqref="C355:C356" name="Range1_3_3_2"/>
    <protectedRange sqref="C357" name="Range1_3_5_1"/>
    <protectedRange sqref="C358" name="Range1_47_1"/>
    <protectedRange sqref="C359" name="Range1_49_1"/>
    <protectedRange sqref="C360" name="Range1_50_1"/>
  </protectedRanges>
  <mergeCells count="12">
    <mergeCell ref="V4:V5"/>
    <mergeCell ref="U1:U3"/>
    <mergeCell ref="G4:G5"/>
    <mergeCell ref="H4:H5"/>
    <mergeCell ref="R2:R3"/>
    <mergeCell ref="S2:S3"/>
    <mergeCell ref="I4:I5"/>
    <mergeCell ref="T2:T3"/>
    <mergeCell ref="C4:C5"/>
    <mergeCell ref="D4:D5"/>
    <mergeCell ref="E4:E5"/>
    <mergeCell ref="F4:F5"/>
  </mergeCells>
  <phoneticPr fontId="0" type="noConversion"/>
  <printOptions horizontalCentered="1"/>
  <pageMargins left="0" right="0" top="0.5" bottom="0" header="0" footer="0"/>
  <pageSetup paperSize="5" scale="70" orientation="landscape" r:id="rId1"/>
  <headerFooter alignWithMargins="0"/>
  <ignoredErrors>
    <ignoredError sqref="G6 G7:G151 G172:G198 G168:G171 G200:G305 G352:G360 G362:G369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80" t="s">
        <v>75</v>
      </c>
      <c r="G1" s="4"/>
      <c r="H1" s="4"/>
      <c r="I1" s="4"/>
      <c r="J1" s="4"/>
      <c r="K1" s="5" t="s">
        <v>25</v>
      </c>
      <c r="L1" s="4"/>
      <c r="M1" s="4"/>
    </row>
    <row r="2" spans="1:13" ht="19.5" customHeight="1">
      <c r="A2" s="4"/>
      <c r="B2" s="4"/>
      <c r="C2" s="4"/>
      <c r="D2" s="4"/>
      <c r="E2" s="80" t="str">
        <f>'Week 1'!E2</f>
        <v>Housekeeping Department</v>
      </c>
      <c r="G2" s="4"/>
      <c r="H2" s="4"/>
      <c r="I2" s="4"/>
      <c r="J2" s="4"/>
      <c r="K2" s="5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57" t="s">
        <v>7</v>
      </c>
      <c r="C4" s="81" t="s">
        <v>14</v>
      </c>
      <c r="D4" s="81" t="s">
        <v>15</v>
      </c>
      <c r="E4" s="81" t="s">
        <v>9</v>
      </c>
      <c r="F4" s="81" t="s">
        <v>10</v>
      </c>
      <c r="G4" s="81" t="s">
        <v>11</v>
      </c>
      <c r="H4" s="81" t="s">
        <v>12</v>
      </c>
      <c r="I4" s="81" t="s">
        <v>13</v>
      </c>
      <c r="J4" s="37"/>
      <c r="K4" s="82" t="s">
        <v>0</v>
      </c>
      <c r="L4" s="4"/>
      <c r="M4" s="4"/>
    </row>
    <row r="5" spans="1:13" ht="15" customHeight="1">
      <c r="A5" s="4"/>
      <c r="B5" s="57" t="s">
        <v>6</v>
      </c>
      <c r="C5" s="83">
        <f>+'Input Screen'!B55</f>
        <v>41321</v>
      </c>
      <c r="D5" s="83">
        <f t="shared" ref="D5:I5" si="0">+C5+1</f>
        <v>41322</v>
      </c>
      <c r="E5" s="83">
        <f t="shared" si="0"/>
        <v>41323</v>
      </c>
      <c r="F5" s="83">
        <f t="shared" si="0"/>
        <v>41324</v>
      </c>
      <c r="G5" s="83">
        <f t="shared" si="0"/>
        <v>41325</v>
      </c>
      <c r="H5" s="83">
        <f t="shared" si="0"/>
        <v>41326</v>
      </c>
      <c r="I5" s="83">
        <f t="shared" si="0"/>
        <v>41327</v>
      </c>
      <c r="J5" s="17"/>
      <c r="K5" s="8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Screen'!C$55</f>
        <v>162</v>
      </c>
      <c r="D6" s="16">
        <f>+'Input Screen'!C$56</f>
        <v>245</v>
      </c>
      <c r="E6" s="16">
        <f>+'Input Screen'!C$57</f>
        <v>149</v>
      </c>
      <c r="F6" s="16">
        <f>+'Input Screen'!C$58</f>
        <v>217</v>
      </c>
      <c r="G6" s="16">
        <f>+'Input Screen'!C$59</f>
        <v>275</v>
      </c>
      <c r="H6" s="16">
        <f>+'Input Screen'!C$60</f>
        <v>298</v>
      </c>
      <c r="I6" s="16">
        <f>+'Input Screen'!C$61</f>
        <v>287</v>
      </c>
      <c r="J6" s="17"/>
      <c r="K6" s="18">
        <f>SUM(C6:I6)</f>
        <v>1633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0.52258064516129032</v>
      </c>
      <c r="D7" s="42">
        <f t="shared" ref="D7:I7" si="1">D6/310</f>
        <v>0.79032258064516125</v>
      </c>
      <c r="E7" s="42">
        <f t="shared" si="1"/>
        <v>0.48064516129032259</v>
      </c>
      <c r="F7" s="42">
        <f t="shared" si="1"/>
        <v>0.7</v>
      </c>
      <c r="G7" s="42">
        <f t="shared" si="1"/>
        <v>0.88709677419354838</v>
      </c>
      <c r="H7" s="42">
        <f t="shared" si="1"/>
        <v>0.96129032258064517</v>
      </c>
      <c r="I7" s="42">
        <f t="shared" si="1"/>
        <v>0.9258064516129032</v>
      </c>
      <c r="J7" s="17"/>
      <c r="K7" s="42">
        <f>K6/2170</f>
        <v>0.75253456221198156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Screen'!D$55</f>
        <v>148</v>
      </c>
      <c r="D8" s="16">
        <f>+'Input Screen'!D$56</f>
        <v>211</v>
      </c>
      <c r="E8" s="16">
        <f>+'Input Screen'!D$57</f>
        <v>128</v>
      </c>
      <c r="F8" s="16">
        <f>+'Input Screen'!D$58</f>
        <v>202</v>
      </c>
      <c r="G8" s="16">
        <f>+'Input Screen'!D$59</f>
        <v>257</v>
      </c>
      <c r="H8" s="16">
        <f>+'Input Screen'!D$60</f>
        <v>261</v>
      </c>
      <c r="I8" s="16">
        <f>+'Input Screen'!D$61</f>
        <v>260</v>
      </c>
      <c r="J8" s="17"/>
      <c r="K8" s="18">
        <f t="shared" ref="K8:K13" si="2">SUM(C8:I8)</f>
        <v>1467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Screen'!E$55</f>
        <v>12</v>
      </c>
      <c r="D9" s="16">
        <f>+'Input Screen'!E$56</f>
        <v>14</v>
      </c>
      <c r="E9" s="16">
        <f>+'Input Screen'!E$57</f>
        <v>23</v>
      </c>
      <c r="F9" s="16">
        <f>+'Input Screen'!E$58</f>
        <v>11</v>
      </c>
      <c r="G9" s="16">
        <f>+'Input Screen'!E$59</f>
        <v>13</v>
      </c>
      <c r="H9" s="16">
        <f>+'Input Screen'!E$60</f>
        <v>18</v>
      </c>
      <c r="I9" s="16">
        <f>+'Input Screen'!E$61</f>
        <v>13</v>
      </c>
      <c r="J9" s="17"/>
      <c r="K9" s="18">
        <f t="shared" si="2"/>
        <v>104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Screen'!F$55</f>
        <v>1</v>
      </c>
      <c r="D10" s="16">
        <f>+'Input Screen'!F$56</f>
        <v>0</v>
      </c>
      <c r="E10" s="16">
        <f>+'Input Screen'!F$57</f>
        <v>1</v>
      </c>
      <c r="F10" s="16">
        <f>+'Input Screen'!F$58</f>
        <v>0</v>
      </c>
      <c r="G10" s="16">
        <f>+'Input Screen'!F$59</f>
        <v>1</v>
      </c>
      <c r="H10" s="16">
        <f>+'Input Screen'!F$60</f>
        <v>0</v>
      </c>
      <c r="I10" s="16">
        <f>+'Input Screen'!F$61</f>
        <v>0</v>
      </c>
      <c r="J10" s="17"/>
      <c r="K10" s="18">
        <f t="shared" si="2"/>
        <v>3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Screen'!G$55</f>
        <v>161</v>
      </c>
      <c r="D11" s="16">
        <f>+'Input Screen'!G$56</f>
        <v>225</v>
      </c>
      <c r="E11" s="16">
        <f>+'Input Screen'!G$57</f>
        <v>152</v>
      </c>
      <c r="F11" s="16">
        <f>+'Input Screen'!G$58</f>
        <v>213</v>
      </c>
      <c r="G11" s="16">
        <f>+'Input Screen'!G$59</f>
        <v>271</v>
      </c>
      <c r="H11" s="16">
        <f>+'Input Screen'!G$60</f>
        <v>279</v>
      </c>
      <c r="I11" s="16">
        <f>+'Input Screen'!G$61</f>
        <v>273</v>
      </c>
      <c r="J11" s="17"/>
      <c r="K11" s="18">
        <f t="shared" si="2"/>
        <v>1574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Screen'!H$55</f>
        <v>10</v>
      </c>
      <c r="D12" s="16">
        <f>+'Input Screen'!H$56</f>
        <v>10</v>
      </c>
      <c r="E12" s="16">
        <f>+'Input Screen'!H$57</f>
        <v>8</v>
      </c>
      <c r="F12" s="16">
        <f>+'Input Screen'!H$58</f>
        <v>10</v>
      </c>
      <c r="G12" s="16">
        <f>+'Input Screen'!H$59</f>
        <v>0</v>
      </c>
      <c r="H12" s="16">
        <f>+'Input Screen'!H$60</f>
        <v>10</v>
      </c>
      <c r="I12" s="16">
        <f>+'Input Screen'!H$61</f>
        <v>10</v>
      </c>
      <c r="J12" s="17"/>
      <c r="K12" s="18">
        <f t="shared" si="2"/>
        <v>58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Screen'!I$55</f>
        <v>0</v>
      </c>
      <c r="D13" s="16">
        <f>+'Input Screen'!I$56</f>
        <v>0</v>
      </c>
      <c r="E13" s="16">
        <f>+'Input Screen'!I$57</f>
        <v>0</v>
      </c>
      <c r="F13" s="16">
        <f>+'Input Screen'!I$58</f>
        <v>0</v>
      </c>
      <c r="G13" s="16">
        <f>+'Input Screen'!I$59</f>
        <v>0</v>
      </c>
      <c r="H13" s="16">
        <f>+'Input Screen'!I$60</f>
        <v>0</v>
      </c>
      <c r="I13" s="16">
        <f>+'Input Screen'!I$61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47" t="str">
        <f>'Week 1'!A15:A17</f>
        <v>Room Attendants                         AM Shift</v>
      </c>
      <c r="B15" s="64" t="s">
        <v>2</v>
      </c>
      <c r="C15" s="185">
        <f>+'Input Screen'!J$55</f>
        <v>72.75</v>
      </c>
      <c r="D15" s="185">
        <f>+'Input Screen'!J$56</f>
        <v>104.25</v>
      </c>
      <c r="E15" s="185">
        <f>+'Input Screen'!J$57</f>
        <v>64.5</v>
      </c>
      <c r="F15" s="185">
        <f>+'Input Screen'!J$58</f>
        <v>93.25</v>
      </c>
      <c r="G15" s="185">
        <f>+'Input Screen'!J$59</f>
        <v>117.25</v>
      </c>
      <c r="H15" s="185">
        <f>+'Input Screen'!J$60</f>
        <v>148.75</v>
      </c>
      <c r="I15" s="185">
        <f>+'Input Screen'!J$61</f>
        <v>128</v>
      </c>
      <c r="J15" s="23"/>
      <c r="K15" s="22">
        <f>SUM(C15:I15)</f>
        <v>728.75</v>
      </c>
      <c r="L15" s="4"/>
      <c r="M15" s="21"/>
    </row>
    <row r="16" spans="1:13" ht="15" customHeight="1">
      <c r="A16" s="350"/>
      <c r="B16" s="65" t="s">
        <v>3</v>
      </c>
      <c r="C16" s="22">
        <f>VLOOKUP(C8,'Labor Stds'!A14:Q76,7)</f>
        <v>71.111111111111114</v>
      </c>
      <c r="D16" s="22">
        <f>VLOOKUP(D8,'Labor Stds'!A14:Q76,7)</f>
        <v>102.34234234234235</v>
      </c>
      <c r="E16" s="22">
        <f>VLOOKUP(E8,'Labor Stds'!A14:Q76,7)</f>
        <v>61.501501501501508</v>
      </c>
      <c r="F16" s="22">
        <f>VLOOKUP(F8,'Labor Stds'!A14:Q76,7)</f>
        <v>97.537537537537546</v>
      </c>
      <c r="G16" s="22">
        <f>VLOOKUP(G8,'Labor Stds'!A14:Q76,7)</f>
        <v>123.96396396396398</v>
      </c>
      <c r="H16" s="22">
        <f>VLOOKUP(H8,'Labor Stds'!A14:Q76,7)</f>
        <v>126.36636636636638</v>
      </c>
      <c r="I16" s="22">
        <f>VLOOKUP(I8,'Labor Stds'!A14:Q76,7)</f>
        <v>123.96396396396398</v>
      </c>
      <c r="J16" s="23"/>
      <c r="K16" s="22">
        <f>SUM(C16:I16)</f>
        <v>706.78678678678693</v>
      </c>
      <c r="L16" s="4"/>
      <c r="M16" s="21"/>
    </row>
    <row r="17" spans="1:13" ht="15" customHeight="1">
      <c r="A17" s="351"/>
      <c r="B17" s="64" t="s">
        <v>4</v>
      </c>
      <c r="C17" s="42">
        <f t="shared" ref="C17:I17" si="3">IF(C15=0,0,C16/C15)</f>
        <v>0.97747231767850329</v>
      </c>
      <c r="D17" s="42">
        <f t="shared" si="3"/>
        <v>0.98170112558601774</v>
      </c>
      <c r="E17" s="42">
        <f t="shared" si="3"/>
        <v>0.95351165118606984</v>
      </c>
      <c r="F17" s="42">
        <f t="shared" si="3"/>
        <v>1.04597895482614</v>
      </c>
      <c r="G17" s="42">
        <f t="shared" si="3"/>
        <v>1.057261952784341</v>
      </c>
      <c r="H17" s="42">
        <f t="shared" si="3"/>
        <v>0.84952179069826139</v>
      </c>
      <c r="I17" s="42">
        <f t="shared" si="3"/>
        <v>0.96846846846846857</v>
      </c>
      <c r="J17" s="41"/>
      <c r="K17" s="42">
        <f>IF(K15=0,0,K16/K15)</f>
        <v>0.96986180005047951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47" t="str">
        <f>'Week 1'!A19:A21</f>
        <v>Room Attendants                          PM Shift</v>
      </c>
      <c r="B19" s="64" t="s">
        <v>2</v>
      </c>
      <c r="C19" s="185">
        <f>+'Input Screen'!K$55</f>
        <v>7</v>
      </c>
      <c r="D19" s="185">
        <f>+'Input Screen'!K$56</f>
        <v>16.25</v>
      </c>
      <c r="E19" s="185">
        <f>+'Input Screen'!K$57</f>
        <v>16</v>
      </c>
      <c r="F19" s="185">
        <f>+'Input Screen'!K$58</f>
        <v>8.25</v>
      </c>
      <c r="G19" s="185">
        <f>+'Input Screen'!K$59</f>
        <v>7</v>
      </c>
      <c r="H19" s="185">
        <f>+'Input Screen'!K$60</f>
        <v>7.75</v>
      </c>
      <c r="I19" s="185">
        <f>+'Input Screen'!K$61</f>
        <v>16.25</v>
      </c>
      <c r="J19" s="23"/>
      <c r="K19" s="22">
        <f>SUM(C19:I19)</f>
        <v>78.5</v>
      </c>
      <c r="L19" s="4"/>
      <c r="M19" s="4"/>
    </row>
    <row r="20" spans="1:13" ht="15" customHeight="1">
      <c r="A20" s="350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14.153846153846153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11.076923076923077</v>
      </c>
      <c r="I20" s="22">
        <f>VLOOKUP(I9,'Labor Stds'!A14:Q76,8)</f>
        <v>8</v>
      </c>
      <c r="J20" s="23"/>
      <c r="K20" s="22">
        <f>SUM(C20:I20)</f>
        <v>65.230769230769226</v>
      </c>
      <c r="L20" s="4"/>
      <c r="M20" s="4"/>
    </row>
    <row r="21" spans="1:13" ht="15" customHeight="1">
      <c r="A21" s="351"/>
      <c r="B21" s="64" t="s">
        <v>4</v>
      </c>
      <c r="C21" s="42">
        <f t="shared" ref="C21:I21" si="4">IF(C19=0,0,C20/C19)</f>
        <v>1.1428571428571428</v>
      </c>
      <c r="D21" s="42">
        <f t="shared" si="4"/>
        <v>0.49230769230769234</v>
      </c>
      <c r="E21" s="42">
        <f>IF(E19=0,0,E20/E19)</f>
        <v>0.88461538461538458</v>
      </c>
      <c r="F21" s="42">
        <f t="shared" si="4"/>
        <v>0.96969696969696972</v>
      </c>
      <c r="G21" s="42">
        <f t="shared" si="4"/>
        <v>1.1428571428571428</v>
      </c>
      <c r="H21" s="42">
        <f t="shared" si="4"/>
        <v>1.4292803970223324</v>
      </c>
      <c r="I21" s="42">
        <f t="shared" si="4"/>
        <v>0.49230769230769234</v>
      </c>
      <c r="J21" s="41"/>
      <c r="K21" s="42">
        <f>IF(K19=0,0,K20/K19)</f>
        <v>0.83096521313081817</v>
      </c>
      <c r="L21" s="4"/>
      <c r="M21" s="4"/>
    </row>
    <row r="22" spans="1:13" ht="15" customHeight="1">
      <c r="A22" s="71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Screen'!L$55</f>
        <v>13.25</v>
      </c>
      <c r="D23" s="185">
        <f>+'Input Screen'!L$56</f>
        <v>22.5</v>
      </c>
      <c r="E23" s="185">
        <f>+'Input Screen'!L$57</f>
        <v>10</v>
      </c>
      <c r="F23" s="185">
        <f>+'Input Screen'!L$58</f>
        <v>15.75</v>
      </c>
      <c r="G23" s="185">
        <f>+'Input Screen'!L$59</f>
        <v>24.25</v>
      </c>
      <c r="H23" s="185">
        <f>+'Input Screen'!L$60</f>
        <v>16</v>
      </c>
      <c r="I23" s="185">
        <f>+'Input Screen'!L$61</f>
        <v>15</v>
      </c>
      <c r="J23" s="23"/>
      <c r="K23" s="22">
        <f>SUM(C23:I23)</f>
        <v>116.75</v>
      </c>
      <c r="L23" s="4"/>
      <c r="M23" s="4"/>
    </row>
    <row r="24" spans="1:13" ht="15" customHeight="1">
      <c r="A24" s="348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49"/>
      <c r="B25" s="64" t="s">
        <v>4</v>
      </c>
      <c r="C25" s="42">
        <f t="shared" ref="C25:I25" si="5">IF(C23=0,0,C24/C23)</f>
        <v>1.1320754716981132</v>
      </c>
      <c r="D25" s="42">
        <f t="shared" si="5"/>
        <v>1</v>
      </c>
      <c r="E25" s="42">
        <f t="shared" si="5"/>
        <v>1.5</v>
      </c>
      <c r="F25" s="42">
        <f t="shared" si="5"/>
        <v>1.4285714285714286</v>
      </c>
      <c r="G25" s="42">
        <f t="shared" si="5"/>
        <v>0.92783505154639179</v>
      </c>
      <c r="H25" s="42">
        <f t="shared" si="5"/>
        <v>1.40625</v>
      </c>
      <c r="I25" s="42">
        <f t="shared" si="5"/>
        <v>1.5</v>
      </c>
      <c r="J25" s="41"/>
      <c r="K25" s="42">
        <f>IF(K23=0,0,K24/K23)</f>
        <v>1.220556745182013</v>
      </c>
      <c r="L25" s="4"/>
      <c r="M25" s="4"/>
    </row>
    <row r="26" spans="1:13" ht="15" customHeight="1">
      <c r="A26" s="71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47" t="str">
        <f>'Week 1'!A27:A29</f>
        <v>Carpet Care                          AM Shift</v>
      </c>
      <c r="B27" s="64" t="s">
        <v>2</v>
      </c>
      <c r="C27" s="185">
        <f>+'Input Screen'!M$55</f>
        <v>8</v>
      </c>
      <c r="D27" s="185">
        <f>+'Input Screen'!M$56</f>
        <v>8</v>
      </c>
      <c r="E27" s="185">
        <f>+'Input Screen'!M$57</f>
        <v>8</v>
      </c>
      <c r="F27" s="185">
        <f>+'Input Screen'!M$58</f>
        <v>8</v>
      </c>
      <c r="G27" s="185">
        <f>+'Input Screen'!M$59</f>
        <v>0</v>
      </c>
      <c r="H27" s="185">
        <f>+'Input Screen'!M$60</f>
        <v>8</v>
      </c>
      <c r="I27" s="185">
        <f>+'Input Screen'!M$61</f>
        <v>8</v>
      </c>
      <c r="J27" s="23"/>
      <c r="K27" s="22">
        <f>SUM(C27:I27)</f>
        <v>48</v>
      </c>
      <c r="L27" s="4"/>
      <c r="M27" s="4"/>
    </row>
    <row r="28" spans="1:13" ht="15" customHeight="1">
      <c r="A28" s="348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32.1</v>
      </c>
      <c r="L28" s="4"/>
      <c r="M28" s="4"/>
    </row>
    <row r="29" spans="1:13" ht="15" customHeight="1">
      <c r="A29" s="349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1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47" t="str">
        <f>'Week 1'!A31:A33</f>
        <v xml:space="preserve">Lobby Attendant                         AM Shift </v>
      </c>
      <c r="B31" s="64" t="s">
        <v>2</v>
      </c>
      <c r="C31" s="185">
        <f>+'Input Screen'!N$55</f>
        <v>7</v>
      </c>
      <c r="D31" s="185">
        <f>+'Input Screen'!N$56</f>
        <v>8.25</v>
      </c>
      <c r="E31" s="185">
        <f>+'Input Screen'!N$57</f>
        <v>0</v>
      </c>
      <c r="F31" s="185">
        <f>+'Input Screen'!N$58</f>
        <v>7</v>
      </c>
      <c r="G31" s="185">
        <f>+'Input Screen'!N$59</f>
        <v>7</v>
      </c>
      <c r="H31" s="185">
        <f>+'Input Screen'!N$60</f>
        <v>7</v>
      </c>
      <c r="I31" s="185">
        <f>+'Input Screen'!N$61</f>
        <v>7</v>
      </c>
      <c r="J31" s="23"/>
      <c r="K31" s="22">
        <f>SUM(C31:I31)</f>
        <v>43.25</v>
      </c>
      <c r="L31" s="4"/>
      <c r="M31" s="4"/>
    </row>
    <row r="32" spans="1:13" ht="15" customHeight="1">
      <c r="A32" s="348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49"/>
      <c r="B33" s="64" t="s">
        <v>4</v>
      </c>
      <c r="C33" s="42">
        <f t="shared" ref="C33:I33" si="7">IF(C31=0,0,C32/C31)</f>
        <v>1.0714285714285714</v>
      </c>
      <c r="D33" s="42">
        <f t="shared" si="7"/>
        <v>0.90909090909090906</v>
      </c>
      <c r="E33" s="42">
        <f>IF(E31=0,0,E32/E31)</f>
        <v>0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1.2138728323699421</v>
      </c>
      <c r="L33" s="4"/>
      <c r="M33" s="4"/>
    </row>
    <row r="34" spans="1:13" ht="15" customHeight="1">
      <c r="A34" s="71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47" t="str">
        <f>'Week 1'!A35:A37</f>
        <v xml:space="preserve">Lobby Attendant                         PM Shift </v>
      </c>
      <c r="B35" s="64" t="s">
        <v>2</v>
      </c>
      <c r="C35" s="185">
        <f>+'Input Screen'!O$55</f>
        <v>7</v>
      </c>
      <c r="D35" s="185">
        <f>+'Input Screen'!O$56</f>
        <v>0</v>
      </c>
      <c r="E35" s="185">
        <f>+'Input Screen'!O$57</f>
        <v>8</v>
      </c>
      <c r="F35" s="185">
        <f>+'Input Screen'!O$58</f>
        <v>7.25</v>
      </c>
      <c r="G35" s="185">
        <f>+'Input Screen'!O$59</f>
        <v>8</v>
      </c>
      <c r="H35" s="185">
        <f>+'Input Screen'!O$60</f>
        <v>8</v>
      </c>
      <c r="I35" s="185">
        <f>+'Input Screen'!O$61</f>
        <v>7</v>
      </c>
      <c r="J35" s="23"/>
      <c r="K35" s="22">
        <f>SUM(C35:I35)</f>
        <v>45.25</v>
      </c>
      <c r="L35" s="4"/>
      <c r="M35" s="4"/>
    </row>
    <row r="36" spans="1:13" ht="15" customHeight="1">
      <c r="A36" s="348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49"/>
      <c r="B37" s="64" t="s">
        <v>4</v>
      </c>
      <c r="C37" s="42">
        <f t="shared" ref="C37:I37" si="8">IF(C35=0,0,C36/C35)</f>
        <v>1.0714285714285714</v>
      </c>
      <c r="D37" s="42">
        <f t="shared" si="8"/>
        <v>0</v>
      </c>
      <c r="E37" s="42">
        <f t="shared" si="8"/>
        <v>0.9375</v>
      </c>
      <c r="F37" s="42">
        <f t="shared" si="8"/>
        <v>1.0344827586206897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1.160220994475138</v>
      </c>
      <c r="L37" s="4"/>
      <c r="M37" s="4"/>
    </row>
    <row r="38" spans="1:13" ht="15" customHeight="1">
      <c r="A38" s="71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47" t="str">
        <f>'Week 1'!A39:A41</f>
        <v>Public Areas Attendant                       Grave Shift</v>
      </c>
      <c r="B39" s="64" t="s">
        <v>2</v>
      </c>
      <c r="C39" s="185">
        <f>+'Input Screen'!P$55</f>
        <v>16</v>
      </c>
      <c r="D39" s="185">
        <f>+'Input Screen'!P$56</f>
        <v>16</v>
      </c>
      <c r="E39" s="185">
        <f>+'Input Screen'!P$57</f>
        <v>12.5</v>
      </c>
      <c r="F39" s="185">
        <f>+'Input Screen'!P$58</f>
        <v>16</v>
      </c>
      <c r="G39" s="185">
        <f>+'Input Screen'!P$59</f>
        <v>16</v>
      </c>
      <c r="H39" s="185">
        <f>+'Input Screen'!P$60</f>
        <v>16</v>
      </c>
      <c r="I39" s="185">
        <f>+'Input Screen'!P$61</f>
        <v>16.5</v>
      </c>
      <c r="J39" s="23"/>
      <c r="K39" s="22">
        <f>SUM(C39:I39)</f>
        <v>109</v>
      </c>
      <c r="L39" s="4"/>
      <c r="M39" s="4"/>
    </row>
    <row r="40" spans="1:13" ht="15" customHeight="1">
      <c r="A40" s="348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49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0.91359999999999997</v>
      </c>
      <c r="F41" s="42">
        <f t="shared" si="9"/>
        <v>0.71375</v>
      </c>
      <c r="G41" s="42">
        <f t="shared" si="9"/>
        <v>0.71375</v>
      </c>
      <c r="H41" s="42">
        <f t="shared" si="9"/>
        <v>0.71375</v>
      </c>
      <c r="I41" s="42">
        <f t="shared" si="9"/>
        <v>0.69212121212121214</v>
      </c>
      <c r="J41" s="41"/>
      <c r="K41" s="42">
        <f>IF(K39=0,0,K40/K39)</f>
        <v>0.73339449541284396</v>
      </c>
      <c r="L41" s="4"/>
      <c r="M41" s="4"/>
    </row>
    <row r="42" spans="1:13" ht="15" customHeight="1">
      <c r="A42" s="71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Screen'!Q$55</f>
        <v>30.5</v>
      </c>
      <c r="D43" s="185">
        <f>+'Input Screen'!Q$56</f>
        <v>24</v>
      </c>
      <c r="E43" s="185">
        <f>+'Input Screen'!Q$57</f>
        <v>24</v>
      </c>
      <c r="F43" s="185">
        <f>+'Input Screen'!Q$58</f>
        <v>32</v>
      </c>
      <c r="G43" s="185">
        <f>+'Input Screen'!Q$59</f>
        <v>38.5</v>
      </c>
      <c r="H43" s="185">
        <f>+'Input Screen'!Q$60</f>
        <v>48</v>
      </c>
      <c r="I43" s="185">
        <f>+'Input Screen'!Q$61</f>
        <v>30.5</v>
      </c>
      <c r="J43" s="23"/>
      <c r="K43" s="22">
        <f>SUM(C43:I43)</f>
        <v>227.5</v>
      </c>
      <c r="L43" s="4"/>
      <c r="M43" s="4"/>
    </row>
    <row r="44" spans="1:13" ht="15" customHeight="1">
      <c r="A44" s="348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49"/>
      <c r="B45" s="64" t="s">
        <v>4</v>
      </c>
      <c r="C45" s="42">
        <f t="shared" ref="C45:I45" si="10">IF(C43=0,0,C44/C43)</f>
        <v>0.98360655737704916</v>
      </c>
      <c r="D45" s="42">
        <f t="shared" si="10"/>
        <v>1.25</v>
      </c>
      <c r="E45" s="42">
        <f t="shared" si="10"/>
        <v>1.25</v>
      </c>
      <c r="F45" s="42">
        <f t="shared" si="10"/>
        <v>0.9375</v>
      </c>
      <c r="G45" s="42">
        <f t="shared" si="10"/>
        <v>0.77922077922077926</v>
      </c>
      <c r="H45" s="42">
        <f t="shared" si="10"/>
        <v>0.625</v>
      </c>
      <c r="I45" s="42">
        <f t="shared" si="10"/>
        <v>0.98360655737704916</v>
      </c>
      <c r="J45" s="41"/>
      <c r="K45" s="42">
        <f>IF(K43=0,0,K44/K43)</f>
        <v>0.92307692307692313</v>
      </c>
      <c r="L45" s="4"/>
      <c r="M45" s="4"/>
    </row>
    <row r="46" spans="1:13" ht="15" customHeight="1">
      <c r="A46" s="71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47" t="str">
        <f>'Week 1'!A47:A49</f>
        <v>Rooms Coordinator                              AM Shift</v>
      </c>
      <c r="B47" s="64" t="s">
        <v>2</v>
      </c>
      <c r="C47" s="185">
        <f>+'Input Screen'!R$55</f>
        <v>8</v>
      </c>
      <c r="D47" s="185">
        <f>+'Input Screen'!R$56</f>
        <v>8</v>
      </c>
      <c r="E47" s="185">
        <f>+'Input Screen'!R$57</f>
        <v>7.75</v>
      </c>
      <c r="F47" s="185">
        <f>+'Input Screen'!R$58</f>
        <v>11.25</v>
      </c>
      <c r="G47" s="185">
        <f>+'Input Screen'!R$59</f>
        <v>11</v>
      </c>
      <c r="H47" s="185">
        <f>+'Input Screen'!R$60</f>
        <v>12.5</v>
      </c>
      <c r="I47" s="185">
        <f>+'Input Screen'!R$61</f>
        <v>8</v>
      </c>
      <c r="J47" s="23"/>
      <c r="K47" s="22">
        <f>SUM(C47:I47)</f>
        <v>66.5</v>
      </c>
      <c r="L47" s="4"/>
      <c r="M47" s="4"/>
    </row>
    <row r="48" spans="1:13" ht="15" customHeight="1">
      <c r="A48" s="348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49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1.032258064516129</v>
      </c>
      <c r="F49" s="42">
        <f t="shared" si="11"/>
        <v>0.71111111111111114</v>
      </c>
      <c r="G49" s="42">
        <f t="shared" si="11"/>
        <v>0.72727272727272729</v>
      </c>
      <c r="H49" s="42">
        <f t="shared" si="11"/>
        <v>0.64</v>
      </c>
      <c r="I49" s="42">
        <f t="shared" si="11"/>
        <v>1</v>
      </c>
      <c r="J49" s="41"/>
      <c r="K49" s="42">
        <f>IF(K47=0,0,K48/K47)</f>
        <v>0.84210526315789469</v>
      </c>
      <c r="L49" s="4"/>
      <c r="M49" s="4"/>
    </row>
    <row r="50" spans="1:13" ht="15" customHeight="1">
      <c r="A50" s="71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47" t="str">
        <f>'Week 1'!A51:A53</f>
        <v>Floor Supervisors                          PM Shift</v>
      </c>
      <c r="B51" s="64" t="s">
        <v>2</v>
      </c>
      <c r="C51" s="185">
        <f>+'Input Screen'!S$55</f>
        <v>8</v>
      </c>
      <c r="D51" s="185">
        <f>+'Input Screen'!S$56</f>
        <v>8</v>
      </c>
      <c r="E51" s="185">
        <f>+'Input Screen'!S$57</f>
        <v>8</v>
      </c>
      <c r="F51" s="185">
        <f>+'Input Screen'!S$58</f>
        <v>10</v>
      </c>
      <c r="G51" s="185">
        <f>+'Input Screen'!S$59</f>
        <v>8</v>
      </c>
      <c r="H51" s="185">
        <f>+'Input Screen'!S$60</f>
        <v>7.25</v>
      </c>
      <c r="I51" s="185">
        <f>+'Input Screen'!S$61</f>
        <v>8</v>
      </c>
      <c r="J51" s="23"/>
      <c r="K51" s="22">
        <f>SUM(C51:I51)</f>
        <v>57.25</v>
      </c>
      <c r="L51" s="4"/>
      <c r="M51" s="4"/>
    </row>
    <row r="52" spans="1:13" ht="15" customHeight="1">
      <c r="A52" s="348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49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1.3699999999999999</v>
      </c>
      <c r="G53" s="42">
        <f t="shared" si="12"/>
        <v>1.7124999999999999</v>
      </c>
      <c r="H53" s="42">
        <f t="shared" si="12"/>
        <v>1.8896551724137931</v>
      </c>
      <c r="I53" s="42">
        <f t="shared" si="12"/>
        <v>1.7124999999999999</v>
      </c>
      <c r="J53" s="41"/>
      <c r="K53" s="42">
        <f>IF(K51=0,0,K52/K51)</f>
        <v>1.6751091703056769</v>
      </c>
      <c r="L53" s="4"/>
      <c r="M53" s="4"/>
    </row>
    <row r="54" spans="1:13" ht="15" customHeight="1">
      <c r="A54" s="71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47" t="str">
        <f>'Week 1'!A55:A57</f>
        <v>Floor Managers                         AM Shift</v>
      </c>
      <c r="B55" s="64" t="s">
        <v>2</v>
      </c>
      <c r="C55" s="185">
        <f>+'Input Screen'!T$55</f>
        <v>16</v>
      </c>
      <c r="D55" s="185">
        <f>+'Input Screen'!T$56</f>
        <v>8</v>
      </c>
      <c r="E55" s="185">
        <f>+'Input Screen'!T$57</f>
        <v>8</v>
      </c>
      <c r="F55" s="185">
        <f>+'Input Screen'!T$58</f>
        <v>17.75</v>
      </c>
      <c r="G55" s="185">
        <f>+'Input Screen'!T$59</f>
        <v>16.25</v>
      </c>
      <c r="H55" s="185">
        <f>+'Input Screen'!T$60</f>
        <v>17.25</v>
      </c>
      <c r="I55" s="185">
        <f>+'Input Screen'!T$61</f>
        <v>16.25</v>
      </c>
      <c r="J55" s="23"/>
      <c r="K55" s="22">
        <f>SUM(C55:I55)</f>
        <v>99.5</v>
      </c>
      <c r="L55" s="4"/>
    </row>
    <row r="56" spans="1:13" ht="15" customHeight="1">
      <c r="A56" s="348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49"/>
      <c r="B57" s="64" t="s">
        <v>4</v>
      </c>
      <c r="C57" s="42">
        <f t="shared" ref="C57:I57" si="13">IF(C55=0,0,C56/C55)</f>
        <v>0.71437499999999998</v>
      </c>
      <c r="D57" s="42">
        <f>IF(D55=0,0,D56/D55)</f>
        <v>1.42875</v>
      </c>
      <c r="E57" s="42">
        <f t="shared" si="13"/>
        <v>1.42875</v>
      </c>
      <c r="F57" s="42">
        <f t="shared" si="13"/>
        <v>0.64394366197183095</v>
      </c>
      <c r="G57" s="42">
        <f t="shared" si="13"/>
        <v>0.70338461538461539</v>
      </c>
      <c r="H57" s="42">
        <f t="shared" si="13"/>
        <v>0.66260869565217395</v>
      </c>
      <c r="I57" s="42">
        <f t="shared" si="13"/>
        <v>0.70338461538461539</v>
      </c>
      <c r="J57" s="41"/>
      <c r="K57" s="42">
        <f>IF(K55=0,0,K56/K55)</f>
        <v>0.80412060301507526</v>
      </c>
      <c r="L57" s="4"/>
    </row>
    <row r="58" spans="1:13" ht="15" customHeight="1">
      <c r="A58" s="71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47" t="str">
        <f>'Week 1'!A59:A61</f>
        <v>Overtime Premium Cost</v>
      </c>
      <c r="B59" s="64" t="s">
        <v>70</v>
      </c>
      <c r="C59" s="185">
        <f>+'Input Screen'!U$55</f>
        <v>0.25</v>
      </c>
      <c r="D59" s="185">
        <f>+'Input Screen'!U$56</f>
        <v>0.25</v>
      </c>
      <c r="E59" s="185">
        <f>+'Input Screen'!U$57</f>
        <v>0</v>
      </c>
      <c r="F59" s="185">
        <f>+'Input Screen'!U$58</f>
        <v>0</v>
      </c>
      <c r="G59" s="185">
        <f>+'Input Screen'!U$59</f>
        <v>0</v>
      </c>
      <c r="H59" s="185">
        <f>+'Input Screen'!U$60</f>
        <v>0.75</v>
      </c>
      <c r="I59" s="185">
        <f>+'Input Screen'!U$61</f>
        <v>0</v>
      </c>
      <c r="J59" s="23"/>
      <c r="K59" s="22">
        <f>SUM(C59:I59)</f>
        <v>1.25</v>
      </c>
      <c r="L59" s="4"/>
    </row>
    <row r="60" spans="1:13" ht="15" customHeight="1">
      <c r="A60" s="348"/>
      <c r="B60" s="65" t="s">
        <v>71</v>
      </c>
      <c r="C60" s="28">
        <f>C59*'Labor Stds'!$S$10</f>
        <v>5.9486250000000016</v>
      </c>
      <c r="D60" s="28">
        <f>D59*'Labor Stds'!$S$10</f>
        <v>5.9486250000000016</v>
      </c>
      <c r="E60" s="28">
        <f>E59*'Labor Stds'!$S$10</f>
        <v>0</v>
      </c>
      <c r="F60" s="28">
        <f>F59*'Labor Stds'!$S$10</f>
        <v>0</v>
      </c>
      <c r="G60" s="28">
        <f>G59*'Labor Stds'!$S$10</f>
        <v>0</v>
      </c>
      <c r="H60" s="28">
        <f>H59*'Labor Stds'!$S$10</f>
        <v>17.845875000000007</v>
      </c>
      <c r="I60" s="28">
        <f>I59*'Labor Stds'!$S$10</f>
        <v>0</v>
      </c>
      <c r="J60" s="23"/>
      <c r="K60" s="28">
        <f>SUM(C60:I60)</f>
        <v>29.74312500000001</v>
      </c>
      <c r="L60" s="4"/>
    </row>
    <row r="61" spans="1:13" ht="15" customHeight="1">
      <c r="A61" s="349"/>
      <c r="B61" s="64" t="s">
        <v>17</v>
      </c>
      <c r="C61" s="28">
        <f>C60/3</f>
        <v>1.9828750000000006</v>
      </c>
      <c r="D61" s="28">
        <f t="shared" ref="D61:I61" si="14">D60/3</f>
        <v>1.9828750000000006</v>
      </c>
      <c r="E61" s="28">
        <f t="shared" si="14"/>
        <v>0</v>
      </c>
      <c r="F61" s="28">
        <f t="shared" si="14"/>
        <v>0</v>
      </c>
      <c r="G61" s="28">
        <f t="shared" si="14"/>
        <v>0</v>
      </c>
      <c r="H61" s="28">
        <f t="shared" si="14"/>
        <v>5.9486250000000025</v>
      </c>
      <c r="I61" s="28">
        <f t="shared" si="14"/>
        <v>0</v>
      </c>
      <c r="J61" s="48"/>
      <c r="K61" s="28">
        <f>SUM(C61:I61)</f>
        <v>9.9143750000000033</v>
      </c>
      <c r="L61" s="4"/>
    </row>
    <row r="62" spans="1:13" ht="15" customHeight="1">
      <c r="A62" s="71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47" t="str">
        <f>'Week 1'!A63:A65</f>
        <v>Total Labor Hours</v>
      </c>
      <c r="B63" s="64" t="s">
        <v>2</v>
      </c>
      <c r="C63" s="18">
        <f>SUM(C15,C19,C23,C27,C31,C35,C39,C43,C47,C51,C55)</f>
        <v>193.5</v>
      </c>
      <c r="D63" s="18">
        <f t="shared" ref="D63:I63" si="15">SUM(D15,D19,D23,D27,D31,D35,D39,D43,D47,D51,D55)</f>
        <v>223.25</v>
      </c>
      <c r="E63" s="18">
        <f t="shared" si="15"/>
        <v>166.75</v>
      </c>
      <c r="F63" s="18">
        <f t="shared" si="15"/>
        <v>226.5</v>
      </c>
      <c r="G63" s="18">
        <f t="shared" si="15"/>
        <v>253.25</v>
      </c>
      <c r="H63" s="18">
        <f t="shared" si="15"/>
        <v>296.5</v>
      </c>
      <c r="I63" s="18">
        <f t="shared" si="15"/>
        <v>260.5</v>
      </c>
      <c r="J63" s="17"/>
      <c r="K63" s="18">
        <f>SUM(C63:I63)</f>
        <v>1620.25</v>
      </c>
      <c r="L63" s="29"/>
    </row>
    <row r="64" spans="1:13" ht="15" customHeight="1">
      <c r="A64" s="348"/>
      <c r="B64" s="65" t="s">
        <v>3</v>
      </c>
      <c r="C64" s="18">
        <f>SUM(C16,C20,C24,C28,C32,C36,C40,C44,C48,C52,C56)</f>
        <v>189.01111111111112</v>
      </c>
      <c r="D64" s="18">
        <f t="shared" ref="D64:I64" si="16">SUM(D16,D20,D24,D28,D32,D36,D40,D44,D48,D52,D56)</f>
        <v>227.74234234234234</v>
      </c>
      <c r="E64" s="18">
        <f t="shared" si="16"/>
        <v>185.55534765534765</v>
      </c>
      <c r="F64" s="18">
        <f t="shared" si="16"/>
        <v>222.93753753753754</v>
      </c>
      <c r="G64" s="18">
        <f t="shared" si="16"/>
        <v>244.01396396396396</v>
      </c>
      <c r="H64" s="18">
        <f t="shared" si="16"/>
        <v>254.84328944328942</v>
      </c>
      <c r="I64" s="18">
        <f t="shared" si="16"/>
        <v>249.36396396396395</v>
      </c>
      <c r="J64" s="23"/>
      <c r="K64" s="18">
        <f>SUM(C64:I64)</f>
        <v>1573.467556017556</v>
      </c>
      <c r="L64" s="4"/>
    </row>
    <row r="65" spans="1:12" ht="15" customHeight="1">
      <c r="A65" s="349"/>
      <c r="B65" s="64" t="s">
        <v>4</v>
      </c>
      <c r="C65" s="42">
        <f t="shared" ref="C65:I65" si="17">IF(C63=0,0,C64/C63)</f>
        <v>0.97680160780935976</v>
      </c>
      <c r="D65" s="42">
        <f t="shared" si="17"/>
        <v>1.0201224740978381</v>
      </c>
      <c r="E65" s="42">
        <f t="shared" si="17"/>
        <v>1.1127756980830443</v>
      </c>
      <c r="F65" s="42">
        <f t="shared" si="17"/>
        <v>0.98427168890745054</v>
      </c>
      <c r="G65" s="42">
        <f t="shared" si="17"/>
        <v>0.96352996629403342</v>
      </c>
      <c r="H65" s="42">
        <f t="shared" si="17"/>
        <v>0.85950519205156639</v>
      </c>
      <c r="I65" s="42">
        <f t="shared" si="17"/>
        <v>0.95725130120523594</v>
      </c>
      <c r="J65" s="41"/>
      <c r="K65" s="42">
        <f>IF(K63=0,0,K64/K63)</f>
        <v>0.97112640396084315</v>
      </c>
      <c r="L65" s="4"/>
    </row>
    <row r="66" spans="1:12" ht="15" customHeight="1">
      <c r="A66" s="135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2752.2728750000001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3064.4378749999996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2312.83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3213.0124999999998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3550.3674999999994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4142.1561249999995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3641.2824999999998</v>
      </c>
      <c r="J67" s="17"/>
      <c r="K67" s="28">
        <f>SUM(C67:I67)</f>
        <v>22676.359375</v>
      </c>
      <c r="L67" s="4"/>
    </row>
    <row r="68" spans="1:12" ht="15" customHeight="1">
      <c r="A68" s="348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2647.9600333333337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3161.5361594594597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2602.13660990991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3097.8244477477483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3377.2978621621623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3520.894718018018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3448.2388621621621</v>
      </c>
      <c r="J68" s="23"/>
      <c r="K68" s="28">
        <f>SUM(C68:I68)</f>
        <v>21855.888692792792</v>
      </c>
      <c r="L68" s="4"/>
    </row>
    <row r="69" spans="1:12" ht="15" customHeight="1">
      <c r="A69" s="349"/>
      <c r="B69" s="64" t="s">
        <v>4</v>
      </c>
      <c r="C69" s="42">
        <f t="shared" ref="C69:I69" si="18">IF(C67=0,0,C68/C67)</f>
        <v>0.96209938243617421</v>
      </c>
      <c r="D69" s="42">
        <f t="shared" si="18"/>
        <v>1.0316855124561661</v>
      </c>
      <c r="E69" s="42">
        <f t="shared" si="18"/>
        <v>1.1250877106877333</v>
      </c>
      <c r="F69" s="42">
        <f t="shared" si="18"/>
        <v>0.96414951630214585</v>
      </c>
      <c r="G69" s="42">
        <f t="shared" si="18"/>
        <v>0.95125303568212671</v>
      </c>
      <c r="H69" s="42">
        <f t="shared" si="18"/>
        <v>0.85001497089104006</v>
      </c>
      <c r="I69" s="42">
        <f t="shared" si="18"/>
        <v>0.94698471271101936</v>
      </c>
      <c r="J69" s="41"/>
      <c r="K69" s="42">
        <f>IF(K67=0,0,K68/K67)</f>
        <v>0.96381823604754868</v>
      </c>
      <c r="L69" s="4"/>
    </row>
    <row r="70" spans="1:12" ht="15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2" ht="15" customHeight="1">
      <c r="A71" s="67" t="str">
        <f>'Week 1'!A71</f>
        <v>Hours Variance (Act. minus Std.)</v>
      </c>
      <c r="B71" s="240">
        <f>'Week 1'!B71</f>
        <v>0</v>
      </c>
      <c r="C71" s="47">
        <f>IF(C63=0,0,C63-C64)</f>
        <v>4.48888888888888</v>
      </c>
      <c r="D71" s="47">
        <f t="shared" ref="D71:I71" si="19">IF(D63=0,0,D63-D64)</f>
        <v>-4.4923423423423401</v>
      </c>
      <c r="E71" s="47">
        <f t="shared" si="19"/>
        <v>-18.805347655347646</v>
      </c>
      <c r="F71" s="47">
        <f t="shared" si="19"/>
        <v>3.562462462462463</v>
      </c>
      <c r="G71" s="47">
        <f t="shared" si="19"/>
        <v>9.2360360360360403</v>
      </c>
      <c r="H71" s="47">
        <f t="shared" si="19"/>
        <v>41.656710556710578</v>
      </c>
      <c r="I71" s="47">
        <f t="shared" si="19"/>
        <v>11.136036036036046</v>
      </c>
      <c r="J71" s="26"/>
      <c r="K71" s="242">
        <f>IF(K63=0,0,K63-K64)</f>
        <v>46.782443982443965</v>
      </c>
      <c r="L71" s="4"/>
    </row>
    <row r="72" spans="1:12" ht="15" customHeight="1">
      <c r="A72" s="67" t="str">
        <f>'Week 1'!A72</f>
        <v>Cost Variance (Act. Minus Std.)</v>
      </c>
      <c r="B72" s="240">
        <v>0</v>
      </c>
      <c r="C72" s="137">
        <f>IF(C64=0,0,C67-C68)</f>
        <v>104.31284166666637</v>
      </c>
      <c r="D72" s="137">
        <f t="shared" ref="D72:I72" si="20">IF(D64=0,0,D67-D68)</f>
        <v>-97.098284459460046</v>
      </c>
      <c r="E72" s="137">
        <f t="shared" si="20"/>
        <v>-289.30660990991009</v>
      </c>
      <c r="F72" s="137">
        <f t="shared" si="20"/>
        <v>115.18805225225151</v>
      </c>
      <c r="G72" s="137">
        <f t="shared" si="20"/>
        <v>173.06963783783704</v>
      </c>
      <c r="H72" s="137">
        <f t="shared" si="20"/>
        <v>621.26140698198151</v>
      </c>
      <c r="I72" s="137">
        <f t="shared" si="20"/>
        <v>193.04363783783765</v>
      </c>
      <c r="J72" s="26"/>
      <c r="K72" s="137">
        <f>IF(K64=0,0,K67-K68)</f>
        <v>820.47068220720757</v>
      </c>
      <c r="L72" s="4"/>
    </row>
    <row r="73" spans="1:12" ht="15" customHeight="1">
      <c r="A73" s="67" t="s">
        <v>154</v>
      </c>
      <c r="B73" s="240">
        <f>IF(K64=0,0,(K64*60)/K11)</f>
        <v>59.979703533070747</v>
      </c>
      <c r="C73" s="78">
        <f>IF(C63=0,0,(C63*60)/C11)</f>
        <v>72.111801242236027</v>
      </c>
      <c r="D73" s="78">
        <f t="shared" ref="D73:I73" si="21">IF(D63=0,0,(D63*60)/D11)</f>
        <v>59.533333333333331</v>
      </c>
      <c r="E73" s="78">
        <f t="shared" si="21"/>
        <v>65.82236842105263</v>
      </c>
      <c r="F73" s="78">
        <f t="shared" si="21"/>
        <v>63.802816901408448</v>
      </c>
      <c r="G73" s="78">
        <f t="shared" si="21"/>
        <v>56.070110701107012</v>
      </c>
      <c r="H73" s="78">
        <f t="shared" si="21"/>
        <v>63.763440860215056</v>
      </c>
      <c r="I73" s="78">
        <f t="shared" si="21"/>
        <v>57.252747252747255</v>
      </c>
      <c r="J73" s="26"/>
      <c r="K73" s="243">
        <f>IF(K63=0,0,(K63*60)/K11)</f>
        <v>61.763024142312581</v>
      </c>
      <c r="L73" s="4"/>
    </row>
    <row r="74" spans="1:12" ht="15" customHeight="1">
      <c r="A74" s="67" t="str">
        <f>'Week 1'!A74</f>
        <v>Rooms Cleaned per AM GRA</v>
      </c>
      <c r="B74" s="240">
        <f>IF(K16=0,0,(K8/(K16/8)))</f>
        <v>16.60472467709041</v>
      </c>
      <c r="C74" s="78">
        <f t="shared" ref="C74:K74" si="22">IF(C15=0,0,(C8/(C15/8)))</f>
        <v>16.274914089347078</v>
      </c>
      <c r="D74" s="78">
        <f t="shared" si="22"/>
        <v>16.191846522781773</v>
      </c>
      <c r="E74" s="78">
        <f t="shared" si="22"/>
        <v>15.875968992248062</v>
      </c>
      <c r="F74" s="78">
        <f t="shared" si="22"/>
        <v>17.32975871313673</v>
      </c>
      <c r="G74" s="78">
        <f t="shared" si="22"/>
        <v>17.535181236673775</v>
      </c>
      <c r="H74" s="78">
        <f t="shared" si="22"/>
        <v>14.036974789915966</v>
      </c>
      <c r="I74" s="78">
        <f t="shared" si="22"/>
        <v>16.25</v>
      </c>
      <c r="J74" s="26"/>
      <c r="K74" s="243">
        <f t="shared" si="22"/>
        <v>16.104288164665522</v>
      </c>
      <c r="L74" s="4"/>
    </row>
    <row r="75" spans="1:12" ht="15" customHeight="1">
      <c r="A75" s="67" t="str">
        <f>'Week 1'!A75</f>
        <v>Rooms Cleaned per PM GRA</v>
      </c>
      <c r="B75" s="240">
        <f>IF(K20=0,0,(K9/(K20/8)))</f>
        <v>12.754716981132077</v>
      </c>
      <c r="C75" s="78">
        <f>IF(C19=0,0,(C9/(C19/8)))</f>
        <v>13.714285714285714</v>
      </c>
      <c r="D75" s="78">
        <f t="shared" ref="D75:I75" si="23">IF(D19=0,0,(D9/(D19/8)))</f>
        <v>6.8923076923076927</v>
      </c>
      <c r="E75" s="78">
        <f t="shared" si="23"/>
        <v>11.5</v>
      </c>
      <c r="F75" s="78">
        <f t="shared" si="23"/>
        <v>10.666666666666666</v>
      </c>
      <c r="G75" s="78">
        <f t="shared" si="23"/>
        <v>14.857142857142858</v>
      </c>
      <c r="H75" s="78">
        <f t="shared" si="23"/>
        <v>18.580645161290324</v>
      </c>
      <c r="I75" s="78">
        <f t="shared" si="23"/>
        <v>6.4</v>
      </c>
      <c r="J75" s="26"/>
      <c r="K75" s="243">
        <f>IF(K19=0,0,(K9/(K19/8)))</f>
        <v>10.598726114649681</v>
      </c>
      <c r="L75" s="4"/>
    </row>
    <row r="76" spans="1:12" ht="15" customHeight="1">
      <c r="A76" s="67" t="str">
        <f>'Week 1'!A76</f>
        <v>Rooms per Carpet Cleaner</v>
      </c>
      <c r="B76" s="78">
        <f>IF(K28=0,0,(K12/(K28/7.5)))</f>
        <v>13.551401869158878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7.5</v>
      </c>
      <c r="F76" s="78">
        <f t="shared" si="24"/>
        <v>9.375</v>
      </c>
      <c r="G76" s="78">
        <f t="shared" si="24"/>
        <v>0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9.0625</v>
      </c>
      <c r="L76" s="4"/>
    </row>
    <row r="77" spans="1:12" ht="15" customHeight="1">
      <c r="A77" s="67" t="str">
        <f>'Week 1'!A77</f>
        <v>Rooms per Laundry Attendant</v>
      </c>
      <c r="B77" s="78">
        <f>IF(K44=0,0,(K11/(K44/7.5)))</f>
        <v>56.214285714285715</v>
      </c>
      <c r="C77" s="78">
        <f>IF(C43=0,0,(C11/(C43/7.5)))</f>
        <v>39.590163934426229</v>
      </c>
      <c r="D77" s="78">
        <f t="shared" ref="D77:I77" si="25">IF(D43=0,0,(D11/(D43/7.5)))</f>
        <v>70.3125</v>
      </c>
      <c r="E77" s="78">
        <f t="shared" si="25"/>
        <v>47.5</v>
      </c>
      <c r="F77" s="78">
        <f t="shared" si="25"/>
        <v>49.921875</v>
      </c>
      <c r="G77" s="78">
        <f t="shared" si="25"/>
        <v>52.79220779220779</v>
      </c>
      <c r="H77" s="78">
        <f t="shared" si="25"/>
        <v>43.59375</v>
      </c>
      <c r="I77" s="78">
        <f t="shared" si="25"/>
        <v>67.131147540983605</v>
      </c>
      <c r="J77" s="38"/>
      <c r="K77" s="78">
        <f>IF(K43=0,0,(K11/(K43/7.5)))</f>
        <v>51.890109890109891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92"/>
  <sheetViews>
    <sheetView showGridLines="0" view="pageBreakPreview" topLeftCell="A35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26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Screen'!B62</f>
        <v>41328</v>
      </c>
      <c r="D5" s="12">
        <f t="shared" ref="D5:I5" si="0">+C5+1</f>
        <v>41329</v>
      </c>
      <c r="E5" s="12">
        <f t="shared" si="0"/>
        <v>41330</v>
      </c>
      <c r="F5" s="12">
        <f t="shared" si="0"/>
        <v>41331</v>
      </c>
      <c r="G5" s="12">
        <f t="shared" si="0"/>
        <v>41332</v>
      </c>
      <c r="H5" s="12">
        <f t="shared" si="0"/>
        <v>41333</v>
      </c>
      <c r="I5" s="12">
        <f t="shared" si="0"/>
        <v>41334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Screen'!C$62</f>
        <v>233</v>
      </c>
      <c r="D6" s="16">
        <f>+'Input Screen'!C$63</f>
        <v>206</v>
      </c>
      <c r="E6" s="16">
        <f>+'Input Screen'!C$64</f>
        <v>121</v>
      </c>
      <c r="F6" s="16">
        <f>+'Input Screen'!C$65</f>
        <v>249</v>
      </c>
      <c r="G6" s="16">
        <f>+'Input Screen'!C$66</f>
        <v>299</v>
      </c>
      <c r="H6" s="16">
        <f>+'Input Screen'!C$67</f>
        <v>308</v>
      </c>
      <c r="I6" s="16">
        <f>+'Input Screen'!C$68</f>
        <v>294</v>
      </c>
      <c r="J6" s="17"/>
      <c r="K6" s="18">
        <f>SUM(C6:I6)</f>
        <v>1710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0.75161290322580643</v>
      </c>
      <c r="D7" s="42">
        <f t="shared" ref="D7:I7" si="1">D6/310</f>
        <v>0.6645161290322581</v>
      </c>
      <c r="E7" s="42">
        <f t="shared" si="1"/>
        <v>0.39032258064516129</v>
      </c>
      <c r="F7" s="42">
        <f t="shared" si="1"/>
        <v>0.8032258064516129</v>
      </c>
      <c r="G7" s="42">
        <f t="shared" si="1"/>
        <v>0.96451612903225803</v>
      </c>
      <c r="H7" s="42">
        <f t="shared" si="1"/>
        <v>0.99354838709677418</v>
      </c>
      <c r="I7" s="42">
        <f t="shared" si="1"/>
        <v>0.94838709677419353</v>
      </c>
      <c r="J7" s="17"/>
      <c r="K7" s="42">
        <f>K6/2170</f>
        <v>0.78801843317972353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Screen'!D$62</f>
        <v>223</v>
      </c>
      <c r="D8" s="16">
        <f>+'Input Screen'!D$63</f>
        <v>146</v>
      </c>
      <c r="E8" s="16">
        <f>+'Input Screen'!D$64</f>
        <v>129</v>
      </c>
      <c r="F8" s="16">
        <f>+'Input Screen'!D$65</f>
        <v>232</v>
      </c>
      <c r="G8" s="16">
        <f>+'Input Screen'!D$66</f>
        <v>256</v>
      </c>
      <c r="H8" s="16">
        <f>+'Input Screen'!D$67</f>
        <v>280</v>
      </c>
      <c r="I8" s="16">
        <f>+'Input Screen'!D$68</f>
        <v>263</v>
      </c>
      <c r="J8" s="17"/>
      <c r="K8" s="18">
        <f t="shared" ref="K8:K13" si="2">SUM(C8:I8)</f>
        <v>1529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Screen'!E$62</f>
        <v>11</v>
      </c>
      <c r="D9" s="16">
        <f>+'Input Screen'!E$63</f>
        <v>14</v>
      </c>
      <c r="E9" s="16">
        <f>+'Input Screen'!E$64</f>
        <v>11</v>
      </c>
      <c r="F9" s="16">
        <f>+'Input Screen'!E$65</f>
        <v>10</v>
      </c>
      <c r="G9" s="16">
        <f>+'Input Screen'!E$66</f>
        <v>12</v>
      </c>
      <c r="H9" s="16">
        <f>+'Input Screen'!E$67</f>
        <v>11</v>
      </c>
      <c r="I9" s="16">
        <f>+'Input Screen'!E$68</f>
        <v>10</v>
      </c>
      <c r="J9" s="17"/>
      <c r="K9" s="18">
        <f t="shared" si="2"/>
        <v>79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Screen'!F$62</f>
        <v>0</v>
      </c>
      <c r="D10" s="16">
        <f>+'Input Screen'!F$63</f>
        <v>0</v>
      </c>
      <c r="E10" s="16">
        <f>+'Input Screen'!F$64</f>
        <v>0</v>
      </c>
      <c r="F10" s="16">
        <f>+'Input Screen'!F$65</f>
        <v>2</v>
      </c>
      <c r="G10" s="16">
        <f>+'Input Screen'!F$66</f>
        <v>0</v>
      </c>
      <c r="H10" s="16">
        <f>+'Input Screen'!F$67</f>
        <v>1</v>
      </c>
      <c r="I10" s="16">
        <f>+'Input Screen'!F$68</f>
        <v>0</v>
      </c>
      <c r="J10" s="17"/>
      <c r="K10" s="18">
        <f t="shared" si="2"/>
        <v>3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Screen'!G$62</f>
        <v>234</v>
      </c>
      <c r="D11" s="16">
        <f>+'Input Screen'!G$63</f>
        <v>160</v>
      </c>
      <c r="E11" s="16">
        <f>+'Input Screen'!G$64</f>
        <v>140</v>
      </c>
      <c r="F11" s="16">
        <f>+'Input Screen'!G$65</f>
        <v>244</v>
      </c>
      <c r="G11" s="16">
        <f>+'Input Screen'!G$66</f>
        <v>268</v>
      </c>
      <c r="H11" s="16">
        <f>+'Input Screen'!G$67</f>
        <v>292</v>
      </c>
      <c r="I11" s="16">
        <f>+'Input Screen'!G$68</f>
        <v>273</v>
      </c>
      <c r="J11" s="17"/>
      <c r="K11" s="18">
        <f t="shared" si="2"/>
        <v>1611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Screen'!H$62</f>
        <v>10</v>
      </c>
      <c r="D12" s="16">
        <f>+'Input Screen'!H$63</f>
        <v>10</v>
      </c>
      <c r="E12" s="16">
        <f>+'Input Screen'!H$64</f>
        <v>0</v>
      </c>
      <c r="F12" s="16">
        <f>+'Input Screen'!H$65</f>
        <v>10</v>
      </c>
      <c r="G12" s="16">
        <f>+'Input Screen'!H$66</f>
        <v>10</v>
      </c>
      <c r="H12" s="16">
        <f>+'Input Screen'!H$67</f>
        <v>10</v>
      </c>
      <c r="I12" s="16">
        <f>+'Input Screen'!H$68</f>
        <v>10</v>
      </c>
      <c r="J12" s="17"/>
      <c r="K12" s="18">
        <f t="shared" si="2"/>
        <v>60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Screen'!I$62</f>
        <v>0</v>
      </c>
      <c r="D13" s="16">
        <f>+'Input Screen'!I$63</f>
        <v>0</v>
      </c>
      <c r="E13" s="16">
        <f>+'Input Screen'!I$64</f>
        <v>0</v>
      </c>
      <c r="F13" s="16">
        <f>+'Input Screen'!I$65</f>
        <v>0</v>
      </c>
      <c r="G13" s="16">
        <f>+'Input Screen'!I$66</f>
        <v>0</v>
      </c>
      <c r="H13" s="16">
        <f>+'Input Screen'!I$67</f>
        <v>0</v>
      </c>
      <c r="I13" s="16">
        <f>+'Input Screen'!I$68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Screen'!J$62</f>
        <v>104.75</v>
      </c>
      <c r="D15" s="185">
        <f>+'Input Screen'!J$63</f>
        <v>88.25</v>
      </c>
      <c r="E15" s="185">
        <f>+'Input Screen'!J$64</f>
        <v>64.25</v>
      </c>
      <c r="F15" s="185">
        <f>+'Input Screen'!J$65</f>
        <v>103.75</v>
      </c>
      <c r="G15" s="185">
        <f>+'Input Screen'!J$66</f>
        <v>130.25</v>
      </c>
      <c r="H15" s="185">
        <f>+'Input Screen'!J$67</f>
        <v>128.5</v>
      </c>
      <c r="I15" s="185">
        <f>+'Input Screen'!J$68</f>
        <v>145</v>
      </c>
      <c r="J15" s="23"/>
      <c r="K15" s="22">
        <f>SUM(C15:I15)</f>
        <v>764.75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107.14714714714715</v>
      </c>
      <c r="D16" s="22">
        <f>VLOOKUP(D8,'Labor Stds'!A14:Q76,7)</f>
        <v>71.111111111111114</v>
      </c>
      <c r="E16" s="22">
        <f>VLOOKUP(E8,'Labor Stds'!A14:Q76,7)</f>
        <v>61.501501501501508</v>
      </c>
      <c r="F16" s="22">
        <f>VLOOKUP(F8,'Labor Stds'!A14:Q76,7)</f>
        <v>111.95195195195195</v>
      </c>
      <c r="G16" s="22">
        <f>VLOOKUP(G8,'Labor Stds'!A14:Q76,7)</f>
        <v>123.96396396396398</v>
      </c>
      <c r="H16" s="22">
        <f>VLOOKUP(H8,'Labor Stds'!A14:Q76,7)</f>
        <v>133.57357357357358</v>
      </c>
      <c r="I16" s="22">
        <f>VLOOKUP(I8,'Labor Stds'!A14:Q76,7)</f>
        <v>126.36636636636638</v>
      </c>
      <c r="J16" s="23"/>
      <c r="K16" s="22">
        <f>SUM(C16:I16)</f>
        <v>735.61561561561564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1.0228844596386364</v>
      </c>
      <c r="D17" s="42">
        <f t="shared" si="3"/>
        <v>0.80579162732137244</v>
      </c>
      <c r="E17" s="42">
        <f t="shared" si="3"/>
        <v>0.95722181325294176</v>
      </c>
      <c r="F17" s="42">
        <f t="shared" si="3"/>
        <v>1.0790549585730309</v>
      </c>
      <c r="G17" s="42">
        <f t="shared" si="3"/>
        <v>0.95173868686344709</v>
      </c>
      <c r="H17" s="42">
        <f t="shared" si="3"/>
        <v>1.0394830628293663</v>
      </c>
      <c r="I17" s="42">
        <f t="shared" si="3"/>
        <v>0.87149218183700949</v>
      </c>
      <c r="J17" s="41"/>
      <c r="K17" s="42">
        <f>IF(K15=0,0,K16/K15)</f>
        <v>0.96190338753267823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Screen'!K$62</f>
        <v>16</v>
      </c>
      <c r="D19" s="185">
        <f>+'Input Screen'!K$63</f>
        <v>8.5</v>
      </c>
      <c r="E19" s="185">
        <f>+'Input Screen'!K$64</f>
        <v>7</v>
      </c>
      <c r="F19" s="185">
        <f>+'Input Screen'!K$65</f>
        <v>7</v>
      </c>
      <c r="G19" s="185">
        <f>+'Input Screen'!K$66</f>
        <v>7</v>
      </c>
      <c r="H19" s="185">
        <f>+'Input Screen'!K$67</f>
        <v>8</v>
      </c>
      <c r="I19" s="185">
        <f>+'Input Screen'!K$68</f>
        <v>8</v>
      </c>
      <c r="J19" s="23"/>
      <c r="K19" s="22">
        <f>SUM(C19:I19)</f>
        <v>61.5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49.84615384615384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0.5</v>
      </c>
      <c r="D21" s="42">
        <f t="shared" si="4"/>
        <v>0.94117647058823528</v>
      </c>
      <c r="E21" s="42">
        <f>IF(E19=0,0,E20/E19)</f>
        <v>1.1428571428571428</v>
      </c>
      <c r="F21" s="42">
        <f t="shared" si="4"/>
        <v>0.70329670329670335</v>
      </c>
      <c r="G21" s="42">
        <f t="shared" si="4"/>
        <v>1.1428571428571428</v>
      </c>
      <c r="H21" s="42">
        <f t="shared" si="4"/>
        <v>1</v>
      </c>
      <c r="I21" s="42">
        <f t="shared" si="4"/>
        <v>0.61538461538461542</v>
      </c>
      <c r="J21" s="41"/>
      <c r="K21" s="42">
        <f>IF(K19=0,0,K20/K19)</f>
        <v>0.81050656660412745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Screen'!L$62</f>
        <v>16</v>
      </c>
      <c r="D23" s="185">
        <f>+'Input Screen'!L$63</f>
        <v>22.5</v>
      </c>
      <c r="E23" s="185">
        <f>+'Input Screen'!L$64</f>
        <v>7</v>
      </c>
      <c r="F23" s="185">
        <f>+'Input Screen'!L$65</f>
        <v>16.25</v>
      </c>
      <c r="G23" s="185">
        <f>+'Input Screen'!L$66</f>
        <v>16</v>
      </c>
      <c r="H23" s="185">
        <f>+'Input Screen'!L$67</f>
        <v>16</v>
      </c>
      <c r="I23" s="185">
        <f>+'Input Screen'!L$68</f>
        <v>16</v>
      </c>
      <c r="J23" s="23"/>
      <c r="K23" s="22">
        <f>SUM(C23:I23)</f>
        <v>109.75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1.40625</v>
      </c>
      <c r="D25" s="42">
        <f t="shared" si="5"/>
        <v>0.66666666666666663</v>
      </c>
      <c r="E25" s="42">
        <f t="shared" si="5"/>
        <v>2.1428571428571428</v>
      </c>
      <c r="F25" s="42">
        <f t="shared" si="5"/>
        <v>1.3846153846153846</v>
      </c>
      <c r="G25" s="42">
        <f t="shared" si="5"/>
        <v>1.40625</v>
      </c>
      <c r="H25" s="42">
        <f t="shared" si="5"/>
        <v>1.40625</v>
      </c>
      <c r="I25" s="42">
        <f t="shared" si="5"/>
        <v>1.40625</v>
      </c>
      <c r="J25" s="41"/>
      <c r="K25" s="42">
        <f>IF(K23=0,0,K24/K23)</f>
        <v>1.2984054669703873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Screen'!M$62</f>
        <v>8</v>
      </c>
      <c r="D27" s="185">
        <f>+'Input Screen'!M$63</f>
        <v>8</v>
      </c>
      <c r="E27" s="185">
        <f>+'Input Screen'!M$64</f>
        <v>0</v>
      </c>
      <c r="F27" s="185">
        <f>+'Input Screen'!M$65</f>
        <v>8</v>
      </c>
      <c r="G27" s="185">
        <f>+'Input Screen'!M$66</f>
        <v>8</v>
      </c>
      <c r="H27" s="185">
        <f>+'Input Screen'!M$67</f>
        <v>8</v>
      </c>
      <c r="I27" s="185">
        <f>+'Input Screen'!M$68</f>
        <v>8</v>
      </c>
      <c r="J27" s="23"/>
      <c r="K27" s="22">
        <f>SUM(C27:I27)</f>
        <v>48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0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32.1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Screen'!N$62</f>
        <v>7</v>
      </c>
      <c r="D31" s="185">
        <f>+'Input Screen'!N$63</f>
        <v>6.5</v>
      </c>
      <c r="E31" s="185">
        <f>+'Input Screen'!N$64</f>
        <v>0</v>
      </c>
      <c r="F31" s="185">
        <f>+'Input Screen'!N$65</f>
        <v>7</v>
      </c>
      <c r="G31" s="185">
        <f>+'Input Screen'!N$66</f>
        <v>8</v>
      </c>
      <c r="H31" s="185">
        <f>+'Input Screen'!N$67</f>
        <v>8</v>
      </c>
      <c r="I31" s="185">
        <f>+'Input Screen'!N$68</f>
        <v>8</v>
      </c>
      <c r="J31" s="23"/>
      <c r="K31" s="22">
        <f>SUM(C31:I31)</f>
        <v>44.5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1.1538461538461537</v>
      </c>
      <c r="E33" s="42">
        <f>IF(E31=0,0,E32/E31)</f>
        <v>0</v>
      </c>
      <c r="F33" s="42">
        <f t="shared" si="7"/>
        <v>1.0714285714285714</v>
      </c>
      <c r="G33" s="42">
        <f t="shared" si="7"/>
        <v>0.9375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1.1797752808988764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Screen'!O$62</f>
        <v>7</v>
      </c>
      <c r="D35" s="185">
        <f>+'Input Screen'!O$63</f>
        <v>5.5</v>
      </c>
      <c r="E35" s="185">
        <f>+'Input Screen'!O$64</f>
        <v>8</v>
      </c>
      <c r="F35" s="185">
        <f>+'Input Screen'!O$65</f>
        <v>7</v>
      </c>
      <c r="G35" s="185">
        <f>+'Input Screen'!O$66</f>
        <v>8</v>
      </c>
      <c r="H35" s="185">
        <f>+'Input Screen'!O$67</f>
        <v>8</v>
      </c>
      <c r="I35" s="185">
        <f>+'Input Screen'!O$68</f>
        <v>7</v>
      </c>
      <c r="J35" s="23"/>
      <c r="K35" s="22">
        <f>SUM(C35:I35)</f>
        <v>50.5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1.3636363636363635</v>
      </c>
      <c r="E37" s="42">
        <f t="shared" si="8"/>
        <v>0.9375</v>
      </c>
      <c r="F37" s="42">
        <f t="shared" si="8"/>
        <v>1.0714285714285714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1.0396039603960396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Screen'!P$62</f>
        <v>16</v>
      </c>
      <c r="D39" s="185">
        <f>+'Input Screen'!P$63</f>
        <v>16</v>
      </c>
      <c r="E39" s="185">
        <f>+'Input Screen'!P$64</f>
        <v>16.25</v>
      </c>
      <c r="F39" s="185">
        <f>+'Input Screen'!P$65</f>
        <v>16</v>
      </c>
      <c r="G39" s="185">
        <f>+'Input Screen'!P$66</f>
        <v>15.5</v>
      </c>
      <c r="H39" s="185">
        <f>+'Input Screen'!P$67</f>
        <v>16</v>
      </c>
      <c r="I39" s="185">
        <f>+'Input Screen'!P$68</f>
        <v>16</v>
      </c>
      <c r="J39" s="23"/>
      <c r="K39" s="22">
        <f>SUM(C39:I39)</f>
        <v>111.75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0.70276923076923081</v>
      </c>
      <c r="F41" s="42">
        <f t="shared" si="9"/>
        <v>0.71375</v>
      </c>
      <c r="G41" s="42">
        <f t="shared" si="9"/>
        <v>0.73677419354838714</v>
      </c>
      <c r="H41" s="42">
        <f t="shared" si="9"/>
        <v>0.71375</v>
      </c>
      <c r="I41" s="42">
        <f t="shared" si="9"/>
        <v>0.71375</v>
      </c>
      <c r="J41" s="41"/>
      <c r="K41" s="42">
        <f>IF(K39=0,0,K40/K39)</f>
        <v>0.71534675615212528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Screen'!Q$62</f>
        <v>38.5</v>
      </c>
      <c r="D43" s="185">
        <f>+'Input Screen'!Q$63</f>
        <v>38.5</v>
      </c>
      <c r="E43" s="185">
        <f>+'Input Screen'!Q$64</f>
        <v>32</v>
      </c>
      <c r="F43" s="185">
        <f>+'Input Screen'!Q$65</f>
        <v>32</v>
      </c>
      <c r="G43" s="185">
        <f>+'Input Screen'!Q$66</f>
        <v>39.5</v>
      </c>
      <c r="H43" s="185">
        <f>+'Input Screen'!Q$67</f>
        <v>40</v>
      </c>
      <c r="I43" s="185">
        <f>+'Input Screen'!Q$68</f>
        <v>38.5</v>
      </c>
      <c r="J43" s="23"/>
      <c r="K43" s="22">
        <f>SUM(C43:I43)</f>
        <v>259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21.122448979591837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201.12244897959184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0.77922077922077926</v>
      </c>
      <c r="D45" s="42">
        <f t="shared" si="10"/>
        <v>0.77922077922077926</v>
      </c>
      <c r="E45" s="42">
        <f t="shared" si="10"/>
        <v>0.66007653061224492</v>
      </c>
      <c r="F45" s="42">
        <f t="shared" si="10"/>
        <v>0.9375</v>
      </c>
      <c r="G45" s="42">
        <f t="shared" si="10"/>
        <v>0.759493670886076</v>
      </c>
      <c r="H45" s="42">
        <f t="shared" si="10"/>
        <v>0.75</v>
      </c>
      <c r="I45" s="42">
        <f t="shared" si="10"/>
        <v>0.77922077922077926</v>
      </c>
      <c r="J45" s="41"/>
      <c r="K45" s="42">
        <f>IF(K43=0,0,K44/K43)</f>
        <v>0.77653455204475608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Screen'!R$62</f>
        <v>8</v>
      </c>
      <c r="D47" s="185">
        <f>+'Input Screen'!R$63</f>
        <v>8.25</v>
      </c>
      <c r="E47" s="185">
        <f>+'Input Screen'!R$64</f>
        <v>8</v>
      </c>
      <c r="F47" s="185">
        <f>+'Input Screen'!R$65</f>
        <v>8</v>
      </c>
      <c r="G47" s="185">
        <f>+'Input Screen'!R$66</f>
        <v>0</v>
      </c>
      <c r="H47" s="185">
        <f>+'Input Screen'!R$67</f>
        <v>11.25</v>
      </c>
      <c r="I47" s="185">
        <f>+'Input Screen'!R$68</f>
        <v>3</v>
      </c>
      <c r="J47" s="23"/>
      <c r="K47" s="22">
        <f>SUM(C47:I47)</f>
        <v>46.5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0.96969696969696972</v>
      </c>
      <c r="E49" s="42">
        <f t="shared" si="11"/>
        <v>1</v>
      </c>
      <c r="F49" s="42">
        <f t="shared" si="11"/>
        <v>1</v>
      </c>
      <c r="G49" s="42">
        <f t="shared" si="11"/>
        <v>0</v>
      </c>
      <c r="H49" s="42">
        <f t="shared" si="11"/>
        <v>0.71111111111111114</v>
      </c>
      <c r="I49" s="42">
        <f t="shared" si="11"/>
        <v>2.6666666666666665</v>
      </c>
      <c r="J49" s="41"/>
      <c r="K49" s="42">
        <f>IF(K47=0,0,K48/K47)</f>
        <v>1.2043010752688172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Screen'!S$62</f>
        <v>8</v>
      </c>
      <c r="D51" s="185">
        <f>+'Input Screen'!S$63</f>
        <v>8.5</v>
      </c>
      <c r="E51" s="185">
        <f>+'Input Screen'!S$64</f>
        <v>8.25</v>
      </c>
      <c r="F51" s="185">
        <f>+'Input Screen'!S$65</f>
        <v>8</v>
      </c>
      <c r="G51" s="185">
        <f>+'Input Screen'!S$66</f>
        <v>8.25</v>
      </c>
      <c r="H51" s="185">
        <f>+'Input Screen'!S$67</f>
        <v>8</v>
      </c>
      <c r="I51" s="185">
        <f>+'Input Screen'!S$68</f>
        <v>8</v>
      </c>
      <c r="J51" s="23"/>
      <c r="K51" s="22">
        <f>SUM(C51:I51)</f>
        <v>57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1.6117647058823528</v>
      </c>
      <c r="E53" s="42">
        <f t="shared" si="12"/>
        <v>1.6606060606060604</v>
      </c>
      <c r="F53" s="42">
        <f t="shared" si="12"/>
        <v>1.7124999999999999</v>
      </c>
      <c r="G53" s="42">
        <f t="shared" si="12"/>
        <v>1.6606060606060604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1.6824561403508773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Screen'!T$62</f>
        <v>16</v>
      </c>
      <c r="D55" s="185">
        <f>+'Input Screen'!T$63</f>
        <v>15.5</v>
      </c>
      <c r="E55" s="185">
        <f>+'Input Screen'!T$64</f>
        <v>8</v>
      </c>
      <c r="F55" s="185">
        <f>+'Input Screen'!T$65</f>
        <v>15.25</v>
      </c>
      <c r="G55" s="185">
        <f>+'Input Screen'!T$66</f>
        <v>16</v>
      </c>
      <c r="H55" s="185">
        <f>+'Input Screen'!T$67</f>
        <v>16</v>
      </c>
      <c r="I55" s="185">
        <f>+'Input Screen'!T$68</f>
        <v>16</v>
      </c>
      <c r="J55" s="23"/>
      <c r="K55" s="22">
        <f>SUM(C55:I55)</f>
        <v>102.75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0.71437499999999998</v>
      </c>
      <c r="D57" s="42">
        <f>IF(D55=0,0,D56/D55)</f>
        <v>0.73741935483870968</v>
      </c>
      <c r="E57" s="42">
        <f t="shared" si="13"/>
        <v>1.42875</v>
      </c>
      <c r="F57" s="42">
        <f t="shared" si="13"/>
        <v>0.74950819672131141</v>
      </c>
      <c r="G57" s="42">
        <f t="shared" si="13"/>
        <v>0.71437499999999998</v>
      </c>
      <c r="H57" s="42">
        <f t="shared" si="13"/>
        <v>0.71437499999999998</v>
      </c>
      <c r="I57" s="42">
        <f t="shared" si="13"/>
        <v>0.71437499999999998</v>
      </c>
      <c r="J57" s="41"/>
      <c r="K57" s="42">
        <f>IF(K55=0,0,K56/K55)</f>
        <v>0.77868613138686127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Screen'!U$62</f>
        <v>1</v>
      </c>
      <c r="D59" s="185">
        <f>+'Input Screen'!U$63</f>
        <v>0.25</v>
      </c>
      <c r="E59" s="185">
        <f>+'Input Screen'!U$64</f>
        <v>0</v>
      </c>
      <c r="F59" s="185">
        <f>+'Input Screen'!U$65</f>
        <v>0</v>
      </c>
      <c r="G59" s="185">
        <f>+'Input Screen'!U$66</f>
        <v>3</v>
      </c>
      <c r="H59" s="185">
        <f>+'Input Screen'!U$67</f>
        <v>0.5</v>
      </c>
      <c r="I59" s="185">
        <f>+'Input Screen'!U$68</f>
        <v>0.75</v>
      </c>
      <c r="J59" s="23"/>
      <c r="K59" s="22">
        <f>SUM(C59:I59)</f>
        <v>5.5</v>
      </c>
      <c r="L59" s="4"/>
    </row>
    <row r="60" spans="1:13" ht="15" customHeight="1">
      <c r="A60" s="337"/>
      <c r="B60" s="65" t="s">
        <v>71</v>
      </c>
      <c r="C60" s="28">
        <f>C59*'Labor Stds'!$S$10</f>
        <v>23.794500000000006</v>
      </c>
      <c r="D60" s="28">
        <f>D59*'Labor Stds'!$S$10</f>
        <v>5.9486250000000016</v>
      </c>
      <c r="E60" s="28">
        <f>E59*'Labor Stds'!$S$10</f>
        <v>0</v>
      </c>
      <c r="F60" s="28">
        <f>F59*'Labor Stds'!$S$10</f>
        <v>0</v>
      </c>
      <c r="G60" s="28">
        <f>G59*'Labor Stds'!$S$10</f>
        <v>71.383500000000026</v>
      </c>
      <c r="H60" s="28">
        <f>H59*'Labor Stds'!$S$10</f>
        <v>11.897250000000003</v>
      </c>
      <c r="I60" s="28">
        <f>I59*'Labor Stds'!$S$10</f>
        <v>17.845875000000007</v>
      </c>
      <c r="J60" s="23"/>
      <c r="K60" s="28">
        <f>SUM(C60:I60)</f>
        <v>130.86975000000004</v>
      </c>
      <c r="L60" s="4"/>
    </row>
    <row r="61" spans="1:13" ht="15" customHeight="1">
      <c r="A61" s="338"/>
      <c r="B61" s="64" t="s">
        <v>17</v>
      </c>
      <c r="C61" s="28">
        <f>C60/3</f>
        <v>7.9315000000000024</v>
      </c>
      <c r="D61" s="28">
        <f t="shared" ref="D61:I61" si="14">D60/3</f>
        <v>1.9828750000000006</v>
      </c>
      <c r="E61" s="28">
        <f t="shared" si="14"/>
        <v>0</v>
      </c>
      <c r="F61" s="28">
        <f t="shared" si="14"/>
        <v>0</v>
      </c>
      <c r="G61" s="28">
        <f t="shared" si="14"/>
        <v>23.79450000000001</v>
      </c>
      <c r="H61" s="28">
        <f t="shared" si="14"/>
        <v>3.9657500000000012</v>
      </c>
      <c r="I61" s="28">
        <f t="shared" si="14"/>
        <v>5.9486250000000025</v>
      </c>
      <c r="J61" s="48"/>
      <c r="K61" s="28">
        <f>SUM(C61:I61)</f>
        <v>43.623250000000013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245.25</v>
      </c>
      <c r="D63" s="18">
        <f t="shared" ref="D63:I63" si="15">SUM(D15,D19,D23,D27,D31,D35,D39,D43,D47,D51,D55)</f>
        <v>226</v>
      </c>
      <c r="E63" s="18">
        <f t="shared" si="15"/>
        <v>158.75</v>
      </c>
      <c r="F63" s="18">
        <f t="shared" si="15"/>
        <v>228.25</v>
      </c>
      <c r="G63" s="18">
        <f t="shared" si="15"/>
        <v>256.5</v>
      </c>
      <c r="H63" s="18">
        <f t="shared" si="15"/>
        <v>267.75</v>
      </c>
      <c r="I63" s="18">
        <f t="shared" si="15"/>
        <v>273.5</v>
      </c>
      <c r="J63" s="17"/>
      <c r="K63" s="18">
        <f>SUM(C63:I63)</f>
        <v>1656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232.54714714714714</v>
      </c>
      <c r="D64" s="18">
        <f t="shared" ref="D64:I64" si="16">SUM(D16,D20,D24,D28,D32,D36,D40,D44,D48,D52,D56)</f>
        <v>189.01111111111112</v>
      </c>
      <c r="E64" s="18">
        <f t="shared" si="16"/>
        <v>165.17395048109336</v>
      </c>
      <c r="F64" s="18">
        <f t="shared" si="16"/>
        <v>234.27502887502885</v>
      </c>
      <c r="G64" s="18">
        <f t="shared" si="16"/>
        <v>249.36396396396395</v>
      </c>
      <c r="H64" s="18">
        <f t="shared" si="16"/>
        <v>258.97357357357356</v>
      </c>
      <c r="I64" s="18">
        <f t="shared" si="16"/>
        <v>248.68944328944329</v>
      </c>
      <c r="J64" s="23"/>
      <c r="K64" s="18">
        <f>SUM(C64:I64)</f>
        <v>1578.0342184413612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0.94820447358673654</v>
      </c>
      <c r="D65" s="42">
        <f t="shared" si="17"/>
        <v>0.83633235004916429</v>
      </c>
      <c r="E65" s="42">
        <f t="shared" si="17"/>
        <v>1.040465829802163</v>
      </c>
      <c r="F65" s="42">
        <f t="shared" si="17"/>
        <v>1.0263966215773443</v>
      </c>
      <c r="G65" s="42">
        <f t="shared" si="17"/>
        <v>0.97217919674060016</v>
      </c>
      <c r="H65" s="42">
        <f t="shared" si="17"/>
        <v>0.96722156329999465</v>
      </c>
      <c r="I65" s="42">
        <f t="shared" si="17"/>
        <v>0.90928498460491147</v>
      </c>
      <c r="J65" s="41"/>
      <c r="K65" s="42">
        <f>IF(K63=0,0,K64/K63)</f>
        <v>0.95291921403463842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3444.4265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3178.8828750000002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2207.37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3203.3574999999996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3595.7295000000004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3744.4657499999998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3808.3386250000003</v>
      </c>
      <c r="J67" s="17"/>
      <c r="K67" s="28">
        <f>SUM(C67:I67)</f>
        <v>23182.570749999999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3225.2478711711715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2647.9600333333337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2331.8792833792982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3248.1595828828831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3448.2388621621621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3575.6622855855853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3439.2947180180181</v>
      </c>
      <c r="J68" s="23"/>
      <c r="K68" s="28">
        <f>SUM(C68:I68)</f>
        <v>21916.442636532454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0.93636716334959436</v>
      </c>
      <c r="D69" s="42">
        <f t="shared" si="18"/>
        <v>0.83298445946465816</v>
      </c>
      <c r="E69" s="42">
        <f t="shared" si="18"/>
        <v>1.0564061681454846</v>
      </c>
      <c r="F69" s="42">
        <f t="shared" si="18"/>
        <v>1.0139859765520656</v>
      </c>
      <c r="G69" s="42">
        <f t="shared" si="18"/>
        <v>0.95898172044425523</v>
      </c>
      <c r="H69" s="42">
        <f t="shared" si="18"/>
        <v>0.95491921259677315</v>
      </c>
      <c r="I69" s="42">
        <f t="shared" si="18"/>
        <v>0.90309582646895481</v>
      </c>
      <c r="J69" s="41"/>
      <c r="K69" s="42">
        <f>IF(K67=0,0,K68/K67)</f>
        <v>0.94538448185400037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12.702852852852857</v>
      </c>
      <c r="D71" s="47">
        <f t="shared" ref="D71:I71" si="19">IF(D63=0,0,D63-D64)</f>
        <v>36.98888888888888</v>
      </c>
      <c r="E71" s="47">
        <f t="shared" si="19"/>
        <v>-6.4239504810933568</v>
      </c>
      <c r="F71" s="47">
        <f t="shared" si="19"/>
        <v>-6.0250288750288519</v>
      </c>
      <c r="G71" s="47">
        <f t="shared" si="19"/>
        <v>7.136036036036046</v>
      </c>
      <c r="H71" s="47">
        <f t="shared" si="19"/>
        <v>8.7764264264264398</v>
      </c>
      <c r="I71" s="47">
        <f t="shared" si="19"/>
        <v>24.81055671055671</v>
      </c>
      <c r="J71" s="26"/>
      <c r="K71" s="242">
        <f>IF(K63=0,0,K63-K64)</f>
        <v>77.96578155863881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219.17862882882855</v>
      </c>
      <c r="D72" s="137">
        <f t="shared" ref="D72:I72" si="20">IF(D64=0,0,D67-D68)</f>
        <v>530.9228416666665</v>
      </c>
      <c r="E72" s="137">
        <f t="shared" si="20"/>
        <v>-124.50928337929827</v>
      </c>
      <c r="F72" s="137">
        <f t="shared" si="20"/>
        <v>-44.802082882883496</v>
      </c>
      <c r="G72" s="137">
        <f t="shared" si="20"/>
        <v>147.49063783783822</v>
      </c>
      <c r="H72" s="137">
        <f t="shared" si="20"/>
        <v>168.80346441441452</v>
      </c>
      <c r="I72" s="137">
        <f t="shared" si="20"/>
        <v>369.04390698198222</v>
      </c>
      <c r="J72" s="26"/>
      <c r="K72" s="137">
        <f>IF(K64=0,0,K67-K68)</f>
        <v>1266.1281134675446</v>
      </c>
      <c r="L72" s="4"/>
    </row>
    <row r="73" spans="1:12" ht="15" customHeight="1">
      <c r="A73" s="68" t="s">
        <v>154</v>
      </c>
      <c r="B73" s="240">
        <f>IF(K64=0,0,(K64*60)/K11)</f>
        <v>58.772224150516244</v>
      </c>
      <c r="C73" s="78">
        <f>IF(C63=0,0,(C63*60)/C11)</f>
        <v>62.884615384615387</v>
      </c>
      <c r="D73" s="78">
        <f t="shared" ref="D73:I73" si="21">IF(D63=0,0,(D63*60)/D11)</f>
        <v>84.75</v>
      </c>
      <c r="E73" s="78">
        <f t="shared" si="21"/>
        <v>68.035714285714292</v>
      </c>
      <c r="F73" s="78">
        <f t="shared" si="21"/>
        <v>56.127049180327866</v>
      </c>
      <c r="G73" s="78">
        <f t="shared" si="21"/>
        <v>57.42537313432836</v>
      </c>
      <c r="H73" s="78">
        <f t="shared" si="21"/>
        <v>55.017123287671232</v>
      </c>
      <c r="I73" s="78">
        <f t="shared" si="21"/>
        <v>60.109890109890109</v>
      </c>
      <c r="J73" s="26"/>
      <c r="K73" s="243">
        <f>IF(K63=0,0,(K63*60)/K11)</f>
        <v>61.675977653631286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16.6282495101241</v>
      </c>
      <c r="C74" s="78">
        <f t="shared" ref="C74:K74" si="22">IF(C15=0,0,(C8/(C15/8)))</f>
        <v>17.031026252983292</v>
      </c>
      <c r="D74" s="78">
        <f t="shared" si="22"/>
        <v>13.23512747875354</v>
      </c>
      <c r="E74" s="78">
        <f t="shared" si="22"/>
        <v>16.062256809338521</v>
      </c>
      <c r="F74" s="78">
        <f t="shared" si="22"/>
        <v>17.889156626506026</v>
      </c>
      <c r="G74" s="78">
        <f t="shared" si="22"/>
        <v>15.723608445297504</v>
      </c>
      <c r="H74" s="78">
        <f t="shared" si="22"/>
        <v>17.431906614785991</v>
      </c>
      <c r="I74" s="78">
        <f t="shared" si="22"/>
        <v>14.510344827586207</v>
      </c>
      <c r="J74" s="26"/>
      <c r="K74" s="243">
        <f t="shared" si="22"/>
        <v>15.99476953252697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12.679012345679014</v>
      </c>
      <c r="C75" s="78">
        <f>IF(C19=0,0,(C9/(C19/8)))</f>
        <v>5.5</v>
      </c>
      <c r="D75" s="78">
        <f t="shared" ref="D75:I75" si="23">IF(D19=0,0,(D9/(D19/8)))</f>
        <v>13.176470588235293</v>
      </c>
      <c r="E75" s="78">
        <f t="shared" si="23"/>
        <v>12.571428571428571</v>
      </c>
      <c r="F75" s="78">
        <f t="shared" si="23"/>
        <v>11.428571428571429</v>
      </c>
      <c r="G75" s="78">
        <f t="shared" si="23"/>
        <v>13.714285714285714</v>
      </c>
      <c r="H75" s="78">
        <f t="shared" si="23"/>
        <v>11</v>
      </c>
      <c r="I75" s="78">
        <f t="shared" si="23"/>
        <v>10</v>
      </c>
      <c r="J75" s="26"/>
      <c r="K75" s="243">
        <f>IF(K19=0,0,(K9/(K19/8)))</f>
        <v>10.276422764227643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0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60.07534246575343</v>
      </c>
      <c r="C77" s="78">
        <f>IF(C43=0,0,(C11/(C43/7.5)))</f>
        <v>45.584415584415581</v>
      </c>
      <c r="D77" s="78">
        <f t="shared" ref="D77:I77" si="25">IF(D43=0,0,(D11/(D43/7.5)))</f>
        <v>31.168831168831165</v>
      </c>
      <c r="E77" s="78">
        <f t="shared" si="25"/>
        <v>32.8125</v>
      </c>
      <c r="F77" s="78">
        <f t="shared" si="25"/>
        <v>57.1875</v>
      </c>
      <c r="G77" s="78">
        <f t="shared" si="25"/>
        <v>50.88607594936709</v>
      </c>
      <c r="H77" s="78">
        <f t="shared" si="25"/>
        <v>54.75</v>
      </c>
      <c r="I77" s="78">
        <f t="shared" si="25"/>
        <v>53.18181818181818</v>
      </c>
      <c r="J77" s="38"/>
      <c r="K77" s="78">
        <f>IF(K43=0,0,(K11/(K43/7.5)))</f>
        <v>46.650579150579155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92"/>
  <sheetViews>
    <sheetView showGridLines="0" view="pageBreakPreview" topLeftCell="A40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27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Screen'!B69</f>
        <v>41335</v>
      </c>
      <c r="D5" s="12">
        <f t="shared" ref="D5:I5" si="0">+C5+1</f>
        <v>41336</v>
      </c>
      <c r="E5" s="12">
        <f t="shared" si="0"/>
        <v>41337</v>
      </c>
      <c r="F5" s="12">
        <f t="shared" si="0"/>
        <v>41338</v>
      </c>
      <c r="G5" s="12">
        <f t="shared" si="0"/>
        <v>41339</v>
      </c>
      <c r="H5" s="12">
        <f t="shared" si="0"/>
        <v>41340</v>
      </c>
      <c r="I5" s="12">
        <f t="shared" si="0"/>
        <v>41341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Screen'!C$69</f>
        <v>160</v>
      </c>
      <c r="D6" s="16">
        <f>+'Input Screen'!C$70</f>
        <v>160</v>
      </c>
      <c r="E6" s="16">
        <f>+'Input Screen'!C$71</f>
        <v>182</v>
      </c>
      <c r="F6" s="16">
        <f>+'Input Screen'!C$72</f>
        <v>304</v>
      </c>
      <c r="G6" s="16">
        <f>+'Input Screen'!C$73</f>
        <v>307</v>
      </c>
      <c r="H6" s="16">
        <f>+'Input Screen'!C$74</f>
        <v>288</v>
      </c>
      <c r="I6" s="16">
        <f>+'Input Screen'!C$75</f>
        <v>305</v>
      </c>
      <c r="J6" s="17"/>
      <c r="K6" s="18">
        <f>SUM(C6:I6)</f>
        <v>1706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0.5161290322580645</v>
      </c>
      <c r="D7" s="42">
        <f t="shared" ref="D7:I7" si="1">D6/310</f>
        <v>0.5161290322580645</v>
      </c>
      <c r="E7" s="42">
        <f t="shared" si="1"/>
        <v>0.58709677419354833</v>
      </c>
      <c r="F7" s="42">
        <f t="shared" si="1"/>
        <v>0.98064516129032253</v>
      </c>
      <c r="G7" s="42">
        <f t="shared" si="1"/>
        <v>0.99032258064516132</v>
      </c>
      <c r="H7" s="42">
        <f t="shared" si="1"/>
        <v>0.92903225806451617</v>
      </c>
      <c r="I7" s="42">
        <f t="shared" si="1"/>
        <v>0.9838709677419355</v>
      </c>
      <c r="J7" s="17"/>
      <c r="K7" s="42">
        <f>K6/2170</f>
        <v>0.78617511520737327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Screen'!D$69</f>
        <v>112</v>
      </c>
      <c r="D8" s="16">
        <f>+'Input Screen'!D$70</f>
        <v>152</v>
      </c>
      <c r="E8" s="16">
        <f>+'Input Screen'!D$71</f>
        <v>197</v>
      </c>
      <c r="F8" s="16">
        <f>+'Input Screen'!D$72</f>
        <v>257</v>
      </c>
      <c r="G8" s="16">
        <f>+'Input Screen'!D$73</f>
        <v>279</v>
      </c>
      <c r="H8" s="16">
        <f>+'Input Screen'!D$74</f>
        <v>263</v>
      </c>
      <c r="I8" s="16">
        <f>+'Input Screen'!D$75</f>
        <v>281</v>
      </c>
      <c r="J8" s="17"/>
      <c r="K8" s="18">
        <f t="shared" ref="K8:K13" si="2">SUM(C8:I8)</f>
        <v>1541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Screen'!E$69</f>
        <v>13</v>
      </c>
      <c r="D9" s="16">
        <f>+'Input Screen'!E$70</f>
        <v>12</v>
      </c>
      <c r="E9" s="16">
        <f>+'Input Screen'!E$71</f>
        <v>18</v>
      </c>
      <c r="F9" s="16">
        <f>+'Input Screen'!E$72</f>
        <v>19</v>
      </c>
      <c r="G9" s="16">
        <f>+'Input Screen'!E$73</f>
        <v>10</v>
      </c>
      <c r="H9" s="16">
        <f>+'Input Screen'!E$74</f>
        <v>11</v>
      </c>
      <c r="I9" s="16">
        <f>+'Input Screen'!E$75</f>
        <v>10</v>
      </c>
      <c r="J9" s="17"/>
      <c r="K9" s="18">
        <f t="shared" si="2"/>
        <v>93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Screen'!F$69</f>
        <v>0</v>
      </c>
      <c r="D10" s="16">
        <f>+'Input Screen'!F$70</f>
        <v>0</v>
      </c>
      <c r="E10" s="16">
        <f>+'Input Screen'!F$71</f>
        <v>1</v>
      </c>
      <c r="F10" s="16">
        <f>+'Input Screen'!F$72</f>
        <v>3</v>
      </c>
      <c r="G10" s="16">
        <f>+'Input Screen'!F$73</f>
        <v>0</v>
      </c>
      <c r="H10" s="16">
        <f>+'Input Screen'!F$74</f>
        <v>2</v>
      </c>
      <c r="I10" s="16">
        <f>+'Input Screen'!F$75</f>
        <v>0</v>
      </c>
      <c r="J10" s="17"/>
      <c r="K10" s="18">
        <f t="shared" si="2"/>
        <v>6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Screen'!G$69</f>
        <v>125</v>
      </c>
      <c r="D11" s="16">
        <f>+'Input Screen'!G$70</f>
        <v>164</v>
      </c>
      <c r="E11" s="16">
        <f>+'Input Screen'!G$71</f>
        <v>216</v>
      </c>
      <c r="F11" s="16">
        <f>+'Input Screen'!G$72</f>
        <v>279</v>
      </c>
      <c r="G11" s="16">
        <f>+'Input Screen'!G$73</f>
        <v>289</v>
      </c>
      <c r="H11" s="16">
        <f>+'Input Screen'!G$74</f>
        <v>276</v>
      </c>
      <c r="I11" s="16">
        <f>+'Input Screen'!G$75</f>
        <v>291</v>
      </c>
      <c r="J11" s="17"/>
      <c r="K11" s="18">
        <f t="shared" si="2"/>
        <v>1640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Screen'!H$69</f>
        <v>10</v>
      </c>
      <c r="D12" s="16">
        <f>+'Input Screen'!H$70</f>
        <v>10</v>
      </c>
      <c r="E12" s="16">
        <f>+'Input Screen'!H$71</f>
        <v>0</v>
      </c>
      <c r="F12" s="16">
        <f>+'Input Screen'!H$72</f>
        <v>0</v>
      </c>
      <c r="G12" s="16">
        <f>+'Input Screen'!H$73</f>
        <v>10</v>
      </c>
      <c r="H12" s="16">
        <f>+'Input Screen'!H$74</f>
        <v>10</v>
      </c>
      <c r="I12" s="16">
        <f>+'Input Screen'!H$75</f>
        <v>10</v>
      </c>
      <c r="J12" s="17"/>
      <c r="K12" s="18">
        <f t="shared" si="2"/>
        <v>50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Screen'!I$69</f>
        <v>0</v>
      </c>
      <c r="D13" s="16">
        <f>+'Input Screen'!I$70</f>
        <v>0</v>
      </c>
      <c r="E13" s="16">
        <f>+'Input Screen'!I$71</f>
        <v>0</v>
      </c>
      <c r="F13" s="16">
        <f>+'Input Screen'!I$72</f>
        <v>0</v>
      </c>
      <c r="G13" s="16">
        <f>+'Input Screen'!I$73</f>
        <v>0</v>
      </c>
      <c r="H13" s="16">
        <f>+'Input Screen'!I$74</f>
        <v>0</v>
      </c>
      <c r="I13" s="16">
        <f>+'Input Screen'!I$75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Screen'!J$69</f>
        <v>55.75</v>
      </c>
      <c r="D15" s="185">
        <f>+'Input Screen'!J$70</f>
        <v>80.5</v>
      </c>
      <c r="E15" s="185">
        <f>+'Input Screen'!J$71</f>
        <v>96.75</v>
      </c>
      <c r="F15" s="185">
        <f>+'Input Screen'!J$72</f>
        <v>117.25</v>
      </c>
      <c r="G15" s="185">
        <f>+'Input Screen'!J$73</f>
        <v>130.5</v>
      </c>
      <c r="H15" s="185">
        <f>+'Input Screen'!J$74</f>
        <v>120.69</v>
      </c>
      <c r="I15" s="185">
        <f>+'Input Screen'!J$75</f>
        <v>128.85</v>
      </c>
      <c r="J15" s="23"/>
      <c r="K15" s="22">
        <f>SUM(C15:I15)</f>
        <v>730.29000000000008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54.294294294294296</v>
      </c>
      <c r="D16" s="22">
        <f>VLOOKUP(D8,'Labor Stds'!A14:Q76,7)</f>
        <v>73.513513513513516</v>
      </c>
      <c r="E16" s="22">
        <f>VLOOKUP(E8,'Labor Stds'!A14:Q76,7)</f>
        <v>95.135135135135144</v>
      </c>
      <c r="F16" s="22">
        <f>VLOOKUP(F8,'Labor Stds'!A14:Q76,7)</f>
        <v>123.96396396396398</v>
      </c>
      <c r="G16" s="22">
        <f>VLOOKUP(G8,'Labor Stds'!A14:Q76,7)</f>
        <v>133.57357357357358</v>
      </c>
      <c r="H16" s="22">
        <f>VLOOKUP(H8,'Labor Stds'!A14:Q76,7)</f>
        <v>126.36636636636638</v>
      </c>
      <c r="I16" s="22">
        <f>VLOOKUP(I8,'Labor Stds'!A14:Q76,7)</f>
        <v>135.97597597597598</v>
      </c>
      <c r="J16" s="23"/>
      <c r="K16" s="22">
        <f>SUM(C16:I16)</f>
        <v>742.8228228228229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0.97388868689317121</v>
      </c>
      <c r="D17" s="42">
        <f t="shared" si="3"/>
        <v>0.91321134799395676</v>
      </c>
      <c r="E17" s="42">
        <f t="shared" si="3"/>
        <v>0.98330889028563462</v>
      </c>
      <c r="F17" s="42">
        <f t="shared" si="3"/>
        <v>1.057261952784341</v>
      </c>
      <c r="G17" s="42">
        <f t="shared" si="3"/>
        <v>1.023552287920104</v>
      </c>
      <c r="H17" s="42">
        <f t="shared" si="3"/>
        <v>1.0470326155138485</v>
      </c>
      <c r="I17" s="42">
        <f t="shared" si="3"/>
        <v>1.0553044313230577</v>
      </c>
      <c r="J17" s="41"/>
      <c r="K17" s="42">
        <f>IF(K15=0,0,K16/K15)</f>
        <v>1.0171614328866927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Screen'!K$69</f>
        <v>8</v>
      </c>
      <c r="D19" s="185">
        <f>+'Input Screen'!K$70</f>
        <v>7.75</v>
      </c>
      <c r="E19" s="185">
        <f>+'Input Screen'!K$71</f>
        <v>8</v>
      </c>
      <c r="F19" s="185">
        <f>+'Input Screen'!K$72</f>
        <v>15.25</v>
      </c>
      <c r="G19" s="185">
        <f>+'Input Screen'!K$73</f>
        <v>7.25</v>
      </c>
      <c r="H19" s="185">
        <f>+'Input Screen'!K$74</f>
        <v>14.57</v>
      </c>
      <c r="I19" s="185">
        <f>+'Input Screen'!K$75</f>
        <v>15.94</v>
      </c>
      <c r="J19" s="23"/>
      <c r="K19" s="22">
        <f>SUM(C19:I19)</f>
        <v>76.760000000000005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11.076923076923077</v>
      </c>
      <c r="F20" s="22">
        <f>VLOOKUP(F9,'Labor Stds'!A14:Q76,8)</f>
        <v>11.076923076923077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56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1.032258064516129</v>
      </c>
      <c r="E21" s="42">
        <f>IF(E19=0,0,E20/E19)</f>
        <v>1.3846153846153846</v>
      </c>
      <c r="F21" s="42">
        <f t="shared" si="4"/>
        <v>0.72635561160151318</v>
      </c>
      <c r="G21" s="42">
        <f t="shared" si="4"/>
        <v>0.67904509283819636</v>
      </c>
      <c r="H21" s="42">
        <f t="shared" si="4"/>
        <v>0.54907343857240909</v>
      </c>
      <c r="I21" s="42">
        <f t="shared" si="4"/>
        <v>0.30885049705626871</v>
      </c>
      <c r="J21" s="41"/>
      <c r="K21" s="42">
        <f>IF(K19=0,0,K20/K19)</f>
        <v>0.72954663887441373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Screen'!L$69</f>
        <v>14.5</v>
      </c>
      <c r="D23" s="185">
        <f>+'Input Screen'!L$70</f>
        <v>15.5</v>
      </c>
      <c r="E23" s="185">
        <f>+'Input Screen'!L$71</f>
        <v>14.75</v>
      </c>
      <c r="F23" s="185">
        <f>+'Input Screen'!L$72</f>
        <v>16.25</v>
      </c>
      <c r="G23" s="185">
        <f>+'Input Screen'!L$73</f>
        <v>16</v>
      </c>
      <c r="H23" s="185">
        <f>+'Input Screen'!L$74</f>
        <v>23.23</v>
      </c>
      <c r="I23" s="185">
        <f>+'Input Screen'!L$75</f>
        <v>15.89</v>
      </c>
      <c r="J23" s="23"/>
      <c r="K23" s="22">
        <f>SUM(C23:I23)</f>
        <v>116.12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1.0344827586206897</v>
      </c>
      <c r="D25" s="42">
        <f t="shared" si="5"/>
        <v>0.967741935483871</v>
      </c>
      <c r="E25" s="42">
        <f t="shared" si="5"/>
        <v>1.5254237288135593</v>
      </c>
      <c r="F25" s="42">
        <f t="shared" si="5"/>
        <v>1.3846153846153846</v>
      </c>
      <c r="G25" s="42">
        <f t="shared" si="5"/>
        <v>1.40625</v>
      </c>
      <c r="H25" s="42">
        <f t="shared" si="5"/>
        <v>0.96857511838140331</v>
      </c>
      <c r="I25" s="42">
        <f t="shared" si="5"/>
        <v>1.4159848961611075</v>
      </c>
      <c r="J25" s="41"/>
      <c r="K25" s="42">
        <f>IF(K23=0,0,K24/K23)</f>
        <v>1.2271787805718222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Screen'!M$69</f>
        <v>8</v>
      </c>
      <c r="D27" s="185">
        <f>+'Input Screen'!M$70</f>
        <v>8</v>
      </c>
      <c r="E27" s="185">
        <f>+'Input Screen'!M$71</f>
        <v>0</v>
      </c>
      <c r="F27" s="185">
        <f>+'Input Screen'!M$72</f>
        <v>0</v>
      </c>
      <c r="G27" s="185">
        <f>+'Input Screen'!M$73</f>
        <v>8</v>
      </c>
      <c r="H27" s="185">
        <f>+'Input Screen'!M$74</f>
        <v>8</v>
      </c>
      <c r="I27" s="185">
        <f>+'Input Screen'!M$75</f>
        <v>8</v>
      </c>
      <c r="J27" s="23"/>
      <c r="K27" s="22">
        <f>SUM(C27:I27)</f>
        <v>40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</v>
      </c>
      <c r="F29" s="42">
        <f t="shared" si="6"/>
        <v>0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Screen'!N$69</f>
        <v>8</v>
      </c>
      <c r="D31" s="185">
        <f>+'Input Screen'!N$70</f>
        <v>4</v>
      </c>
      <c r="E31" s="185">
        <f>+'Input Screen'!N$71</f>
        <v>0</v>
      </c>
      <c r="F31" s="185">
        <f>+'Input Screen'!N$72</f>
        <v>7</v>
      </c>
      <c r="G31" s="185">
        <f>+'Input Screen'!N$73</f>
        <v>8</v>
      </c>
      <c r="H31" s="185">
        <f>+'Input Screen'!N$74</f>
        <v>8.1</v>
      </c>
      <c r="I31" s="185">
        <f>+'Input Screen'!N$75</f>
        <v>8.02</v>
      </c>
      <c r="J31" s="23"/>
      <c r="K31" s="22">
        <f>SUM(C31:I31)</f>
        <v>43.120000000000005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0.9375</v>
      </c>
      <c r="D33" s="42">
        <f t="shared" si="7"/>
        <v>1.875</v>
      </c>
      <c r="E33" s="42">
        <f>IF(E31=0,0,E32/E31)</f>
        <v>0</v>
      </c>
      <c r="F33" s="42">
        <f t="shared" si="7"/>
        <v>1.0714285714285714</v>
      </c>
      <c r="G33" s="42">
        <f t="shared" si="7"/>
        <v>0.9375</v>
      </c>
      <c r="H33" s="42">
        <f>IF(H31=0,0,H32/H31)</f>
        <v>0.92592592592592593</v>
      </c>
      <c r="I33" s="42">
        <f t="shared" si="7"/>
        <v>0.93516209476309231</v>
      </c>
      <c r="J33" s="41"/>
      <c r="K33" s="42">
        <f>IF(K31=0,0,K32/K31)</f>
        <v>1.2175324675324675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Screen'!O$69</f>
        <v>7.25</v>
      </c>
      <c r="D35" s="185">
        <f>+'Input Screen'!O$70</f>
        <v>4</v>
      </c>
      <c r="E35" s="185">
        <f>+'Input Screen'!O$71</f>
        <v>9.5</v>
      </c>
      <c r="F35" s="185">
        <f>+'Input Screen'!O$72</f>
        <v>8</v>
      </c>
      <c r="G35" s="185">
        <f>+'Input Screen'!O$73</f>
        <v>8</v>
      </c>
      <c r="H35" s="185">
        <f>+'Input Screen'!O$74</f>
        <v>8.1199999999999992</v>
      </c>
      <c r="I35" s="185">
        <f>+'Input Screen'!O$75</f>
        <v>7.08</v>
      </c>
      <c r="J35" s="23"/>
      <c r="K35" s="22">
        <f>SUM(C35:I35)</f>
        <v>51.949999999999996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1.0344827586206897</v>
      </c>
      <c r="D37" s="42">
        <f t="shared" si="8"/>
        <v>1.875</v>
      </c>
      <c r="E37" s="42">
        <f t="shared" si="8"/>
        <v>0.78947368421052633</v>
      </c>
      <c r="F37" s="42">
        <f t="shared" si="8"/>
        <v>0.9375</v>
      </c>
      <c r="G37" s="42">
        <f t="shared" si="8"/>
        <v>0.9375</v>
      </c>
      <c r="H37" s="42">
        <f t="shared" si="8"/>
        <v>0.92364532019704437</v>
      </c>
      <c r="I37" s="42">
        <f t="shared" si="8"/>
        <v>1.0593220338983051</v>
      </c>
      <c r="J37" s="41"/>
      <c r="K37" s="42">
        <f>IF(K35=0,0,K36/K35)</f>
        <v>1.0105871029836382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Screen'!P$69</f>
        <v>16</v>
      </c>
      <c r="D39" s="185">
        <f>+'Input Screen'!P$70</f>
        <v>16</v>
      </c>
      <c r="E39" s="185">
        <f>+'Input Screen'!P$71</f>
        <v>16</v>
      </c>
      <c r="F39" s="185">
        <f>+'Input Screen'!P$72</f>
        <v>16</v>
      </c>
      <c r="G39" s="185">
        <f>+'Input Screen'!P$73</f>
        <v>16</v>
      </c>
      <c r="H39" s="185">
        <f>+'Input Screen'!P$74</f>
        <v>16.149999999999999</v>
      </c>
      <c r="I39" s="185">
        <f>+'Input Screen'!P$75</f>
        <v>16.03</v>
      </c>
      <c r="J39" s="23"/>
      <c r="K39" s="22">
        <f>SUM(C39:I39)</f>
        <v>112.18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0.71375</v>
      </c>
      <c r="F41" s="42">
        <f t="shared" si="9"/>
        <v>0.71375</v>
      </c>
      <c r="G41" s="42">
        <f t="shared" si="9"/>
        <v>0.71375</v>
      </c>
      <c r="H41" s="42">
        <f t="shared" si="9"/>
        <v>0.70712074303405581</v>
      </c>
      <c r="I41" s="42">
        <f t="shared" si="9"/>
        <v>0.71241422333125382</v>
      </c>
      <c r="J41" s="41"/>
      <c r="K41" s="42">
        <f>IF(K39=0,0,K40/K39)</f>
        <v>0.7126047423783205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Screen'!Q$69</f>
        <v>30.5</v>
      </c>
      <c r="D43" s="185">
        <f>+'Input Screen'!Q$70</f>
        <v>38.5</v>
      </c>
      <c r="E43" s="185">
        <f>+'Input Screen'!Q$71</f>
        <v>23.75</v>
      </c>
      <c r="F43" s="185">
        <f>+'Input Screen'!Q$72</f>
        <v>39</v>
      </c>
      <c r="G43" s="185">
        <f>+'Input Screen'!Q$73</f>
        <v>40</v>
      </c>
      <c r="H43" s="185">
        <f>+'Input Screen'!Q$74</f>
        <v>32.1</v>
      </c>
      <c r="I43" s="185">
        <f>+'Input Screen'!Q$75</f>
        <v>38.659999999999997</v>
      </c>
      <c r="J43" s="23"/>
      <c r="K43" s="22">
        <f>SUM(C43:I43)</f>
        <v>242.51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18.826530612244898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198.82653061224488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0.61726329876212782</v>
      </c>
      <c r="D45" s="42">
        <f t="shared" si="10"/>
        <v>0.77922077922077926</v>
      </c>
      <c r="E45" s="42">
        <f t="shared" si="10"/>
        <v>1.263157894736842</v>
      </c>
      <c r="F45" s="42">
        <f t="shared" si="10"/>
        <v>0.76923076923076927</v>
      </c>
      <c r="G45" s="42">
        <f t="shared" si="10"/>
        <v>0.75</v>
      </c>
      <c r="H45" s="42">
        <f t="shared" si="10"/>
        <v>0.93457943925233644</v>
      </c>
      <c r="I45" s="42">
        <f t="shared" si="10"/>
        <v>0.77599586135540621</v>
      </c>
      <c r="J45" s="41"/>
      <c r="K45" s="42">
        <f>IF(K43=0,0,K44/K43)</f>
        <v>0.81986940997173263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Screen'!R$69</f>
        <v>8</v>
      </c>
      <c r="D47" s="185">
        <f>+'Input Screen'!R$70</f>
        <v>7.25</v>
      </c>
      <c r="E47" s="185">
        <f>+'Input Screen'!R$71</f>
        <v>4</v>
      </c>
      <c r="F47" s="185">
        <f>+'Input Screen'!R$72</f>
        <v>11.25</v>
      </c>
      <c r="G47" s="185">
        <f>+'Input Screen'!R$73</f>
        <v>11</v>
      </c>
      <c r="H47" s="185">
        <f>+'Input Screen'!R$74</f>
        <v>11.77</v>
      </c>
      <c r="I47" s="185">
        <f>+'Input Screen'!R$75</f>
        <v>4</v>
      </c>
      <c r="J47" s="23"/>
      <c r="K47" s="22">
        <f>SUM(C47:I47)</f>
        <v>57.269999999999996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1.103448275862069</v>
      </c>
      <c r="E49" s="42">
        <f t="shared" si="11"/>
        <v>2</v>
      </c>
      <c r="F49" s="42">
        <f t="shared" si="11"/>
        <v>0.71111111111111114</v>
      </c>
      <c r="G49" s="42">
        <f t="shared" si="11"/>
        <v>0.72727272727272729</v>
      </c>
      <c r="H49" s="42">
        <f t="shared" si="11"/>
        <v>0.67969413763806286</v>
      </c>
      <c r="I49" s="42">
        <f t="shared" si="11"/>
        <v>2</v>
      </c>
      <c r="J49" s="41"/>
      <c r="K49" s="42">
        <f>IF(K47=0,0,K48/K47)</f>
        <v>0.97782434084162739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Screen'!S$69</f>
        <v>8.25</v>
      </c>
      <c r="D51" s="185">
        <f>+'Input Screen'!S$70</f>
        <v>8</v>
      </c>
      <c r="E51" s="185">
        <f>+'Input Screen'!S$71</f>
        <v>8</v>
      </c>
      <c r="F51" s="185">
        <f>+'Input Screen'!S$72</f>
        <v>8</v>
      </c>
      <c r="G51" s="185">
        <f>+'Input Screen'!S$73</f>
        <v>8.25</v>
      </c>
      <c r="H51" s="185">
        <f>+'Input Screen'!S$74</f>
        <v>7.32</v>
      </c>
      <c r="I51" s="185">
        <f>+'Input Screen'!S$75</f>
        <v>8.32</v>
      </c>
      <c r="J51" s="23"/>
      <c r="K51" s="22">
        <f>SUM(C51:I51)</f>
        <v>56.14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1.6606060606060604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1.6606060606060604</v>
      </c>
      <c r="H53" s="42">
        <f t="shared" si="12"/>
        <v>1.8715846994535517</v>
      </c>
      <c r="I53" s="42">
        <f t="shared" si="12"/>
        <v>1.6466346153846152</v>
      </c>
      <c r="J53" s="41"/>
      <c r="K53" s="42">
        <f>IF(K51=0,0,K52/K51)</f>
        <v>1.7082294264339153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Screen'!T$69</f>
        <v>8</v>
      </c>
      <c r="D55" s="185">
        <f>+'Input Screen'!T$70</f>
        <v>15</v>
      </c>
      <c r="E55" s="185">
        <f>+'Input Screen'!T$71</f>
        <v>16.5</v>
      </c>
      <c r="F55" s="185">
        <f>+'Input Screen'!T$72</f>
        <v>16</v>
      </c>
      <c r="G55" s="185">
        <f>+'Input Screen'!T$73</f>
        <v>15</v>
      </c>
      <c r="H55" s="185">
        <f>+'Input Screen'!T$74</f>
        <v>16.649999999999999</v>
      </c>
      <c r="I55" s="185">
        <f>+'Input Screen'!T$75</f>
        <v>16.47</v>
      </c>
      <c r="J55" s="23"/>
      <c r="K55" s="22">
        <f>SUM(C55:I55)</f>
        <v>103.62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1.42875</v>
      </c>
      <c r="D57" s="42">
        <f>IF(D55=0,0,D56/D55)</f>
        <v>0.76200000000000001</v>
      </c>
      <c r="E57" s="42">
        <f t="shared" si="13"/>
        <v>0.69272727272727275</v>
      </c>
      <c r="F57" s="42">
        <f t="shared" si="13"/>
        <v>0.71437499999999998</v>
      </c>
      <c r="G57" s="42">
        <f t="shared" si="13"/>
        <v>0.76200000000000001</v>
      </c>
      <c r="H57" s="42">
        <f t="shared" si="13"/>
        <v>0.68648648648648658</v>
      </c>
      <c r="I57" s="42">
        <f t="shared" si="13"/>
        <v>0.69398907103825136</v>
      </c>
      <c r="J57" s="41"/>
      <c r="K57" s="42">
        <f>IF(K55=0,0,K56/K55)</f>
        <v>0.77214823393167331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Screen'!U$69</f>
        <v>0.75</v>
      </c>
      <c r="D59" s="185">
        <f>+'Input Screen'!U$70</f>
        <v>0.25</v>
      </c>
      <c r="E59" s="185">
        <f>+'Input Screen'!U$71</f>
        <v>0</v>
      </c>
      <c r="F59" s="185">
        <f>+'Input Screen'!U$72</f>
        <v>0.25</v>
      </c>
      <c r="G59" s="185">
        <f>+'Input Screen'!U$73</f>
        <v>0</v>
      </c>
      <c r="H59" s="185">
        <f>+'Input Screen'!U$74</f>
        <v>0.69</v>
      </c>
      <c r="I59" s="185">
        <f>+'Input Screen'!U$75</f>
        <v>1.06</v>
      </c>
      <c r="J59" s="23"/>
      <c r="K59" s="22">
        <f>SUM(C59:I59)</f>
        <v>3</v>
      </c>
      <c r="L59" s="4"/>
    </row>
    <row r="60" spans="1:13" ht="15" customHeight="1">
      <c r="A60" s="337"/>
      <c r="B60" s="65" t="s">
        <v>71</v>
      </c>
      <c r="C60" s="28">
        <f>C59*'Labor Stds'!$S$10</f>
        <v>17.845875000000007</v>
      </c>
      <c r="D60" s="28">
        <f>D59*'Labor Stds'!$S$10</f>
        <v>5.9486250000000016</v>
      </c>
      <c r="E60" s="28">
        <f>E59*'Labor Stds'!$S$10</f>
        <v>0</v>
      </c>
      <c r="F60" s="28">
        <f>F59*'Labor Stds'!$S$10</f>
        <v>5.9486250000000016</v>
      </c>
      <c r="G60" s="28">
        <f>G59*'Labor Stds'!$S$10</f>
        <v>0</v>
      </c>
      <c r="H60" s="28">
        <f>H59*'Labor Stds'!$S$10</f>
        <v>16.418205000000004</v>
      </c>
      <c r="I60" s="28">
        <f>I59*'Labor Stds'!$S$10</f>
        <v>25.222170000000009</v>
      </c>
      <c r="J60" s="23"/>
      <c r="K60" s="28">
        <f>SUM(C60:I60)</f>
        <v>71.383500000000012</v>
      </c>
      <c r="L60" s="4"/>
    </row>
    <row r="61" spans="1:13" ht="15" customHeight="1">
      <c r="A61" s="338"/>
      <c r="B61" s="64" t="s">
        <v>17</v>
      </c>
      <c r="C61" s="28">
        <f>C60/3</f>
        <v>5.9486250000000025</v>
      </c>
      <c r="D61" s="28">
        <f t="shared" ref="D61:I61" si="14">D60/3</f>
        <v>1.9828750000000006</v>
      </c>
      <c r="E61" s="28">
        <f t="shared" si="14"/>
        <v>0</v>
      </c>
      <c r="F61" s="28">
        <f t="shared" si="14"/>
        <v>1.9828750000000006</v>
      </c>
      <c r="G61" s="28">
        <f t="shared" si="14"/>
        <v>0</v>
      </c>
      <c r="H61" s="28">
        <f t="shared" si="14"/>
        <v>5.472735000000001</v>
      </c>
      <c r="I61" s="28">
        <f t="shared" si="14"/>
        <v>8.407390000000003</v>
      </c>
      <c r="J61" s="48"/>
      <c r="K61" s="28">
        <f>SUM(C61:I61)</f>
        <v>23.794500000000006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172.25</v>
      </c>
      <c r="D63" s="18">
        <f t="shared" ref="D63:I63" si="15">SUM(D15,D19,D23,D27,D31,D35,D39,D43,D47,D51,D55)</f>
        <v>204.5</v>
      </c>
      <c r="E63" s="18">
        <f t="shared" si="15"/>
        <v>197.25</v>
      </c>
      <c r="F63" s="18">
        <f t="shared" si="15"/>
        <v>254</v>
      </c>
      <c r="G63" s="18">
        <f t="shared" si="15"/>
        <v>268</v>
      </c>
      <c r="H63" s="18">
        <f t="shared" si="15"/>
        <v>266.7</v>
      </c>
      <c r="I63" s="18">
        <f t="shared" si="15"/>
        <v>267.26</v>
      </c>
      <c r="J63" s="17"/>
      <c r="K63" s="18">
        <f>SUM(C63:I63)</f>
        <v>1629.96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161.02082490653919</v>
      </c>
      <c r="D64" s="18">
        <f t="shared" ref="D64:I64" si="16">SUM(D16,D20,D24,D28,D32,D36,D40,D44,D48,D52,D56)</f>
        <v>191.41351351351349</v>
      </c>
      <c r="E64" s="18">
        <f t="shared" si="16"/>
        <v>218.26205821205821</v>
      </c>
      <c r="F64" s="18">
        <f t="shared" si="16"/>
        <v>247.09088704088703</v>
      </c>
      <c r="G64" s="18">
        <f t="shared" si="16"/>
        <v>255.89665049665049</v>
      </c>
      <c r="H64" s="18">
        <f t="shared" si="16"/>
        <v>251.76636636636636</v>
      </c>
      <c r="I64" s="18">
        <f t="shared" si="16"/>
        <v>258.29905289905287</v>
      </c>
      <c r="J64" s="23"/>
      <c r="K64" s="18">
        <f>SUM(C64:I64)</f>
        <v>1583.7493534350676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0.93480885286815207</v>
      </c>
      <c r="D65" s="42">
        <f t="shared" si="17"/>
        <v>0.93600740104407576</v>
      </c>
      <c r="E65" s="42">
        <f t="shared" si="17"/>
        <v>1.1065250099470632</v>
      </c>
      <c r="F65" s="42">
        <f t="shared" si="17"/>
        <v>0.97279876787750796</v>
      </c>
      <c r="G65" s="42">
        <f t="shared" si="17"/>
        <v>0.95483824812183016</v>
      </c>
      <c r="H65" s="42">
        <f t="shared" si="17"/>
        <v>0.94400587313973139</v>
      </c>
      <c r="I65" s="42">
        <f t="shared" si="17"/>
        <v>0.96647105028456515</v>
      </c>
      <c r="J65" s="41"/>
      <c r="K65" s="42">
        <f>IF(K63=0,0,K64/K63)</f>
        <v>0.97164921435806251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2392.3286250000001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2886.5378750000004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2798.2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3560.1578749999999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3733.2750000000001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3739.1398349999999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3734.8680899999995</v>
      </c>
      <c r="J67" s="17"/>
      <c r="K67" s="28">
        <f>SUM(C67:I67)</f>
        <v>22844.507300000001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2276.8088382607098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2679.8158891891899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3035.8275918918926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3418.0978621621621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3534.8622855855856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3480.0947180180178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3566.7181414414413</v>
      </c>
      <c r="J68" s="23"/>
      <c r="K68" s="28">
        <f>SUM(C68:I68)</f>
        <v>21992.225326549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0.95171240876688068</v>
      </c>
      <c r="D69" s="42">
        <f t="shared" si="18"/>
        <v>0.92838410761860846</v>
      </c>
      <c r="E69" s="42">
        <f t="shared" si="18"/>
        <v>1.0849215895546753</v>
      </c>
      <c r="F69" s="42">
        <f t="shared" si="18"/>
        <v>0.96009727157455405</v>
      </c>
      <c r="G69" s="42">
        <f t="shared" si="18"/>
        <v>0.94685290678709322</v>
      </c>
      <c r="H69" s="42">
        <f t="shared" si="18"/>
        <v>0.93072066613898596</v>
      </c>
      <c r="I69" s="42">
        <f t="shared" si="18"/>
        <v>0.95497834340956389</v>
      </c>
      <c r="J69" s="41"/>
      <c r="K69" s="42">
        <f>IF(K67=0,0,K68/K67)</f>
        <v>0.96269203961115846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11.22917509346081</v>
      </c>
      <c r="D71" s="47">
        <f t="shared" ref="D71:I71" si="19">IF(D63=0,0,D63-D64)</f>
        <v>13.086486486486507</v>
      </c>
      <c r="E71" s="47">
        <f t="shared" si="19"/>
        <v>-21.012058212058207</v>
      </c>
      <c r="F71" s="47">
        <f t="shared" si="19"/>
        <v>6.9091129591129743</v>
      </c>
      <c r="G71" s="47">
        <f t="shared" si="19"/>
        <v>12.103349503349506</v>
      </c>
      <c r="H71" s="47">
        <f t="shared" si="19"/>
        <v>14.933633633633633</v>
      </c>
      <c r="I71" s="47">
        <f t="shared" si="19"/>
        <v>8.9609471009471235</v>
      </c>
      <c r="J71" s="26"/>
      <c r="K71" s="242">
        <f>IF(K63=0,0,K63-K64)</f>
        <v>46.210646564932404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115.51978673929034</v>
      </c>
      <c r="D72" s="137">
        <f t="shared" ref="D72:I72" si="20">IF(D64=0,0,D67-D68)</f>
        <v>206.72198581081057</v>
      </c>
      <c r="E72" s="137">
        <f t="shared" si="20"/>
        <v>-237.62759189189273</v>
      </c>
      <c r="F72" s="137">
        <f t="shared" si="20"/>
        <v>142.0600128378378</v>
      </c>
      <c r="G72" s="137">
        <f t="shared" si="20"/>
        <v>198.41271441441449</v>
      </c>
      <c r="H72" s="137">
        <f t="shared" si="20"/>
        <v>259.04511698198212</v>
      </c>
      <c r="I72" s="137">
        <f t="shared" si="20"/>
        <v>168.14994855855821</v>
      </c>
      <c r="J72" s="26"/>
      <c r="K72" s="137">
        <f>IF(K64=0,0,K67-K68)</f>
        <v>852.28197345100125</v>
      </c>
      <c r="L72" s="4"/>
    </row>
    <row r="73" spans="1:12" ht="15" customHeight="1">
      <c r="A73" s="68" t="s">
        <v>154</v>
      </c>
      <c r="B73" s="240">
        <f>IF(K64=0,0,(K64*60)/K11)</f>
        <v>57.942049515917105</v>
      </c>
      <c r="C73" s="78">
        <f>IF(C63=0,0,(C63*60)/C11)</f>
        <v>82.68</v>
      </c>
      <c r="D73" s="78">
        <f t="shared" ref="D73:I73" si="21">IF(D63=0,0,(D63*60)/D11)</f>
        <v>74.817073170731703</v>
      </c>
      <c r="E73" s="78">
        <f t="shared" si="21"/>
        <v>54.791666666666664</v>
      </c>
      <c r="F73" s="78">
        <f t="shared" si="21"/>
        <v>54.623655913978496</v>
      </c>
      <c r="G73" s="78">
        <f t="shared" si="21"/>
        <v>55.640138408304502</v>
      </c>
      <c r="H73" s="78">
        <f t="shared" si="21"/>
        <v>57.978260869565219</v>
      </c>
      <c r="I73" s="78">
        <f t="shared" si="21"/>
        <v>55.105154639175254</v>
      </c>
      <c r="J73" s="26"/>
      <c r="K73" s="243">
        <f>IF(K63=0,0,(K63*60)/K11)</f>
        <v>59.632682926829268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16.596151358344112</v>
      </c>
      <c r="C74" s="78">
        <f t="shared" ref="C74:K74" si="22">IF(C15=0,0,(C8/(C15/8)))</f>
        <v>16.071748878923767</v>
      </c>
      <c r="D74" s="78">
        <f t="shared" si="22"/>
        <v>15.105590062111801</v>
      </c>
      <c r="E74" s="78">
        <f t="shared" si="22"/>
        <v>16.289405684754524</v>
      </c>
      <c r="F74" s="78">
        <f t="shared" si="22"/>
        <v>17.535181236673775</v>
      </c>
      <c r="G74" s="78">
        <f t="shared" si="22"/>
        <v>17.103448275862068</v>
      </c>
      <c r="H74" s="78">
        <f t="shared" si="22"/>
        <v>17.433093048305576</v>
      </c>
      <c r="I74" s="78">
        <f t="shared" si="22"/>
        <v>17.446643383779591</v>
      </c>
      <c r="J74" s="26"/>
      <c r="K74" s="243">
        <f t="shared" si="22"/>
        <v>16.880965096057729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13.285714285714286</v>
      </c>
      <c r="C75" s="78">
        <f>IF(C19=0,0,(C9/(C19/8)))</f>
        <v>13</v>
      </c>
      <c r="D75" s="78">
        <f t="shared" ref="D75:I75" si="23">IF(D19=0,0,(D9/(D19/8)))</f>
        <v>12.387096774193548</v>
      </c>
      <c r="E75" s="78">
        <f t="shared" si="23"/>
        <v>18</v>
      </c>
      <c r="F75" s="78">
        <f t="shared" si="23"/>
        <v>9.9672131147540988</v>
      </c>
      <c r="G75" s="78">
        <f t="shared" si="23"/>
        <v>11.03448275862069</v>
      </c>
      <c r="H75" s="78">
        <f t="shared" si="23"/>
        <v>6.0398078242964992</v>
      </c>
      <c r="I75" s="78">
        <f t="shared" si="23"/>
        <v>5.0188205771643668</v>
      </c>
      <c r="J75" s="26"/>
      <c r="K75" s="243">
        <f>IF(K19=0,0,(K9/(K19/8)))</f>
        <v>9.6925482021886396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0</v>
      </c>
      <c r="F76" s="78">
        <f t="shared" si="24"/>
        <v>0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61.862971516551198</v>
      </c>
      <c r="C77" s="78">
        <f>IF(C43=0,0,(C11/(C43/7.5)))</f>
        <v>30.73770491803279</v>
      </c>
      <c r="D77" s="78">
        <f t="shared" ref="D77:I77" si="25">IF(D43=0,0,(D11/(D43/7.5)))</f>
        <v>31.948051948051944</v>
      </c>
      <c r="E77" s="78">
        <f t="shared" si="25"/>
        <v>68.21052631578948</v>
      </c>
      <c r="F77" s="78">
        <f t="shared" si="25"/>
        <v>53.653846153846153</v>
      </c>
      <c r="G77" s="78">
        <f t="shared" si="25"/>
        <v>54.1875</v>
      </c>
      <c r="H77" s="78">
        <f t="shared" si="25"/>
        <v>64.485981308411212</v>
      </c>
      <c r="I77" s="78">
        <f t="shared" si="25"/>
        <v>56.453698913605798</v>
      </c>
      <c r="J77" s="38"/>
      <c r="K77" s="78">
        <f>IF(K43=0,0,(K11/(K43/7.5)))</f>
        <v>50.719557956372938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92"/>
  <sheetViews>
    <sheetView showGridLines="0" view="pageBreakPreview" topLeftCell="A45" zoomScaleSheetLayoutView="100" workbookViewId="0">
      <selection activeCell="A76" sqref="A76"/>
    </sheetView>
  </sheetViews>
  <sheetFormatPr defaultRowHeight="15"/>
  <cols>
    <col min="1" max="1" width="23.21875" style="88" customWidth="1"/>
    <col min="2" max="2" width="18.5546875" style="88" customWidth="1"/>
    <col min="3" max="4" width="7.88671875" style="88" customWidth="1"/>
    <col min="5" max="5" width="8.44140625" style="88" customWidth="1"/>
    <col min="6" max="6" width="8" style="88" customWidth="1"/>
    <col min="7" max="7" width="8.44140625" style="88" customWidth="1"/>
    <col min="8" max="8" width="7.88671875" style="88" customWidth="1"/>
    <col min="9" max="9" width="7.77734375" style="88" customWidth="1"/>
    <col min="10" max="10" width="1.6640625" style="88" customWidth="1"/>
    <col min="11" max="11" width="8" style="88" customWidth="1"/>
    <col min="12" max="16384" width="8.88671875" style="88"/>
  </cols>
  <sheetData>
    <row r="1" spans="1:13" ht="23.25" customHeight="1">
      <c r="A1" s="86"/>
      <c r="B1" s="86"/>
      <c r="C1" s="86"/>
      <c r="D1" s="86"/>
      <c r="E1" s="87" t="s">
        <v>75</v>
      </c>
      <c r="G1" s="86"/>
      <c r="H1" s="86"/>
      <c r="I1" s="86"/>
      <c r="J1" s="86"/>
      <c r="K1" s="89" t="s">
        <v>28</v>
      </c>
      <c r="L1" s="86"/>
      <c r="M1" s="86"/>
    </row>
    <row r="2" spans="1:13" ht="19.5" customHeight="1">
      <c r="A2" s="86"/>
      <c r="B2" s="86"/>
      <c r="C2" s="86"/>
      <c r="D2" s="86"/>
      <c r="E2" s="87" t="str">
        <f>'Week 1'!E2</f>
        <v>Housekeeping Department</v>
      </c>
      <c r="G2" s="86"/>
      <c r="H2" s="86"/>
      <c r="I2" s="86"/>
      <c r="J2" s="86"/>
      <c r="K2" s="89"/>
      <c r="L2" s="86"/>
      <c r="M2" s="86"/>
    </row>
    <row r="3" spans="1:13" ht="15" customHeight="1">
      <c r="A3" s="86"/>
      <c r="B3" s="86"/>
      <c r="C3" s="90"/>
      <c r="D3" s="90"/>
      <c r="E3" s="91"/>
      <c r="G3" s="90"/>
      <c r="H3" s="90"/>
      <c r="I3" s="90"/>
      <c r="J3" s="86"/>
      <c r="K3" s="86"/>
      <c r="L3" s="86"/>
      <c r="M3" s="86"/>
    </row>
    <row r="4" spans="1:13" ht="15" customHeight="1">
      <c r="A4" s="86"/>
      <c r="B4" s="92" t="s">
        <v>7</v>
      </c>
      <c r="C4" s="93" t="s">
        <v>14</v>
      </c>
      <c r="D4" s="93" t="s">
        <v>15</v>
      </c>
      <c r="E4" s="93" t="s">
        <v>9</v>
      </c>
      <c r="F4" s="93" t="s">
        <v>10</v>
      </c>
      <c r="G4" s="93" t="s">
        <v>11</v>
      </c>
      <c r="H4" s="93" t="s">
        <v>12</v>
      </c>
      <c r="I4" s="93" t="s">
        <v>13</v>
      </c>
      <c r="J4" s="94"/>
      <c r="K4" s="95" t="s">
        <v>0</v>
      </c>
      <c r="L4" s="86"/>
      <c r="M4" s="86"/>
    </row>
    <row r="5" spans="1:13" ht="15" customHeight="1">
      <c r="A5" s="86"/>
      <c r="B5" s="92" t="s">
        <v>6</v>
      </c>
      <c r="C5" s="96">
        <f>+'Input Screen'!B76</f>
        <v>41342</v>
      </c>
      <c r="D5" s="96">
        <f t="shared" ref="D5:I5" si="0">+C5+1</f>
        <v>41343</v>
      </c>
      <c r="E5" s="96">
        <f t="shared" si="0"/>
        <v>41344</v>
      </c>
      <c r="F5" s="96">
        <f t="shared" si="0"/>
        <v>41345</v>
      </c>
      <c r="G5" s="96">
        <f t="shared" si="0"/>
        <v>41346</v>
      </c>
      <c r="H5" s="96">
        <f t="shared" si="0"/>
        <v>41347</v>
      </c>
      <c r="I5" s="96">
        <f t="shared" si="0"/>
        <v>41348</v>
      </c>
      <c r="J5" s="97"/>
      <c r="K5" s="98" t="s">
        <v>1</v>
      </c>
      <c r="L5" s="86"/>
      <c r="M5" s="86"/>
    </row>
    <row r="6" spans="1:13" ht="15" customHeight="1">
      <c r="A6" s="99"/>
      <c r="B6" s="100" t="str">
        <f>'Week 1'!B6</f>
        <v>Offset Rooms Occupied</v>
      </c>
      <c r="C6" s="101">
        <f>+'Input Screen'!C$76</f>
        <v>279</v>
      </c>
      <c r="D6" s="101">
        <f>+'Input Screen'!C$77</f>
        <v>238</v>
      </c>
      <c r="E6" s="101">
        <f>+'Input Screen'!C$78</f>
        <v>149</v>
      </c>
      <c r="F6" s="101">
        <f>+'Input Screen'!C$79</f>
        <v>282</v>
      </c>
      <c r="G6" s="101">
        <f>+'Input Screen'!C$80</f>
        <v>281</v>
      </c>
      <c r="H6" s="101">
        <f>+'Input Screen'!C$81</f>
        <v>268</v>
      </c>
      <c r="I6" s="101">
        <f>+'Input Screen'!C$82</f>
        <v>218</v>
      </c>
      <c r="J6" s="58"/>
      <c r="K6" s="102">
        <f>SUM(C6:I6)</f>
        <v>1715</v>
      </c>
      <c r="L6" s="86"/>
      <c r="M6" s="86"/>
    </row>
    <row r="7" spans="1:13" ht="15" customHeight="1">
      <c r="A7" s="99"/>
      <c r="B7" s="100" t="str">
        <f>'Week 1'!B7</f>
        <v>Occupancy Percent</v>
      </c>
      <c r="C7" s="52">
        <f>C6/310</f>
        <v>0.9</v>
      </c>
      <c r="D7" s="52">
        <f t="shared" ref="D7:I7" si="1">D6/310</f>
        <v>0.76774193548387093</v>
      </c>
      <c r="E7" s="52">
        <f t="shared" si="1"/>
        <v>0.48064516129032259</v>
      </c>
      <c r="F7" s="52">
        <f t="shared" si="1"/>
        <v>0.9096774193548387</v>
      </c>
      <c r="G7" s="52">
        <f t="shared" si="1"/>
        <v>0.90645161290322585</v>
      </c>
      <c r="H7" s="52">
        <f t="shared" si="1"/>
        <v>0.86451612903225805</v>
      </c>
      <c r="I7" s="52">
        <f t="shared" si="1"/>
        <v>0.70322580645161292</v>
      </c>
      <c r="J7" s="58"/>
      <c r="K7" s="52">
        <f>K6/2170</f>
        <v>0.79032258064516125</v>
      </c>
      <c r="L7" s="86"/>
      <c r="M7" s="86"/>
    </row>
    <row r="8" spans="1:13" ht="15" customHeight="1">
      <c r="A8" s="99"/>
      <c r="B8" s="100" t="str">
        <f>'Week 1'!B8</f>
        <v>AM Rooms Cleaned</v>
      </c>
      <c r="C8" s="101">
        <f>+'Input Screen'!D$76</f>
        <v>249</v>
      </c>
      <c r="D8" s="101">
        <f>+'Input Screen'!D$77</f>
        <v>190</v>
      </c>
      <c r="E8" s="101">
        <f>+'Input Screen'!D$78</f>
        <v>155</v>
      </c>
      <c r="F8" s="101">
        <f>+'Input Screen'!D$79</f>
        <v>238</v>
      </c>
      <c r="G8" s="101">
        <f>+'Input Screen'!D$80</f>
        <v>247</v>
      </c>
      <c r="H8" s="101">
        <f>+'Input Screen'!D$81</f>
        <v>230</v>
      </c>
      <c r="I8" s="101">
        <f>+'Input Screen'!D$82</f>
        <v>192</v>
      </c>
      <c r="J8" s="58"/>
      <c r="K8" s="102">
        <f t="shared" ref="K8:K13" si="2">SUM(C8:I8)</f>
        <v>1501</v>
      </c>
      <c r="L8" s="86"/>
      <c r="M8" s="86"/>
    </row>
    <row r="9" spans="1:13" ht="15" customHeight="1">
      <c r="A9" s="99"/>
      <c r="B9" s="100" t="str">
        <f>'Week 1'!B9</f>
        <v>PM Rooms Cleaned</v>
      </c>
      <c r="C9" s="101">
        <f>+'Input Screen'!E$76</f>
        <v>12</v>
      </c>
      <c r="D9" s="101">
        <f>+'Input Screen'!E$77</f>
        <v>10</v>
      </c>
      <c r="E9" s="101">
        <f>+'Input Screen'!E$78</f>
        <v>11</v>
      </c>
      <c r="F9" s="101">
        <f>+'Input Screen'!E$79</f>
        <v>18</v>
      </c>
      <c r="G9" s="101">
        <f>+'Input Screen'!E$80</f>
        <v>9</v>
      </c>
      <c r="H9" s="101">
        <f>+'Input Screen'!E$81</f>
        <v>10</v>
      </c>
      <c r="I9" s="101">
        <f>+'Input Screen'!E$82</f>
        <v>11</v>
      </c>
      <c r="J9" s="58"/>
      <c r="K9" s="102">
        <f t="shared" si="2"/>
        <v>81</v>
      </c>
      <c r="L9" s="86"/>
      <c r="M9" s="86"/>
    </row>
    <row r="10" spans="1:13" ht="15" customHeight="1">
      <c r="A10" s="99"/>
      <c r="B10" s="100" t="str">
        <f>'Week 1'!B10</f>
        <v>Rooms Sold</v>
      </c>
      <c r="C10" s="101">
        <f>+'Input Screen'!F$76</f>
        <v>0</v>
      </c>
      <c r="D10" s="101">
        <f>+'Input Screen'!F$77</f>
        <v>0</v>
      </c>
      <c r="E10" s="101">
        <f>+'Input Screen'!F$78</f>
        <v>2</v>
      </c>
      <c r="F10" s="101">
        <f>+'Input Screen'!F$79</f>
        <v>0</v>
      </c>
      <c r="G10" s="101">
        <f>+'Input Screen'!F$80</f>
        <v>0</v>
      </c>
      <c r="H10" s="101">
        <f>+'Input Screen'!F$81</f>
        <v>0</v>
      </c>
      <c r="I10" s="101">
        <f>+'Input Screen'!F$82</f>
        <v>0</v>
      </c>
      <c r="J10" s="58"/>
      <c r="K10" s="102">
        <f t="shared" si="2"/>
        <v>2</v>
      </c>
      <c r="L10" s="86"/>
      <c r="M10" s="86"/>
    </row>
    <row r="11" spans="1:13" ht="15" customHeight="1">
      <c r="A11" s="99"/>
      <c r="B11" s="100" t="str">
        <f>'Week 1'!B11</f>
        <v>Total Rooms Cleaned</v>
      </c>
      <c r="C11" s="101">
        <f>+'Input Screen'!G$76</f>
        <v>261</v>
      </c>
      <c r="D11" s="101">
        <f>+'Input Screen'!G$77</f>
        <v>200</v>
      </c>
      <c r="E11" s="101">
        <f>+'Input Screen'!G$78</f>
        <v>168</v>
      </c>
      <c r="F11" s="101">
        <f>+'Input Screen'!G$79</f>
        <v>256</v>
      </c>
      <c r="G11" s="101">
        <f>+'Input Screen'!G$80</f>
        <v>256</v>
      </c>
      <c r="H11" s="101">
        <f>+'Input Screen'!G$81</f>
        <v>240</v>
      </c>
      <c r="I11" s="101">
        <f>+'Input Screen'!G$82</f>
        <v>203</v>
      </c>
      <c r="J11" s="58"/>
      <c r="K11" s="102">
        <f t="shared" si="2"/>
        <v>1584</v>
      </c>
      <c r="L11" s="86"/>
      <c r="M11" s="86"/>
    </row>
    <row r="12" spans="1:13" ht="15" customHeight="1">
      <c r="A12" s="99"/>
      <c r="B12" s="100" t="str">
        <f>'Week 1'!B12</f>
        <v>Guestroom Carpets Cleaned</v>
      </c>
      <c r="C12" s="101">
        <f>+'Input Screen'!H$76</f>
        <v>10</v>
      </c>
      <c r="D12" s="101">
        <f>+'Input Screen'!H$77</f>
        <v>10</v>
      </c>
      <c r="E12" s="101">
        <f>+'Input Screen'!H$78</f>
        <v>0</v>
      </c>
      <c r="F12" s="101">
        <f>+'Input Screen'!H$79</f>
        <v>0</v>
      </c>
      <c r="G12" s="101">
        <f>+'Input Screen'!H$80</f>
        <v>10</v>
      </c>
      <c r="H12" s="101">
        <f>+'Input Screen'!H$81</f>
        <v>0</v>
      </c>
      <c r="I12" s="101">
        <f>+'Input Screen'!H$82</f>
        <v>10</v>
      </c>
      <c r="J12" s="58"/>
      <c r="K12" s="102">
        <f t="shared" si="2"/>
        <v>40</v>
      </c>
      <c r="L12" s="86"/>
      <c r="M12" s="86"/>
    </row>
    <row r="13" spans="1:13" ht="15" customHeight="1">
      <c r="A13" s="99"/>
      <c r="B13" s="100" t="str">
        <f>'Week 1'!B13</f>
        <v>Documented Inspections</v>
      </c>
      <c r="C13" s="101">
        <f>+'Input Screen'!I$76</f>
        <v>0</v>
      </c>
      <c r="D13" s="101">
        <f>+'Input Screen'!I$77</f>
        <v>0</v>
      </c>
      <c r="E13" s="101">
        <f>+'Input Screen'!I$78</f>
        <v>0</v>
      </c>
      <c r="F13" s="101">
        <f>+'Input Screen'!I$79</f>
        <v>0</v>
      </c>
      <c r="G13" s="101">
        <f>+'Input Screen'!I$80</f>
        <v>0</v>
      </c>
      <c r="H13" s="101">
        <f>+'Input Screen'!I$81</f>
        <v>0</v>
      </c>
      <c r="I13" s="101">
        <f>+'Input Screen'!I$82</f>
        <v>0</v>
      </c>
      <c r="J13" s="58"/>
      <c r="K13" s="102">
        <f t="shared" si="2"/>
        <v>0</v>
      </c>
      <c r="L13" s="86"/>
      <c r="M13" s="86"/>
    </row>
    <row r="14" spans="1:13" ht="15" customHeight="1">
      <c r="A14" s="103"/>
      <c r="B14" s="86"/>
      <c r="C14" s="58"/>
      <c r="D14" s="58"/>
      <c r="E14" s="58"/>
      <c r="F14" s="58"/>
      <c r="G14" s="58"/>
      <c r="H14" s="58"/>
      <c r="I14" s="58"/>
      <c r="J14" s="58"/>
      <c r="K14" s="58"/>
      <c r="L14" s="86"/>
      <c r="M14" s="104"/>
    </row>
    <row r="15" spans="1:13" ht="15" customHeight="1">
      <c r="A15" s="352" t="str">
        <f>'Week 1'!A15:A17</f>
        <v>Room Attendants                         AM Shift</v>
      </c>
      <c r="B15" s="105" t="s">
        <v>2</v>
      </c>
      <c r="C15" s="186">
        <f>+'Input Screen'!J$76</f>
        <v>112.44</v>
      </c>
      <c r="D15" s="186">
        <f>+'Input Screen'!J$77</f>
        <v>104.64</v>
      </c>
      <c r="E15" s="186">
        <f>+'Input Screen'!J$78</f>
        <v>78.09</v>
      </c>
      <c r="F15" s="186">
        <f>+'Input Screen'!J$79</f>
        <v>107.92</v>
      </c>
      <c r="G15" s="186">
        <f>+'Input Screen'!J$80</f>
        <v>117.05</v>
      </c>
      <c r="H15" s="186">
        <f>+'Input Screen'!J$81</f>
        <v>122.35</v>
      </c>
      <c r="I15" s="186">
        <f>+'Input Screen'!J$82</f>
        <v>96.15</v>
      </c>
      <c r="J15" s="106"/>
      <c r="K15" s="55">
        <f>SUM(C15:I15)</f>
        <v>738.64</v>
      </c>
      <c r="L15" s="86"/>
      <c r="M15" s="104"/>
    </row>
    <row r="16" spans="1:13" ht="15" customHeight="1">
      <c r="A16" s="355"/>
      <c r="B16" s="107" t="s">
        <v>3</v>
      </c>
      <c r="C16" s="55">
        <f>VLOOKUP(C8,'Labor Stds'!A14:Q76,7)</f>
        <v>119.15915915915917</v>
      </c>
      <c r="D16" s="55">
        <f>VLOOKUP(D8,'Labor Stds'!A14:Q76,7)</f>
        <v>90.330330330330341</v>
      </c>
      <c r="E16" s="55">
        <f>VLOOKUP(E8,'Labor Stds'!A14:Q76,7)</f>
        <v>73.513513513513516</v>
      </c>
      <c r="F16" s="55">
        <f>VLOOKUP(F8,'Labor Stds'!A14:Q76,7)</f>
        <v>114.35435435435437</v>
      </c>
      <c r="G16" s="55">
        <f>VLOOKUP(G8,'Labor Stds'!A14:Q76,7)</f>
        <v>119.15915915915917</v>
      </c>
      <c r="H16" s="55">
        <f>VLOOKUP(H8,'Labor Stds'!A14:Q76,7)</f>
        <v>109.54954954954955</v>
      </c>
      <c r="I16" s="55">
        <f>VLOOKUP(I8,'Labor Stds'!A14:Q76,7)</f>
        <v>92.732732732732742</v>
      </c>
      <c r="J16" s="106"/>
      <c r="K16" s="55">
        <f>SUM(C16:I16)</f>
        <v>718.79879879879888</v>
      </c>
      <c r="L16" s="86"/>
      <c r="M16" s="104"/>
    </row>
    <row r="17" spans="1:13" ht="15" customHeight="1">
      <c r="A17" s="356"/>
      <c r="B17" s="105" t="s">
        <v>4</v>
      </c>
      <c r="C17" s="52">
        <f t="shared" ref="C17:I17" si="3">IF(C15=0,0,C16/C15)</f>
        <v>1.0597577299818497</v>
      </c>
      <c r="D17" s="52">
        <f t="shared" si="3"/>
        <v>0.86324856967058816</v>
      </c>
      <c r="E17" s="52">
        <f t="shared" si="3"/>
        <v>0.94139471780655026</v>
      </c>
      <c r="F17" s="52">
        <f t="shared" si="3"/>
        <v>1.0596215192212228</v>
      </c>
      <c r="G17" s="52">
        <f t="shared" si="3"/>
        <v>1.0180193008044356</v>
      </c>
      <c r="H17" s="52">
        <f t="shared" si="3"/>
        <v>0.89537841887657998</v>
      </c>
      <c r="I17" s="52">
        <f t="shared" si="3"/>
        <v>0.96445899878037167</v>
      </c>
      <c r="J17" s="108"/>
      <c r="K17" s="52">
        <f>IF(K15=0,0,K16/K15)</f>
        <v>0.97313819830878223</v>
      </c>
      <c r="M17" s="104"/>
    </row>
    <row r="18" spans="1:13" ht="15" customHeight="1">
      <c r="A18" s="109"/>
      <c r="B18" s="86"/>
      <c r="C18" s="58"/>
      <c r="D18" s="58"/>
      <c r="E18" s="58"/>
      <c r="F18" s="58"/>
      <c r="G18" s="58"/>
      <c r="H18" s="58"/>
      <c r="I18" s="58"/>
      <c r="J18" s="58"/>
      <c r="K18" s="58"/>
      <c r="M18" s="104"/>
    </row>
    <row r="19" spans="1:13" ht="15" customHeight="1">
      <c r="A19" s="352" t="str">
        <f>'Week 1'!A19:A21</f>
        <v>Room Attendants                          PM Shift</v>
      </c>
      <c r="B19" s="105" t="s">
        <v>2</v>
      </c>
      <c r="C19" s="186">
        <f>+'Input Screen'!K$76</f>
        <v>15.56</v>
      </c>
      <c r="D19" s="186">
        <f>+'Input Screen'!K$77</f>
        <v>7.95</v>
      </c>
      <c r="E19" s="186">
        <f>+'Input Screen'!K$78</f>
        <v>7.05</v>
      </c>
      <c r="F19" s="186">
        <f>+'Input Screen'!K$79</f>
        <v>14.15</v>
      </c>
      <c r="G19" s="186">
        <f>+'Input Screen'!K$80</f>
        <v>7.5</v>
      </c>
      <c r="H19" s="186">
        <f>+'Input Screen'!K$81</f>
        <v>8.1</v>
      </c>
      <c r="I19" s="186">
        <f>+'Input Screen'!K$82</f>
        <v>8</v>
      </c>
      <c r="J19" s="106"/>
      <c r="K19" s="55">
        <f>SUM(C19:I19)</f>
        <v>68.31</v>
      </c>
      <c r="L19" s="86"/>
      <c r="M19" s="86"/>
    </row>
    <row r="20" spans="1:13" ht="15" customHeight="1">
      <c r="A20" s="355"/>
      <c r="B20" s="107" t="s">
        <v>3</v>
      </c>
      <c r="C20" s="55">
        <f>VLOOKUP(C9,'Labor Stds'!A14:Q76,8)</f>
        <v>8</v>
      </c>
      <c r="D20" s="55">
        <f>VLOOKUP(D9,'Labor Stds'!A14:Q76,8)</f>
        <v>4.9230769230769234</v>
      </c>
      <c r="E20" s="55">
        <f>VLOOKUP(E9,'Labor Stds'!A14:Q76,8)</f>
        <v>8</v>
      </c>
      <c r="F20" s="55">
        <f>VLOOKUP(F9,'Labor Stds'!A14:Q76,8)</f>
        <v>11.076923076923077</v>
      </c>
      <c r="G20" s="55">
        <f>VLOOKUP(G9,'Labor Stds'!A14:Q76,8)</f>
        <v>4.9230769230769234</v>
      </c>
      <c r="H20" s="55">
        <f>VLOOKUP(H9,'Labor Stds'!A14:Q76,8)</f>
        <v>4.9230769230769234</v>
      </c>
      <c r="I20" s="55">
        <f>VLOOKUP(I9,'Labor Stds'!A14:Q76,8)</f>
        <v>8</v>
      </c>
      <c r="J20" s="106"/>
      <c r="K20" s="55">
        <f>SUM(C20:I20)</f>
        <v>49.84615384615384</v>
      </c>
      <c r="L20" s="86"/>
      <c r="M20" s="86"/>
    </row>
    <row r="21" spans="1:13" ht="15" customHeight="1">
      <c r="A21" s="356"/>
      <c r="B21" s="105" t="s">
        <v>4</v>
      </c>
      <c r="C21" s="52">
        <f t="shared" ref="C21:I21" si="4">IF(C19=0,0,C20/C19)</f>
        <v>0.51413881748071977</v>
      </c>
      <c r="D21" s="52">
        <f t="shared" si="4"/>
        <v>0.6192549588776004</v>
      </c>
      <c r="E21" s="52">
        <f>IF(E19=0,0,E20/E19)</f>
        <v>1.1347517730496455</v>
      </c>
      <c r="F21" s="52">
        <f t="shared" si="4"/>
        <v>0.78282141886382162</v>
      </c>
      <c r="G21" s="52">
        <f t="shared" si="4"/>
        <v>0.65641025641025641</v>
      </c>
      <c r="H21" s="52">
        <f t="shared" si="4"/>
        <v>0.60778727445394121</v>
      </c>
      <c r="I21" s="52">
        <f t="shared" si="4"/>
        <v>1</v>
      </c>
      <c r="J21" s="108"/>
      <c r="K21" s="52">
        <f>IF(K19=0,0,K20/K19)</f>
        <v>0.72970507753116431</v>
      </c>
      <c r="L21" s="86"/>
      <c r="M21" s="86"/>
    </row>
    <row r="22" spans="1:13" ht="15" customHeight="1">
      <c r="A22" s="110"/>
      <c r="B22" s="86"/>
      <c r="C22" s="58"/>
      <c r="D22" s="58"/>
      <c r="E22" s="58"/>
      <c r="F22" s="58"/>
      <c r="G22" s="58"/>
      <c r="H22" s="58"/>
      <c r="I22" s="58"/>
      <c r="J22" s="58"/>
      <c r="K22" s="58"/>
      <c r="L22" s="86"/>
      <c r="M22" s="86"/>
    </row>
    <row r="23" spans="1:13" ht="15" customHeight="1">
      <c r="A23" s="352" t="s">
        <v>142</v>
      </c>
      <c r="B23" s="105" t="s">
        <v>2</v>
      </c>
      <c r="C23" s="186">
        <f>+'Input Screen'!L$76</f>
        <v>13.98</v>
      </c>
      <c r="D23" s="186">
        <f>+'Input Screen'!L$77</f>
        <v>15.17</v>
      </c>
      <c r="E23" s="186">
        <f>+'Input Screen'!L$78</f>
        <v>15</v>
      </c>
      <c r="F23" s="186">
        <f>+'Input Screen'!L$79</f>
        <v>15.65</v>
      </c>
      <c r="G23" s="186">
        <f>+'Input Screen'!L$80</f>
        <v>16.100000000000001</v>
      </c>
      <c r="H23" s="186">
        <f>+'Input Screen'!L$81</f>
        <v>16</v>
      </c>
      <c r="I23" s="186">
        <f>+'Input Screen'!L$82</f>
        <v>15.8</v>
      </c>
      <c r="J23" s="106"/>
      <c r="K23" s="55">
        <f>SUM(C23:I23)</f>
        <v>107.7</v>
      </c>
      <c r="L23" s="86"/>
      <c r="M23" s="86"/>
    </row>
    <row r="24" spans="1:13" ht="15" customHeight="1">
      <c r="A24" s="353"/>
      <c r="B24" s="107" t="s">
        <v>3</v>
      </c>
      <c r="C24" s="55">
        <f>VLOOKUP(C8,'Labor Stds'!A14:Q76,9)</f>
        <v>22.5</v>
      </c>
      <c r="D24" s="55">
        <f>VLOOKUP(D8,'Labor Stds'!A14:Q76,9)</f>
        <v>22.5</v>
      </c>
      <c r="E24" s="55">
        <f>VLOOKUP(E8,'Labor Stds'!A14:Q76,9)</f>
        <v>15</v>
      </c>
      <c r="F24" s="55">
        <f>VLOOKUP(F8,'Labor Stds'!A14:Q76,9)</f>
        <v>22.5</v>
      </c>
      <c r="G24" s="55">
        <f>VLOOKUP(G8,'Labor Stds'!A14:Q76,9)</f>
        <v>22.5</v>
      </c>
      <c r="H24" s="55">
        <f>VLOOKUP(H8,'Labor Stds'!A14:Q76,9)</f>
        <v>22.5</v>
      </c>
      <c r="I24" s="55">
        <f>VLOOKUP(I8,'Labor Stds'!A14:Q76,9)</f>
        <v>22.5</v>
      </c>
      <c r="J24" s="106"/>
      <c r="K24" s="55">
        <f>SUM(C24:I24)</f>
        <v>150</v>
      </c>
      <c r="L24" s="86"/>
      <c r="M24" s="86"/>
    </row>
    <row r="25" spans="1:13" ht="15" customHeight="1">
      <c r="A25" s="354"/>
      <c r="B25" s="105" t="s">
        <v>4</v>
      </c>
      <c r="C25" s="52">
        <f t="shared" ref="C25:I25" si="5">IF(C23=0,0,C24/C23)</f>
        <v>1.6094420600858368</v>
      </c>
      <c r="D25" s="52">
        <f t="shared" si="5"/>
        <v>1.4831905075807514</v>
      </c>
      <c r="E25" s="52">
        <f t="shared" si="5"/>
        <v>1</v>
      </c>
      <c r="F25" s="52">
        <f t="shared" si="5"/>
        <v>1.4376996805111821</v>
      </c>
      <c r="G25" s="52">
        <f t="shared" si="5"/>
        <v>1.3975155279503104</v>
      </c>
      <c r="H25" s="52">
        <f t="shared" si="5"/>
        <v>1.40625</v>
      </c>
      <c r="I25" s="52">
        <f t="shared" si="5"/>
        <v>1.4240506329113924</v>
      </c>
      <c r="J25" s="108"/>
      <c r="K25" s="52">
        <f>IF(K23=0,0,K24/K23)</f>
        <v>1.392757660167131</v>
      </c>
      <c r="L25" s="86"/>
      <c r="M25" s="86"/>
    </row>
    <row r="26" spans="1:13" ht="15" customHeight="1">
      <c r="A26" s="110"/>
      <c r="B26" s="86"/>
      <c r="C26" s="58"/>
      <c r="D26" s="58"/>
      <c r="E26" s="58"/>
      <c r="F26" s="58"/>
      <c r="G26" s="58"/>
      <c r="H26" s="58"/>
      <c r="I26" s="58"/>
      <c r="J26" s="58"/>
      <c r="K26" s="58"/>
      <c r="L26" s="86"/>
      <c r="M26" s="86"/>
    </row>
    <row r="27" spans="1:13" ht="15" customHeight="1">
      <c r="A27" s="352" t="str">
        <f>'Week 1'!A27:A29</f>
        <v>Carpet Care                          AM Shift</v>
      </c>
      <c r="B27" s="105" t="s">
        <v>2</v>
      </c>
      <c r="C27" s="186">
        <f>+'Input Screen'!M$76</f>
        <v>8</v>
      </c>
      <c r="D27" s="186">
        <f>+'Input Screen'!M$77</f>
        <v>8</v>
      </c>
      <c r="E27" s="186">
        <f>+'Input Screen'!M$78</f>
        <v>0</v>
      </c>
      <c r="F27" s="186">
        <f>+'Input Screen'!M$79</f>
        <v>0</v>
      </c>
      <c r="G27" s="186">
        <f>+'Input Screen'!M$80</f>
        <v>8</v>
      </c>
      <c r="H27" s="186">
        <f>+'Input Screen'!M$81</f>
        <v>0</v>
      </c>
      <c r="I27" s="186">
        <f>+'Input Screen'!M$82</f>
        <v>8</v>
      </c>
      <c r="J27" s="106"/>
      <c r="K27" s="55">
        <f>SUM(C27:I27)</f>
        <v>32</v>
      </c>
      <c r="L27" s="86"/>
      <c r="M27" s="86"/>
    </row>
    <row r="28" spans="1:13" ht="15" customHeight="1">
      <c r="A28" s="353"/>
      <c r="B28" s="107" t="s">
        <v>3</v>
      </c>
      <c r="C28" s="55">
        <f>VLOOKUP(C12,'Labor Stds'!A14:Q76,10)</f>
        <v>5.35</v>
      </c>
      <c r="D28" s="55">
        <f>VLOOKUP(D12,'Labor Stds'!A14:Q76,10)</f>
        <v>5.35</v>
      </c>
      <c r="E28" s="55">
        <f>VLOOKUP(E12,'Labor Stds'!A14:Q76,10)</f>
        <v>0</v>
      </c>
      <c r="F28" s="55">
        <f>VLOOKUP(F12,'Labor Stds'!A14:Q76,10)</f>
        <v>0</v>
      </c>
      <c r="G28" s="55">
        <f>VLOOKUP(G12,'Labor Stds'!A14:Q76,10)</f>
        <v>5.35</v>
      </c>
      <c r="H28" s="55">
        <f>VLOOKUP(H12,'Labor Stds'!A14:Q76,10)</f>
        <v>0</v>
      </c>
      <c r="I28" s="55">
        <f>VLOOKUP(I12,'Labor Stds'!A14:Q76,10)</f>
        <v>5.35</v>
      </c>
      <c r="J28" s="106"/>
      <c r="K28" s="55">
        <f>SUM(C28:I28)</f>
        <v>21.4</v>
      </c>
      <c r="L28" s="86"/>
      <c r="M28" s="86"/>
    </row>
    <row r="29" spans="1:13" ht="15" customHeight="1">
      <c r="A29" s="354"/>
      <c r="B29" s="105" t="s">
        <v>4</v>
      </c>
      <c r="C29" s="52">
        <f t="shared" ref="C29:I29" si="6">IF(C27=0,0,C28/C27)</f>
        <v>0.66874999999999996</v>
      </c>
      <c r="D29" s="52">
        <f t="shared" si="6"/>
        <v>0.66874999999999996</v>
      </c>
      <c r="E29" s="52">
        <f t="shared" si="6"/>
        <v>0</v>
      </c>
      <c r="F29" s="52">
        <f t="shared" si="6"/>
        <v>0</v>
      </c>
      <c r="G29" s="52">
        <f t="shared" si="6"/>
        <v>0.66874999999999996</v>
      </c>
      <c r="H29" s="52">
        <f t="shared" si="6"/>
        <v>0</v>
      </c>
      <c r="I29" s="52">
        <f t="shared" si="6"/>
        <v>0.66874999999999996</v>
      </c>
      <c r="J29" s="108"/>
      <c r="K29" s="52">
        <f>IF(K27=0,0,K28/K27)</f>
        <v>0.66874999999999996</v>
      </c>
      <c r="L29" s="86"/>
      <c r="M29" s="86"/>
    </row>
    <row r="30" spans="1:13" ht="15" customHeight="1">
      <c r="A30" s="110"/>
      <c r="B30" s="86"/>
      <c r="C30" s="58"/>
      <c r="D30" s="58"/>
      <c r="E30" s="58"/>
      <c r="F30" s="58"/>
      <c r="G30" s="58"/>
      <c r="H30" s="58"/>
      <c r="I30" s="58"/>
      <c r="J30" s="58"/>
      <c r="K30" s="58"/>
      <c r="L30" s="86"/>
      <c r="M30" s="86"/>
    </row>
    <row r="31" spans="1:13" ht="15" customHeight="1">
      <c r="A31" s="352" t="str">
        <f>'Week 1'!A31:A33</f>
        <v xml:space="preserve">Lobby Attendant                         AM Shift </v>
      </c>
      <c r="B31" s="105" t="s">
        <v>2</v>
      </c>
      <c r="C31" s="186">
        <f>+'Input Screen'!N$76</f>
        <v>8</v>
      </c>
      <c r="D31" s="186">
        <f>+'Input Screen'!N$77</f>
        <v>4</v>
      </c>
      <c r="E31" s="186">
        <f>+'Input Screen'!N$78</f>
        <v>0</v>
      </c>
      <c r="F31" s="186">
        <f>+'Input Screen'!N$79</f>
        <v>7.13</v>
      </c>
      <c r="G31" s="186">
        <f>+'Input Screen'!N$80</f>
        <v>8</v>
      </c>
      <c r="H31" s="186">
        <f>+'Input Screen'!N$81</f>
        <v>8</v>
      </c>
      <c r="I31" s="186">
        <f>+'Input Screen'!N$82</f>
        <v>8</v>
      </c>
      <c r="J31" s="106"/>
      <c r="K31" s="55">
        <f>SUM(C31:I31)</f>
        <v>43.129999999999995</v>
      </c>
      <c r="L31" s="86"/>
      <c r="M31" s="86"/>
    </row>
    <row r="32" spans="1:13" ht="15" customHeight="1">
      <c r="A32" s="353"/>
      <c r="B32" s="107" t="s">
        <v>3</v>
      </c>
      <c r="C32" s="55">
        <f>VLOOKUP(C6,'Labor Stds'!A14:Q76,11)</f>
        <v>7.5</v>
      </c>
      <c r="D32" s="55">
        <f>VLOOKUP(D6,'Labor Stds'!A14:Q76,11)</f>
        <v>7.5</v>
      </c>
      <c r="E32" s="55">
        <f>VLOOKUP(E6,'Labor Stds'!A14:Q76,11)</f>
        <v>7.5</v>
      </c>
      <c r="F32" s="55">
        <f>VLOOKUP(F6,'Labor Stds'!A14:Q76,11)</f>
        <v>7.5</v>
      </c>
      <c r="G32" s="55">
        <f>VLOOKUP(G6,'Labor Stds'!A14:Q76,11)</f>
        <v>7.5</v>
      </c>
      <c r="H32" s="55">
        <f>VLOOKUP(H6,'Labor Stds'!A14:Q76,11)</f>
        <v>7.5</v>
      </c>
      <c r="I32" s="55">
        <f>VLOOKUP(I6,'Labor Stds'!A14:Q76,11)</f>
        <v>7.5</v>
      </c>
      <c r="J32" s="106"/>
      <c r="K32" s="55">
        <f>SUM(C32:I32)</f>
        <v>52.5</v>
      </c>
      <c r="L32" s="86"/>
      <c r="M32" s="86"/>
    </row>
    <row r="33" spans="1:13" ht="15" customHeight="1">
      <c r="A33" s="354"/>
      <c r="B33" s="105" t="s">
        <v>4</v>
      </c>
      <c r="C33" s="52">
        <f t="shared" ref="C33:I33" si="7">IF(C31=0,0,C32/C31)</f>
        <v>0.9375</v>
      </c>
      <c r="D33" s="52">
        <f t="shared" si="7"/>
        <v>1.875</v>
      </c>
      <c r="E33" s="52">
        <f>IF(E31=0,0,E32/E31)</f>
        <v>0</v>
      </c>
      <c r="F33" s="52">
        <f t="shared" si="7"/>
        <v>1.0518934081346423</v>
      </c>
      <c r="G33" s="52">
        <f t="shared" si="7"/>
        <v>0.9375</v>
      </c>
      <c r="H33" s="52">
        <f>IF(H31=0,0,H32/H31)</f>
        <v>0.9375</v>
      </c>
      <c r="I33" s="52">
        <f t="shared" si="7"/>
        <v>0.9375</v>
      </c>
      <c r="J33" s="108"/>
      <c r="K33" s="52">
        <f>IF(K31=0,0,K32/K31)</f>
        <v>1.217250173892882</v>
      </c>
      <c r="L33" s="86"/>
      <c r="M33" s="86"/>
    </row>
    <row r="34" spans="1:13" ht="15" customHeight="1">
      <c r="A34" s="110"/>
      <c r="B34" s="86"/>
      <c r="C34" s="58"/>
      <c r="D34" s="58"/>
      <c r="E34" s="58"/>
      <c r="F34" s="58"/>
      <c r="G34" s="58"/>
      <c r="H34" s="58"/>
      <c r="I34" s="58"/>
      <c r="J34" s="58"/>
      <c r="K34" s="58"/>
      <c r="L34" s="86"/>
      <c r="M34" s="86"/>
    </row>
    <row r="35" spans="1:13" ht="15" customHeight="1">
      <c r="A35" s="352" t="str">
        <f>'Week 1'!A35:A37</f>
        <v xml:space="preserve">Lobby Attendant                         PM Shift </v>
      </c>
      <c r="B35" s="105" t="s">
        <v>2</v>
      </c>
      <c r="C35" s="186">
        <f>+'Input Screen'!O$76</f>
        <v>7.1</v>
      </c>
      <c r="D35" s="186">
        <f>+'Input Screen'!O$77</f>
        <v>4</v>
      </c>
      <c r="E35" s="186">
        <f>+'Input Screen'!O$78</f>
        <v>9.6199999999999992</v>
      </c>
      <c r="F35" s="186">
        <f>+'Input Screen'!O$79</f>
        <v>8.02</v>
      </c>
      <c r="G35" s="186">
        <f>+'Input Screen'!O$80</f>
        <v>8</v>
      </c>
      <c r="H35" s="186">
        <f>+'Input Screen'!O$81</f>
        <v>8</v>
      </c>
      <c r="I35" s="186">
        <f>+'Input Screen'!O$82</f>
        <v>7.1</v>
      </c>
      <c r="J35" s="106"/>
      <c r="K35" s="55">
        <f>SUM(C35:I35)</f>
        <v>51.839999999999996</v>
      </c>
      <c r="L35" s="86"/>
      <c r="M35" s="86"/>
    </row>
    <row r="36" spans="1:13" ht="15" customHeight="1">
      <c r="A36" s="353"/>
      <c r="B36" s="107" t="s">
        <v>3</v>
      </c>
      <c r="C36" s="55">
        <f>VLOOKUP(C6,'Labor Stds'!A14:Q76,12)</f>
        <v>7.5</v>
      </c>
      <c r="D36" s="55">
        <f>VLOOKUP(D6,'Labor Stds'!A14:Q76,12)</f>
        <v>7.5</v>
      </c>
      <c r="E36" s="55">
        <f>VLOOKUP(E6,'Labor Stds'!A14:Q76,12)</f>
        <v>7.5</v>
      </c>
      <c r="F36" s="55">
        <f>VLOOKUP(F6,'Labor Stds'!A14:Q76,12)</f>
        <v>7.5</v>
      </c>
      <c r="G36" s="55">
        <f>VLOOKUP(G6,'Labor Stds'!A14:Q76,12)</f>
        <v>7.5</v>
      </c>
      <c r="H36" s="55">
        <f>VLOOKUP(H6,'Labor Stds'!A14:Q76,12)</f>
        <v>7.5</v>
      </c>
      <c r="I36" s="55">
        <f>VLOOKUP(I6,'Labor Stds'!A14:Q76,12)</f>
        <v>7.5</v>
      </c>
      <c r="J36" s="106"/>
      <c r="K36" s="55">
        <f>SUM(C36:I36)</f>
        <v>52.5</v>
      </c>
      <c r="L36" s="86"/>
      <c r="M36" s="86"/>
    </row>
    <row r="37" spans="1:13" ht="15" customHeight="1">
      <c r="A37" s="354"/>
      <c r="B37" s="105" t="s">
        <v>4</v>
      </c>
      <c r="C37" s="52">
        <f t="shared" ref="C37:I37" si="8">IF(C35=0,0,C36/C35)</f>
        <v>1.0563380281690142</v>
      </c>
      <c r="D37" s="52">
        <f t="shared" si="8"/>
        <v>1.875</v>
      </c>
      <c r="E37" s="52">
        <f t="shared" si="8"/>
        <v>0.77962577962577972</v>
      </c>
      <c r="F37" s="52">
        <f t="shared" si="8"/>
        <v>0.93516209476309231</v>
      </c>
      <c r="G37" s="52">
        <f t="shared" si="8"/>
        <v>0.9375</v>
      </c>
      <c r="H37" s="52">
        <f t="shared" si="8"/>
        <v>0.9375</v>
      </c>
      <c r="I37" s="52">
        <f t="shared" si="8"/>
        <v>1.0563380281690142</v>
      </c>
      <c r="J37" s="108"/>
      <c r="K37" s="52">
        <f>IF(K35=0,0,K36/K35)</f>
        <v>1.0127314814814816</v>
      </c>
      <c r="L37" s="86"/>
      <c r="M37" s="86"/>
    </row>
    <row r="38" spans="1:13" ht="15" customHeight="1">
      <c r="A38" s="110"/>
      <c r="B38" s="86"/>
      <c r="C38" s="58"/>
      <c r="D38" s="58"/>
      <c r="E38" s="58"/>
      <c r="F38" s="58"/>
      <c r="G38" s="58"/>
      <c r="H38" s="58"/>
      <c r="I38" s="58"/>
      <c r="J38" s="58"/>
      <c r="K38" s="58"/>
      <c r="L38" s="86"/>
      <c r="M38" s="86"/>
    </row>
    <row r="39" spans="1:13" ht="15" customHeight="1">
      <c r="A39" s="352" t="str">
        <f>'Week 1'!A39:A41</f>
        <v>Public Areas Attendant                       Grave Shift</v>
      </c>
      <c r="B39" s="105" t="s">
        <v>2</v>
      </c>
      <c r="C39" s="186">
        <f>+'Input Screen'!P$76</f>
        <v>15.75</v>
      </c>
      <c r="D39" s="186">
        <f>+'Input Screen'!P$77</f>
        <v>15.75</v>
      </c>
      <c r="E39" s="186">
        <f>+'Input Screen'!P$78</f>
        <v>24.12</v>
      </c>
      <c r="F39" s="186">
        <f>+'Input Screen'!P$79</f>
        <v>16.07</v>
      </c>
      <c r="G39" s="186">
        <f>+'Input Screen'!P$80</f>
        <v>15.9</v>
      </c>
      <c r="H39" s="186">
        <f>+'Input Screen'!P$81</f>
        <v>16.100000000000001</v>
      </c>
      <c r="I39" s="186">
        <f>+'Input Screen'!P$82</f>
        <v>16</v>
      </c>
      <c r="J39" s="106"/>
      <c r="K39" s="55">
        <f>SUM(C39:I39)</f>
        <v>119.69</v>
      </c>
      <c r="L39" s="86"/>
      <c r="M39" s="86"/>
    </row>
    <row r="40" spans="1:13" ht="15" customHeight="1">
      <c r="A40" s="353"/>
      <c r="B40" s="107" t="s">
        <v>3</v>
      </c>
      <c r="C40" s="55">
        <f>VLOOKUP(C6,'Labor Stds'!A14:Q76,13)</f>
        <v>11.42</v>
      </c>
      <c r="D40" s="55">
        <f>VLOOKUP(D6,'Labor Stds'!A14:Q76,13)</f>
        <v>11.42</v>
      </c>
      <c r="E40" s="55">
        <f>VLOOKUP(E6,'Labor Stds'!A14:Q76,13)</f>
        <v>11.42</v>
      </c>
      <c r="F40" s="55">
        <f>VLOOKUP(F6,'Labor Stds'!A14:Q76,13)</f>
        <v>11.42</v>
      </c>
      <c r="G40" s="55">
        <f>VLOOKUP(G6,'Labor Stds'!A14:Q76,13)</f>
        <v>11.42</v>
      </c>
      <c r="H40" s="55">
        <f>VLOOKUP(H6,'Labor Stds'!A14:Q76,13)</f>
        <v>11.42</v>
      </c>
      <c r="I40" s="55">
        <f>VLOOKUP(I6,'Labor Stds'!A14:Q76,13)</f>
        <v>11.42</v>
      </c>
      <c r="J40" s="111"/>
      <c r="K40" s="55">
        <f>SUM(C40:I40)</f>
        <v>79.94</v>
      </c>
      <c r="L40" s="86"/>
      <c r="M40" s="86"/>
    </row>
    <row r="41" spans="1:13" ht="15" customHeight="1">
      <c r="A41" s="354"/>
      <c r="B41" s="105" t="s">
        <v>4</v>
      </c>
      <c r="C41" s="52">
        <f t="shared" ref="C41:I41" si="9">IF(C39=0,0,C40/C39)</f>
        <v>0.7250793650793651</v>
      </c>
      <c r="D41" s="52">
        <f t="shared" si="9"/>
        <v>0.7250793650793651</v>
      </c>
      <c r="E41" s="52">
        <f t="shared" si="9"/>
        <v>0.47346600331674954</v>
      </c>
      <c r="F41" s="52">
        <f t="shared" si="9"/>
        <v>0.71064094586185433</v>
      </c>
      <c r="G41" s="52">
        <f t="shared" si="9"/>
        <v>0.71823899371069178</v>
      </c>
      <c r="H41" s="52">
        <f t="shared" si="9"/>
        <v>0.70931677018633532</v>
      </c>
      <c r="I41" s="52">
        <f t="shared" si="9"/>
        <v>0.71375</v>
      </c>
      <c r="J41" s="108"/>
      <c r="K41" s="52">
        <f>IF(K39=0,0,K40/K39)</f>
        <v>0.66789205447405797</v>
      </c>
      <c r="L41" s="86"/>
      <c r="M41" s="86"/>
    </row>
    <row r="42" spans="1:13" ht="15" customHeight="1">
      <c r="A42" s="110"/>
      <c r="B42" s="86"/>
      <c r="C42" s="58"/>
      <c r="D42" s="58"/>
      <c r="E42" s="58"/>
      <c r="F42" s="58"/>
      <c r="G42" s="58"/>
      <c r="H42" s="58"/>
      <c r="I42" s="58"/>
      <c r="J42" s="58"/>
      <c r="K42" s="58"/>
      <c r="L42" s="86"/>
      <c r="M42" s="86"/>
    </row>
    <row r="43" spans="1:13" ht="15" customHeight="1">
      <c r="A43" s="352" t="s">
        <v>141</v>
      </c>
      <c r="B43" s="105" t="s">
        <v>2</v>
      </c>
      <c r="C43" s="186">
        <f>+'Input Screen'!Q$76</f>
        <v>38.9</v>
      </c>
      <c r="D43" s="186">
        <f>+'Input Screen'!Q$77</f>
        <v>38.06</v>
      </c>
      <c r="E43" s="186">
        <f>+'Input Screen'!Q$78</f>
        <v>24.12</v>
      </c>
      <c r="F43" s="186">
        <f>+'Input Screen'!Q$79</f>
        <v>39.020000000000003</v>
      </c>
      <c r="G43" s="186">
        <f>+'Input Screen'!Q$80</f>
        <v>40</v>
      </c>
      <c r="H43" s="186">
        <f>+'Input Screen'!Q$81</f>
        <v>40.5</v>
      </c>
      <c r="I43" s="186">
        <f>+'Input Screen'!Q$82</f>
        <v>45.6</v>
      </c>
      <c r="J43" s="106"/>
      <c r="K43" s="55">
        <f>SUM(C43:I43)</f>
        <v>266.20000000000005</v>
      </c>
      <c r="L43" s="86"/>
      <c r="M43" s="86"/>
    </row>
    <row r="44" spans="1:13" ht="15" customHeight="1">
      <c r="A44" s="353"/>
      <c r="B44" s="107" t="s">
        <v>3</v>
      </c>
      <c r="C44" s="55">
        <f>VLOOKUP(C11,'Labor Stds'!A14:Q76,14)</f>
        <v>30</v>
      </c>
      <c r="D44" s="55">
        <f>VLOOKUP(D11,'Labor Stds'!A14:Q76,14)</f>
        <v>30</v>
      </c>
      <c r="E44" s="55">
        <f>VLOOKUP(E11,'Labor Stds'!A14:Q76,14)</f>
        <v>30</v>
      </c>
      <c r="F44" s="55">
        <f>VLOOKUP(F11,'Labor Stds'!A14:Q76,14)</f>
        <v>30</v>
      </c>
      <c r="G44" s="55">
        <f>VLOOKUP(G11,'Labor Stds'!A14:Q76,14)</f>
        <v>30</v>
      </c>
      <c r="H44" s="55">
        <f>VLOOKUP(H11,'Labor Stds'!A14:Q76,14)</f>
        <v>30</v>
      </c>
      <c r="I44" s="55">
        <f>VLOOKUP(I11,'Labor Stds'!A14:Q76,14)</f>
        <v>30</v>
      </c>
      <c r="J44" s="106"/>
      <c r="K44" s="55">
        <f>SUM(C44:I44)</f>
        <v>210</v>
      </c>
      <c r="L44" s="86"/>
      <c r="M44" s="86"/>
    </row>
    <row r="45" spans="1:13" ht="15" customHeight="1">
      <c r="A45" s="354"/>
      <c r="B45" s="105" t="s">
        <v>4</v>
      </c>
      <c r="C45" s="52">
        <f t="shared" ref="C45:I45" si="10">IF(C43=0,0,C44/C43)</f>
        <v>0.77120822622107976</v>
      </c>
      <c r="D45" s="52">
        <f t="shared" si="10"/>
        <v>0.78822911192853384</v>
      </c>
      <c r="E45" s="52">
        <f t="shared" si="10"/>
        <v>1.2437810945273631</v>
      </c>
      <c r="F45" s="52">
        <f t="shared" si="10"/>
        <v>0.76883649410558685</v>
      </c>
      <c r="G45" s="52">
        <f t="shared" si="10"/>
        <v>0.75</v>
      </c>
      <c r="H45" s="52">
        <f t="shared" si="10"/>
        <v>0.7407407407407407</v>
      </c>
      <c r="I45" s="52">
        <f t="shared" si="10"/>
        <v>0.6578947368421052</v>
      </c>
      <c r="J45" s="108"/>
      <c r="K45" s="52">
        <f>IF(K43=0,0,K44/K43)</f>
        <v>0.78888054094665649</v>
      </c>
      <c r="L45" s="86"/>
      <c r="M45" s="86"/>
    </row>
    <row r="46" spans="1:13" ht="15" customHeight="1">
      <c r="A46" s="110"/>
      <c r="B46" s="86"/>
      <c r="C46" s="58"/>
      <c r="D46" s="58"/>
      <c r="E46" s="58"/>
      <c r="F46" s="58"/>
      <c r="G46" s="58"/>
      <c r="H46" s="58"/>
      <c r="I46" s="58"/>
      <c r="J46" s="58"/>
      <c r="K46" s="58"/>
      <c r="L46" s="86"/>
      <c r="M46" s="86"/>
    </row>
    <row r="47" spans="1:13" ht="15" customHeight="1">
      <c r="A47" s="352" t="str">
        <f>'Week 1'!A47:A49</f>
        <v>Rooms Coordinator                              AM Shift</v>
      </c>
      <c r="B47" s="105" t="s">
        <v>2</v>
      </c>
      <c r="C47" s="186">
        <f>+'Input Screen'!R$76</f>
        <v>8.0500000000000007</v>
      </c>
      <c r="D47" s="186">
        <f>+'Input Screen'!R$77</f>
        <v>7.08</v>
      </c>
      <c r="E47" s="186">
        <f>+'Input Screen'!R$78</f>
        <v>7.5</v>
      </c>
      <c r="F47" s="186">
        <f>+'Input Screen'!R$79</f>
        <v>11.12</v>
      </c>
      <c r="G47" s="186">
        <f>+'Input Screen'!R$80</f>
        <v>9.1999999999999993</v>
      </c>
      <c r="H47" s="186">
        <f>+'Input Screen'!R$81</f>
        <v>11.9</v>
      </c>
      <c r="I47" s="186">
        <f>+'Input Screen'!R$82</f>
        <v>4</v>
      </c>
      <c r="J47" s="106"/>
      <c r="K47" s="55">
        <f>SUM(C47:I47)</f>
        <v>58.85</v>
      </c>
      <c r="L47" s="86"/>
      <c r="M47" s="86"/>
    </row>
    <row r="48" spans="1:13" ht="15" customHeight="1">
      <c r="A48" s="353"/>
      <c r="B48" s="107" t="s">
        <v>3</v>
      </c>
      <c r="C48" s="55">
        <f>VLOOKUP(C11,'Labor Stds'!A14:Q76,15)</f>
        <v>8</v>
      </c>
      <c r="D48" s="55">
        <f>VLOOKUP(D11,'Labor Stds'!A14:Q76,15)</f>
        <v>8</v>
      </c>
      <c r="E48" s="55">
        <f>VLOOKUP(E11,'Labor Stds'!A14:Q76,15)</f>
        <v>8</v>
      </c>
      <c r="F48" s="55">
        <f>VLOOKUP(F11,'Labor Stds'!A14:Q76,15)</f>
        <v>8</v>
      </c>
      <c r="G48" s="55">
        <f>VLOOKUP(G11,'Labor Stds'!A14:Q76,15)</f>
        <v>8</v>
      </c>
      <c r="H48" s="55">
        <f>VLOOKUP(H11,'Labor Stds'!A14:Q76,15)</f>
        <v>8</v>
      </c>
      <c r="I48" s="55">
        <f>VLOOKUP(I11,'Labor Stds'!A14:Q76,15)</f>
        <v>8</v>
      </c>
      <c r="J48" s="106"/>
      <c r="K48" s="55">
        <f>SUM(C48:I48)</f>
        <v>56</v>
      </c>
      <c r="L48" s="86"/>
      <c r="M48" s="86"/>
    </row>
    <row r="49" spans="1:13" ht="15" customHeight="1">
      <c r="A49" s="354"/>
      <c r="B49" s="105" t="s">
        <v>4</v>
      </c>
      <c r="C49" s="52">
        <f t="shared" ref="C49:I49" si="11">IF(C47=0,0,C48/C47)</f>
        <v>0.99378881987577627</v>
      </c>
      <c r="D49" s="52">
        <f t="shared" si="11"/>
        <v>1.1299435028248588</v>
      </c>
      <c r="E49" s="52">
        <f t="shared" si="11"/>
        <v>1.0666666666666667</v>
      </c>
      <c r="F49" s="52">
        <f t="shared" si="11"/>
        <v>0.71942446043165476</v>
      </c>
      <c r="G49" s="52">
        <f t="shared" si="11"/>
        <v>0.86956521739130443</v>
      </c>
      <c r="H49" s="52">
        <f t="shared" si="11"/>
        <v>0.67226890756302515</v>
      </c>
      <c r="I49" s="52">
        <f t="shared" si="11"/>
        <v>2</v>
      </c>
      <c r="J49" s="108"/>
      <c r="K49" s="52">
        <f>IF(K47=0,0,K48/K47)</f>
        <v>0.95157179269328795</v>
      </c>
      <c r="L49" s="86"/>
      <c r="M49" s="86"/>
    </row>
    <row r="50" spans="1:13" ht="15" customHeight="1">
      <c r="A50" s="110"/>
      <c r="B50" s="86"/>
      <c r="C50" s="58"/>
      <c r="D50" s="58"/>
      <c r="E50" s="58"/>
      <c r="F50" s="58"/>
      <c r="G50" s="58"/>
      <c r="H50" s="58"/>
      <c r="I50" s="58"/>
      <c r="J50" s="58"/>
      <c r="K50" s="58"/>
      <c r="L50" s="86"/>
      <c r="M50" s="86"/>
    </row>
    <row r="51" spans="1:13" ht="15" customHeight="1">
      <c r="A51" s="352" t="str">
        <f>'Week 1'!A51:A53</f>
        <v>Floor Supervisors                          PM Shift</v>
      </c>
      <c r="B51" s="105" t="s">
        <v>2</v>
      </c>
      <c r="C51" s="186">
        <f>+'Input Screen'!S$76</f>
        <v>8</v>
      </c>
      <c r="D51" s="186">
        <f>+'Input Screen'!S$77</f>
        <v>8.0500000000000007</v>
      </c>
      <c r="E51" s="186">
        <f>+'Input Screen'!S$78</f>
        <v>8</v>
      </c>
      <c r="F51" s="186">
        <f>+'Input Screen'!S$79</f>
        <v>8</v>
      </c>
      <c r="G51" s="186">
        <f>+'Input Screen'!S$80</f>
        <v>8.1999999999999993</v>
      </c>
      <c r="H51" s="186">
        <f>+'Input Screen'!S$81</f>
        <v>8.3000000000000007</v>
      </c>
      <c r="I51" s="186">
        <f>+'Input Screen'!S$82</f>
        <v>8.1999999999999993</v>
      </c>
      <c r="J51" s="106"/>
      <c r="K51" s="55">
        <f>SUM(C51:I51)</f>
        <v>56.75</v>
      </c>
      <c r="L51" s="86"/>
      <c r="M51" s="86"/>
    </row>
    <row r="52" spans="1:13" ht="15" customHeight="1">
      <c r="A52" s="353"/>
      <c r="B52" s="107" t="s">
        <v>3</v>
      </c>
      <c r="C52" s="55">
        <f>VLOOKUP(C11,'Labor Stds'!A14:Q76,16)</f>
        <v>13.7</v>
      </c>
      <c r="D52" s="55">
        <f>VLOOKUP(D11,'Labor Stds'!A14:Q76,16)</f>
        <v>13.7</v>
      </c>
      <c r="E52" s="55">
        <f>VLOOKUP(E11,'Labor Stds'!A14:Q76,16)</f>
        <v>13.7</v>
      </c>
      <c r="F52" s="55">
        <f>VLOOKUP(F11,'Labor Stds'!A14:Q76,16)</f>
        <v>13.7</v>
      </c>
      <c r="G52" s="55">
        <f>VLOOKUP(G11,'Labor Stds'!A14:Q76,16)</f>
        <v>13.7</v>
      </c>
      <c r="H52" s="55">
        <f>VLOOKUP(H11,'Labor Stds'!A14:Q76,16)</f>
        <v>13.7</v>
      </c>
      <c r="I52" s="55">
        <f>VLOOKUP(I11,'Labor Stds'!A14:Q76,16)</f>
        <v>13.7</v>
      </c>
      <c r="J52" s="106"/>
      <c r="K52" s="55">
        <f>SUM(C52:I52)</f>
        <v>95.9</v>
      </c>
      <c r="L52" s="86"/>
      <c r="M52" s="86"/>
    </row>
    <row r="53" spans="1:13" ht="15" customHeight="1">
      <c r="A53" s="354"/>
      <c r="B53" s="105" t="s">
        <v>4</v>
      </c>
      <c r="C53" s="52">
        <f t="shared" ref="C53:I53" si="12">IF(C51=0,0,C52/C51)</f>
        <v>1.7124999999999999</v>
      </c>
      <c r="D53" s="52">
        <f t="shared" si="12"/>
        <v>1.7018633540372667</v>
      </c>
      <c r="E53" s="52">
        <f t="shared" si="12"/>
        <v>1.7124999999999999</v>
      </c>
      <c r="F53" s="52">
        <f t="shared" si="12"/>
        <v>1.7124999999999999</v>
      </c>
      <c r="G53" s="52">
        <f t="shared" si="12"/>
        <v>1.6707317073170733</v>
      </c>
      <c r="H53" s="52">
        <f t="shared" si="12"/>
        <v>1.6506024096385541</v>
      </c>
      <c r="I53" s="52">
        <f t="shared" si="12"/>
        <v>1.6707317073170733</v>
      </c>
      <c r="J53" s="108"/>
      <c r="K53" s="52">
        <f>IF(K51=0,0,K52/K51)</f>
        <v>1.6898678414096917</v>
      </c>
      <c r="L53" s="86"/>
      <c r="M53" s="86"/>
    </row>
    <row r="54" spans="1:13" ht="15" customHeight="1">
      <c r="A54" s="110"/>
      <c r="B54" s="86"/>
      <c r="C54" s="58"/>
      <c r="D54" s="58"/>
      <c r="E54" s="58"/>
      <c r="F54" s="58"/>
      <c r="G54" s="58"/>
      <c r="H54" s="58"/>
      <c r="I54" s="58"/>
      <c r="J54" s="58"/>
      <c r="K54" s="58"/>
      <c r="L54" s="86"/>
      <c r="M54" s="86"/>
    </row>
    <row r="55" spans="1:13" ht="15" customHeight="1">
      <c r="A55" s="352" t="str">
        <f>'Week 1'!A55:A57</f>
        <v>Floor Managers                         AM Shift</v>
      </c>
      <c r="B55" s="105" t="s">
        <v>2</v>
      </c>
      <c r="C55" s="186">
        <f>+'Input Screen'!T$76</f>
        <v>16.03</v>
      </c>
      <c r="D55" s="186">
        <f>+'Input Screen'!T$77</f>
        <v>15.98</v>
      </c>
      <c r="E55" s="186">
        <f>+'Input Screen'!T$78</f>
        <v>7.98</v>
      </c>
      <c r="F55" s="186">
        <f>+'Input Screen'!T$79</f>
        <v>16.149999999999999</v>
      </c>
      <c r="G55" s="186">
        <f>+'Input Screen'!T$80</f>
        <v>16.899999999999999</v>
      </c>
      <c r="H55" s="186">
        <f>+'Input Screen'!T$81</f>
        <v>16</v>
      </c>
      <c r="I55" s="186">
        <f>+'Input Screen'!T$82</f>
        <v>16</v>
      </c>
      <c r="J55" s="106"/>
      <c r="K55" s="55">
        <f>SUM(C55:I55)</f>
        <v>105.04</v>
      </c>
      <c r="L55" s="86"/>
    </row>
    <row r="56" spans="1:13" ht="15" customHeight="1">
      <c r="A56" s="353"/>
      <c r="B56" s="107" t="s">
        <v>3</v>
      </c>
      <c r="C56" s="55">
        <f>VLOOKUP(C11,'Labor Stds'!A14:Q76,17)</f>
        <v>11.43</v>
      </c>
      <c r="D56" s="55">
        <f>VLOOKUP(D11,'Labor Stds'!A14:Q76,17)</f>
        <v>11.43</v>
      </c>
      <c r="E56" s="55">
        <f>VLOOKUP(E11,'Labor Stds'!A14:Q76,17)</f>
        <v>11.43</v>
      </c>
      <c r="F56" s="55">
        <f>VLOOKUP(F11,'Labor Stds'!A14:Q76,17)</f>
        <v>11.43</v>
      </c>
      <c r="G56" s="55">
        <f>VLOOKUP(G11,'Labor Stds'!A14:Q76,17)</f>
        <v>11.43</v>
      </c>
      <c r="H56" s="55">
        <f>VLOOKUP(H11,'Labor Stds'!A14:Q76,17)</f>
        <v>11.43</v>
      </c>
      <c r="I56" s="55">
        <f>VLOOKUP(I11,'Labor Stds'!A14:Q76,17)</f>
        <v>11.43</v>
      </c>
      <c r="J56" s="106"/>
      <c r="K56" s="55">
        <f>SUM(C56:I56)</f>
        <v>80.009999999999991</v>
      </c>
      <c r="L56" s="86"/>
    </row>
    <row r="57" spans="1:13" ht="15" customHeight="1">
      <c r="A57" s="354"/>
      <c r="B57" s="105" t="s">
        <v>4</v>
      </c>
      <c r="C57" s="52">
        <f t="shared" ref="C57:I57" si="13">IF(C55=0,0,C56/C55)</f>
        <v>0.71303805364940731</v>
      </c>
      <c r="D57" s="52">
        <f>IF(D55=0,0,D56/D55)</f>
        <v>0.71526908635794739</v>
      </c>
      <c r="E57" s="52">
        <f t="shared" si="13"/>
        <v>1.4323308270676691</v>
      </c>
      <c r="F57" s="52">
        <f t="shared" si="13"/>
        <v>0.7077399380804954</v>
      </c>
      <c r="G57" s="52">
        <f t="shared" si="13"/>
        <v>0.67633136094674562</v>
      </c>
      <c r="H57" s="52">
        <f t="shared" si="13"/>
        <v>0.71437499999999998</v>
      </c>
      <c r="I57" s="52">
        <f t="shared" si="13"/>
        <v>0.71437499999999998</v>
      </c>
      <c r="J57" s="108"/>
      <c r="K57" s="52">
        <f>IF(K55=0,0,K56/K55)</f>
        <v>0.76170982482863658</v>
      </c>
      <c r="L57" s="86"/>
    </row>
    <row r="58" spans="1:13" ht="15" customHeight="1">
      <c r="A58" s="110"/>
      <c r="B58" s="112"/>
      <c r="C58" s="59"/>
      <c r="D58" s="59"/>
      <c r="E58" s="59"/>
      <c r="F58" s="59"/>
      <c r="G58" s="59"/>
      <c r="H58" s="59"/>
      <c r="I58" s="59"/>
      <c r="J58" s="113"/>
      <c r="K58" s="59"/>
      <c r="L58" s="86"/>
    </row>
    <row r="59" spans="1:13" ht="15" customHeight="1">
      <c r="A59" s="352" t="str">
        <f>'Week 1'!A59:A61</f>
        <v>Overtime Premium Cost</v>
      </c>
      <c r="B59" s="105" t="s">
        <v>70</v>
      </c>
      <c r="C59" s="186">
        <f>+'Input Screen'!U$76</f>
        <v>2.42</v>
      </c>
      <c r="D59" s="186">
        <f>+'Input Screen'!U$77</f>
        <v>0.22</v>
      </c>
      <c r="E59" s="186">
        <f>+'Input Screen'!U$78</f>
        <v>0.5</v>
      </c>
      <c r="F59" s="186">
        <f>+'Input Screen'!U$79</f>
        <v>0.59</v>
      </c>
      <c r="G59" s="186">
        <f>+'Input Screen'!U$80</f>
        <v>0.6</v>
      </c>
      <c r="H59" s="186">
        <f>+'Input Screen'!U$81</f>
        <v>0.2</v>
      </c>
      <c r="I59" s="186">
        <f>+'Input Screen'!U$82</f>
        <v>0.6</v>
      </c>
      <c r="J59" s="106"/>
      <c r="K59" s="55">
        <f>SUM(C59:I59)</f>
        <v>5.13</v>
      </c>
      <c r="L59" s="86"/>
    </row>
    <row r="60" spans="1:13" ht="15" customHeight="1">
      <c r="A60" s="353"/>
      <c r="B60" s="107" t="s">
        <v>71</v>
      </c>
      <c r="C60" s="115">
        <f>C59*'Labor Stds'!$S$10</f>
        <v>57.582690000000014</v>
      </c>
      <c r="D60" s="115">
        <f>D59*'Labor Stds'!$S$10</f>
        <v>5.2347900000000012</v>
      </c>
      <c r="E60" s="115">
        <f>E59*'Labor Stds'!$S$10</f>
        <v>11.897250000000003</v>
      </c>
      <c r="F60" s="115">
        <f>F59*'Labor Stds'!$S$10</f>
        <v>14.038755000000004</v>
      </c>
      <c r="G60" s="115">
        <f>G59*'Labor Stds'!$S$10</f>
        <v>14.276700000000003</v>
      </c>
      <c r="H60" s="115">
        <f>H59*'Labor Stds'!$S$10</f>
        <v>4.7589000000000015</v>
      </c>
      <c r="I60" s="115">
        <f>I59*'Labor Stds'!$S$10</f>
        <v>14.276700000000003</v>
      </c>
      <c r="J60" s="106"/>
      <c r="K60" s="115">
        <f>SUM(C60:I60)</f>
        <v>122.06578500000003</v>
      </c>
      <c r="L60" s="86"/>
    </row>
    <row r="61" spans="1:13" ht="15" customHeight="1">
      <c r="A61" s="354"/>
      <c r="B61" s="105" t="s">
        <v>17</v>
      </c>
      <c r="C61" s="115">
        <f>C60/3</f>
        <v>19.194230000000005</v>
      </c>
      <c r="D61" s="115">
        <f t="shared" ref="D61:I61" si="14">D60/3</f>
        <v>1.7449300000000003</v>
      </c>
      <c r="E61" s="115">
        <f t="shared" si="14"/>
        <v>3.9657500000000012</v>
      </c>
      <c r="F61" s="115">
        <f t="shared" si="14"/>
        <v>4.6795850000000012</v>
      </c>
      <c r="G61" s="115">
        <f t="shared" si="14"/>
        <v>4.7589000000000015</v>
      </c>
      <c r="H61" s="115">
        <f t="shared" si="14"/>
        <v>1.5863000000000005</v>
      </c>
      <c r="I61" s="115">
        <f t="shared" si="14"/>
        <v>4.7589000000000015</v>
      </c>
      <c r="J61" s="116"/>
      <c r="K61" s="115">
        <f>SUM(C61:I61)</f>
        <v>40.688595000000014</v>
      </c>
      <c r="L61" s="86"/>
    </row>
    <row r="62" spans="1:13" ht="15" customHeight="1">
      <c r="A62" s="110"/>
      <c r="B62" s="86"/>
      <c r="C62" s="58"/>
      <c r="D62" s="58"/>
      <c r="E62" s="58"/>
      <c r="F62" s="58"/>
      <c r="G62" s="58"/>
      <c r="H62" s="58"/>
      <c r="I62" s="58"/>
      <c r="J62" s="58"/>
      <c r="K62" s="58"/>
      <c r="L62" s="86"/>
    </row>
    <row r="63" spans="1:13" ht="15" customHeight="1">
      <c r="A63" s="352" t="str">
        <f>'Week 1'!A63:A65</f>
        <v>Total Labor Hours</v>
      </c>
      <c r="B63" s="105" t="s">
        <v>2</v>
      </c>
      <c r="C63" s="102">
        <f>SUM(C15,C19,C23,C27,C31,C35,C39,C43,C47,C51,C55)</f>
        <v>251.81</v>
      </c>
      <c r="D63" s="102">
        <f t="shared" ref="D63:I63" si="15">SUM(D15,D19,D23,D27,D31,D35,D39,D43,D47,D51,D55)</f>
        <v>228.68</v>
      </c>
      <c r="E63" s="102">
        <f t="shared" si="15"/>
        <v>181.48</v>
      </c>
      <c r="F63" s="102">
        <f t="shared" si="15"/>
        <v>243.23000000000002</v>
      </c>
      <c r="G63" s="102">
        <f t="shared" si="15"/>
        <v>254.85</v>
      </c>
      <c r="H63" s="102">
        <f t="shared" si="15"/>
        <v>255.25</v>
      </c>
      <c r="I63" s="102">
        <f t="shared" si="15"/>
        <v>232.84999999999997</v>
      </c>
      <c r="J63" s="58"/>
      <c r="K63" s="102">
        <f>SUM(C63:I63)</f>
        <v>1648.1499999999999</v>
      </c>
      <c r="L63" s="112"/>
    </row>
    <row r="64" spans="1:13" ht="15" customHeight="1">
      <c r="A64" s="353"/>
      <c r="B64" s="107" t="s">
        <v>3</v>
      </c>
      <c r="C64" s="102">
        <f>SUM(C16,C20,C24,C28,C32,C36,C40,C44,C48,C52,C56)</f>
        <v>244.55915915915915</v>
      </c>
      <c r="D64" s="102">
        <f t="shared" ref="D64:I64" si="16">SUM(D16,D20,D24,D28,D32,D36,D40,D44,D48,D52,D56)</f>
        <v>212.65340725340724</v>
      </c>
      <c r="E64" s="102">
        <f t="shared" si="16"/>
        <v>186.0635135135135</v>
      </c>
      <c r="F64" s="102">
        <f t="shared" si="16"/>
        <v>237.48127743127745</v>
      </c>
      <c r="G64" s="102">
        <f t="shared" si="16"/>
        <v>241.48223608223606</v>
      </c>
      <c r="H64" s="102">
        <f t="shared" si="16"/>
        <v>226.52262647262646</v>
      </c>
      <c r="I64" s="102">
        <f t="shared" si="16"/>
        <v>218.13273273273273</v>
      </c>
      <c r="J64" s="106"/>
      <c r="K64" s="102">
        <f>SUM(C64:I64)</f>
        <v>1566.8949526449524</v>
      </c>
      <c r="L64" s="86"/>
    </row>
    <row r="65" spans="1:12" ht="15" customHeight="1">
      <c r="A65" s="354"/>
      <c r="B65" s="105" t="s">
        <v>4</v>
      </c>
      <c r="C65" s="52">
        <f t="shared" ref="C65:I65" si="17">IF(C63=0,0,C64/C63)</f>
        <v>0.97120511162844669</v>
      </c>
      <c r="D65" s="52">
        <f t="shared" si="17"/>
        <v>0.92991694618421916</v>
      </c>
      <c r="E65" s="52">
        <f t="shared" si="17"/>
        <v>1.0252563010442666</v>
      </c>
      <c r="F65" s="52">
        <f t="shared" si="17"/>
        <v>0.97636507598272182</v>
      </c>
      <c r="G65" s="52">
        <f t="shared" si="17"/>
        <v>0.9475465414252936</v>
      </c>
      <c r="H65" s="52">
        <f t="shared" si="17"/>
        <v>0.88745397246866387</v>
      </c>
      <c r="I65" s="52">
        <f t="shared" si="17"/>
        <v>0.93679507293421849</v>
      </c>
      <c r="J65" s="108"/>
      <c r="K65" s="52">
        <f>IF(K63=0,0,K64/K63)</f>
        <v>0.95069924014498219</v>
      </c>
      <c r="L65" s="86"/>
    </row>
    <row r="66" spans="1:12" ht="15" customHeight="1">
      <c r="A66" s="134"/>
      <c r="B66" s="112"/>
      <c r="C66" s="133"/>
      <c r="D66" s="133"/>
      <c r="E66" s="133"/>
      <c r="F66" s="133"/>
      <c r="G66" s="133"/>
      <c r="H66" s="133"/>
      <c r="I66" s="133"/>
      <c r="J66" s="108"/>
      <c r="K66" s="133"/>
      <c r="L66" s="86"/>
    </row>
    <row r="67" spans="1:12" ht="15" customHeight="1">
      <c r="A67" s="352" t="s">
        <v>126</v>
      </c>
      <c r="B67" s="105" t="s">
        <v>127</v>
      </c>
      <c r="C67" s="115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3543.0705299999995</v>
      </c>
      <c r="D67" s="115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3216.7521299999994</v>
      </c>
      <c r="E67" s="115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2511.4747500000003</v>
      </c>
      <c r="F67" s="115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3421.3616849999999</v>
      </c>
      <c r="G67" s="115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3580.0468999999998</v>
      </c>
      <c r="H67" s="115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3577.6893</v>
      </c>
      <c r="I67" s="115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3270.0178999999998</v>
      </c>
      <c r="J67" s="58"/>
      <c r="K67" s="115">
        <f>SUM(C67:I67)</f>
        <v>23120.413194999997</v>
      </c>
      <c r="L67" s="86"/>
    </row>
    <row r="68" spans="1:12" ht="15" customHeight="1">
      <c r="A68" s="353"/>
      <c r="B68" s="107" t="s">
        <v>128</v>
      </c>
      <c r="C68" s="115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3384.5271504504503</v>
      </c>
      <c r="D68" s="115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2961.4568801801806</v>
      </c>
      <c r="E68" s="115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2608.8748891891896</v>
      </c>
      <c r="F68" s="115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3290.6744387387389</v>
      </c>
      <c r="G68" s="115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3343.7271504504511</v>
      </c>
      <c r="H68" s="115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3145.3627270270276</v>
      </c>
      <c r="I68" s="115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3034.1127360360365</v>
      </c>
      <c r="J68" s="106"/>
      <c r="K68" s="115">
        <f>SUM(C68:I68)</f>
        <v>21768.735972072074</v>
      </c>
      <c r="L68" s="86"/>
    </row>
    <row r="69" spans="1:12" ht="15" customHeight="1">
      <c r="A69" s="354"/>
      <c r="B69" s="105" t="s">
        <v>4</v>
      </c>
      <c r="C69" s="52">
        <f t="shared" ref="C69:I69" si="18">IF(C67=0,0,C68/C67)</f>
        <v>0.95525254769637646</v>
      </c>
      <c r="D69" s="52">
        <f t="shared" si="18"/>
        <v>0.92063570971512221</v>
      </c>
      <c r="E69" s="52">
        <f t="shared" si="18"/>
        <v>1.0387820499446347</v>
      </c>
      <c r="F69" s="52">
        <f t="shared" si="18"/>
        <v>0.96180256333780134</v>
      </c>
      <c r="G69" s="52">
        <f t="shared" si="18"/>
        <v>0.93398976154487001</v>
      </c>
      <c r="H69" s="52">
        <f t="shared" si="18"/>
        <v>0.87916039188395356</v>
      </c>
      <c r="I69" s="52">
        <f t="shared" si="18"/>
        <v>0.92785814292821966</v>
      </c>
      <c r="J69" s="108"/>
      <c r="K69" s="52">
        <f>IF(K67=0,0,K68/K67)</f>
        <v>0.94153749712309487</v>
      </c>
      <c r="L69" s="86"/>
    </row>
    <row r="70" spans="1:12" ht="15" customHeight="1">
      <c r="A70" s="114"/>
      <c r="B70" s="117" t="str">
        <f>'Week 1'!B70</f>
        <v>Productivity Goals</v>
      </c>
      <c r="C70" s="58"/>
      <c r="D70" s="58"/>
      <c r="E70" s="58"/>
      <c r="F70" s="58"/>
      <c r="G70" s="58"/>
      <c r="H70" s="58"/>
      <c r="I70" s="58"/>
      <c r="J70" s="118"/>
      <c r="K70" s="119"/>
      <c r="L70" s="86"/>
    </row>
    <row r="71" spans="1:12" ht="15" customHeight="1">
      <c r="A71" s="120" t="str">
        <f>'Week 1'!A71</f>
        <v>Hours Variance (Act. minus Std.)</v>
      </c>
      <c r="B71" s="241">
        <f>'Week 1'!B71</f>
        <v>0</v>
      </c>
      <c r="C71" s="101">
        <f>IF(C63=0,0,C63-C64)</f>
        <v>7.2508408408408513</v>
      </c>
      <c r="D71" s="101">
        <f t="shared" ref="D71:I71" si="19">IF(D63=0,0,D63-D64)</f>
        <v>16.026592746592769</v>
      </c>
      <c r="E71" s="101">
        <f t="shared" si="19"/>
        <v>-4.583513513513509</v>
      </c>
      <c r="F71" s="101">
        <f t="shared" si="19"/>
        <v>5.7487225687225703</v>
      </c>
      <c r="G71" s="101">
        <f t="shared" si="19"/>
        <v>13.367763917763938</v>
      </c>
      <c r="H71" s="101">
        <f t="shared" si="19"/>
        <v>28.727373527373544</v>
      </c>
      <c r="I71" s="101">
        <f t="shared" si="19"/>
        <v>14.717267267267232</v>
      </c>
      <c r="J71" s="111"/>
      <c r="K71" s="186">
        <f>IF(K63=0,0,K63-K64)</f>
        <v>81.255047355047509</v>
      </c>
      <c r="L71" s="86"/>
    </row>
    <row r="72" spans="1:12" ht="15" customHeight="1">
      <c r="A72" s="120" t="str">
        <f>'Week 1'!A72</f>
        <v>Cost Variance (Act. Minus Std.)</v>
      </c>
      <c r="B72" s="241">
        <v>0</v>
      </c>
      <c r="C72" s="115">
        <f>IF(C64=0,0,C67-C68)</f>
        <v>158.54337954954917</v>
      </c>
      <c r="D72" s="115">
        <f t="shared" ref="D72:I72" si="20">IF(D64=0,0,D67-D68)</f>
        <v>255.29524981981876</v>
      </c>
      <c r="E72" s="115">
        <f t="shared" si="20"/>
        <v>-97.400139189189304</v>
      </c>
      <c r="F72" s="115">
        <f t="shared" si="20"/>
        <v>130.68724626126095</v>
      </c>
      <c r="G72" s="115">
        <f t="shared" si="20"/>
        <v>236.31974954954876</v>
      </c>
      <c r="H72" s="115">
        <f t="shared" si="20"/>
        <v>432.32657297297237</v>
      </c>
      <c r="I72" s="115">
        <f t="shared" si="20"/>
        <v>235.90516396396333</v>
      </c>
      <c r="J72" s="111"/>
      <c r="K72" s="115">
        <f>IF(K64=0,0,K67-K68)</f>
        <v>1351.6772229279231</v>
      </c>
      <c r="L72" s="86"/>
    </row>
    <row r="73" spans="1:12" ht="15" customHeight="1">
      <c r="A73" s="120" t="s">
        <v>154</v>
      </c>
      <c r="B73" s="241">
        <f>IF(K64=0,0,(K64*60)/K11)</f>
        <v>59.352081539581533</v>
      </c>
      <c r="C73" s="121">
        <f>IF(C63=0,0,(C63*60)/C11)</f>
        <v>57.887356321839079</v>
      </c>
      <c r="D73" s="121">
        <f t="shared" ref="D73:I73" si="21">IF(D63=0,0,(D63*60)/D11)</f>
        <v>68.603999999999999</v>
      </c>
      <c r="E73" s="121">
        <f t="shared" si="21"/>
        <v>64.814285714285717</v>
      </c>
      <c r="F73" s="121">
        <f t="shared" si="21"/>
        <v>57.007031250000004</v>
      </c>
      <c r="G73" s="121">
        <f t="shared" si="21"/>
        <v>59.73046875</v>
      </c>
      <c r="H73" s="121">
        <f t="shared" si="21"/>
        <v>63.8125</v>
      </c>
      <c r="I73" s="121">
        <f t="shared" si="21"/>
        <v>68.822660098522164</v>
      </c>
      <c r="J73" s="111"/>
      <c r="K73" s="244">
        <f>IF(K63=0,0,(K63*60)/K11)</f>
        <v>62.429924242424235</v>
      </c>
      <c r="L73" s="86"/>
    </row>
    <row r="74" spans="1:12" ht="15" customHeight="1">
      <c r="A74" s="120" t="str">
        <f>'Week 1'!A74</f>
        <v>Rooms Cleaned per AM GRA</v>
      </c>
      <c r="B74" s="241">
        <f>IF(K16=0,0,(K8/(K16/8)))</f>
        <v>16.705648395721923</v>
      </c>
      <c r="C74" s="121">
        <f t="shared" ref="C74:K74" si="22">IF(C15=0,0,(C8/(C15/8)))</f>
        <v>17.716115261472787</v>
      </c>
      <c r="D74" s="121">
        <f t="shared" si="22"/>
        <v>14.525993883792049</v>
      </c>
      <c r="E74" s="121">
        <f t="shared" si="22"/>
        <v>15.879113843001663</v>
      </c>
      <c r="F74" s="121">
        <f t="shared" si="22"/>
        <v>17.642698295033359</v>
      </c>
      <c r="G74" s="121">
        <f t="shared" si="22"/>
        <v>16.881674498077746</v>
      </c>
      <c r="H74" s="121">
        <f t="shared" si="22"/>
        <v>15.038823048630977</v>
      </c>
      <c r="I74" s="121">
        <f t="shared" si="22"/>
        <v>15.975039001560061</v>
      </c>
      <c r="J74" s="111"/>
      <c r="K74" s="244">
        <f t="shared" si="22"/>
        <v>16.256904581392831</v>
      </c>
      <c r="L74" s="86"/>
    </row>
    <row r="75" spans="1:12" ht="15" customHeight="1">
      <c r="A75" s="120" t="str">
        <f>'Week 1'!A75</f>
        <v>Rooms Cleaned per PM GRA</v>
      </c>
      <c r="B75" s="241">
        <f>IF(K20=0,0,(K9/(K20/8)))</f>
        <v>13.000000000000002</v>
      </c>
      <c r="C75" s="121">
        <f>IF(C19=0,0,(C9/(C19/8)))</f>
        <v>6.1696658097686372</v>
      </c>
      <c r="D75" s="121">
        <f t="shared" ref="D75:I75" si="23">IF(D19=0,0,(D9/(D19/8)))</f>
        <v>10.062893081761006</v>
      </c>
      <c r="E75" s="121">
        <f t="shared" si="23"/>
        <v>12.4822695035461</v>
      </c>
      <c r="F75" s="121">
        <f t="shared" si="23"/>
        <v>10.176678445229681</v>
      </c>
      <c r="G75" s="121">
        <f t="shared" si="23"/>
        <v>9.6</v>
      </c>
      <c r="H75" s="121">
        <f t="shared" si="23"/>
        <v>9.8765432098765444</v>
      </c>
      <c r="I75" s="121">
        <f t="shared" si="23"/>
        <v>11</v>
      </c>
      <c r="J75" s="111"/>
      <c r="K75" s="244">
        <f>IF(K19=0,0,(K9/(K19/8)))</f>
        <v>9.4861660079051386</v>
      </c>
      <c r="L75" s="86"/>
    </row>
    <row r="76" spans="1:12" ht="15" customHeight="1">
      <c r="A76" s="120" t="str">
        <f>'Week 1'!A76</f>
        <v>Rooms per Carpet Cleaner</v>
      </c>
      <c r="B76" s="121">
        <f>IF(K28=0,0,(K12/(K28/7.5)))</f>
        <v>14.018691588785048</v>
      </c>
      <c r="C76" s="121">
        <f>IF(C27=0,0,(C12/(C27/7.5)))</f>
        <v>9.375</v>
      </c>
      <c r="D76" s="121">
        <f t="shared" ref="D76:I76" si="24">IF(D27=0,0,(D12/(D27/7.5)))</f>
        <v>9.375</v>
      </c>
      <c r="E76" s="121">
        <f t="shared" si="24"/>
        <v>0</v>
      </c>
      <c r="F76" s="121">
        <f t="shared" si="24"/>
        <v>0</v>
      </c>
      <c r="G76" s="121">
        <f t="shared" si="24"/>
        <v>9.375</v>
      </c>
      <c r="H76" s="121">
        <f t="shared" si="24"/>
        <v>0</v>
      </c>
      <c r="I76" s="121">
        <f t="shared" si="24"/>
        <v>9.375</v>
      </c>
      <c r="J76" s="130"/>
      <c r="K76" s="121">
        <f>IF(K27=0,0,(K12/(K27/7.5)))</f>
        <v>9.375</v>
      </c>
      <c r="L76" s="86"/>
    </row>
    <row r="77" spans="1:12" ht="15" customHeight="1">
      <c r="A77" s="120" t="str">
        <f>'Week 1'!A77</f>
        <v>Rooms per Laundry Attendant</v>
      </c>
      <c r="B77" s="121">
        <f>IF(K44=0,0,(K11/(K44/7.5)))</f>
        <v>56.571428571428569</v>
      </c>
      <c r="C77" s="121">
        <f>IF(C43=0,0,(C11/(C43/7.5)))</f>
        <v>50.321336760925448</v>
      </c>
      <c r="D77" s="121">
        <f t="shared" ref="D77:I77" si="25">IF(D43=0,0,(D11/(D43/7.5)))</f>
        <v>39.411455596426691</v>
      </c>
      <c r="E77" s="121">
        <f t="shared" si="25"/>
        <v>52.238805970149251</v>
      </c>
      <c r="F77" s="121">
        <f t="shared" si="25"/>
        <v>49.205535622757552</v>
      </c>
      <c r="G77" s="121">
        <f t="shared" si="25"/>
        <v>48</v>
      </c>
      <c r="H77" s="121">
        <f t="shared" si="25"/>
        <v>44.444444444444443</v>
      </c>
      <c r="I77" s="121">
        <f t="shared" si="25"/>
        <v>33.388157894736842</v>
      </c>
      <c r="J77" s="122"/>
      <c r="K77" s="121">
        <f>IF(K43=0,0,(K11/(K43/7.5)))</f>
        <v>44.628099173553714</v>
      </c>
      <c r="L77" s="86"/>
    </row>
    <row r="78" spans="1:12">
      <c r="K78" s="123"/>
      <c r="L78" s="86"/>
    </row>
    <row r="79" spans="1:12">
      <c r="L79" s="86"/>
    </row>
    <row r="80" spans="1:12">
      <c r="L80" s="86"/>
    </row>
    <row r="81" spans="1:12">
      <c r="L81" s="86"/>
    </row>
    <row r="82" spans="1:12">
      <c r="L82" s="86"/>
    </row>
    <row r="83" spans="1:12">
      <c r="L83" s="86"/>
    </row>
    <row r="84" spans="1:12">
      <c r="L84" s="86"/>
    </row>
    <row r="85" spans="1:12">
      <c r="L85" s="86"/>
    </row>
    <row r="86" spans="1:1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</row>
    <row r="87" spans="1:12">
      <c r="L87" s="86"/>
    </row>
    <row r="88" spans="1:12">
      <c r="L88" s="86"/>
    </row>
    <row r="89" spans="1:12">
      <c r="L89" s="86"/>
    </row>
    <row r="90" spans="1:12">
      <c r="L90" s="86"/>
    </row>
    <row r="92" spans="1:12">
      <c r="L92" s="86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92"/>
  <sheetViews>
    <sheetView showGridLines="0" view="pageBreakPreview" topLeftCell="A32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29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Screen'!B83</f>
        <v>41349</v>
      </c>
      <c r="D5" s="12">
        <f t="shared" ref="D5:I5" si="0">+C5+1</f>
        <v>41350</v>
      </c>
      <c r="E5" s="12">
        <f t="shared" si="0"/>
        <v>41351</v>
      </c>
      <c r="F5" s="12">
        <f t="shared" si="0"/>
        <v>41352</v>
      </c>
      <c r="G5" s="12">
        <f t="shared" si="0"/>
        <v>41353</v>
      </c>
      <c r="H5" s="12">
        <f t="shared" si="0"/>
        <v>41354</v>
      </c>
      <c r="I5" s="12">
        <f t="shared" si="0"/>
        <v>41355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Screen'!C$83</f>
        <v>187</v>
      </c>
      <c r="D6" s="16">
        <f>+'Input Screen'!C$84</f>
        <v>217</v>
      </c>
      <c r="E6" s="16">
        <f>+'Input Screen'!C$85</f>
        <v>169</v>
      </c>
      <c r="F6" s="16">
        <f>+'Input Screen'!C$86</f>
        <v>293</v>
      </c>
      <c r="G6" s="16">
        <f>+'Input Screen'!C$87</f>
        <v>303</v>
      </c>
      <c r="H6" s="16">
        <f>+'Input Screen'!C$88</f>
        <v>292</v>
      </c>
      <c r="I6" s="16">
        <f>+'Input Screen'!C$89</f>
        <v>257</v>
      </c>
      <c r="J6" s="17"/>
      <c r="K6" s="18">
        <f>SUM(C6:I6)</f>
        <v>1718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0.60322580645161294</v>
      </c>
      <c r="D7" s="42">
        <f t="shared" ref="D7:I7" si="1">D6/310</f>
        <v>0.7</v>
      </c>
      <c r="E7" s="42">
        <f t="shared" si="1"/>
        <v>0.54516129032258065</v>
      </c>
      <c r="F7" s="42">
        <f t="shared" si="1"/>
        <v>0.94516129032258067</v>
      </c>
      <c r="G7" s="42">
        <f t="shared" si="1"/>
        <v>0.97741935483870968</v>
      </c>
      <c r="H7" s="42">
        <f t="shared" si="1"/>
        <v>0.9419354838709677</v>
      </c>
      <c r="I7" s="42">
        <f t="shared" si="1"/>
        <v>0.82903225806451608</v>
      </c>
      <c r="J7" s="17"/>
      <c r="K7" s="42">
        <f>K6/2170</f>
        <v>0.79170506912442395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Screen'!D$83</f>
        <v>159</v>
      </c>
      <c r="D8" s="16">
        <f>+'Input Screen'!D$84</f>
        <v>182</v>
      </c>
      <c r="E8" s="16">
        <f>+'Input Screen'!D$85</f>
        <v>168</v>
      </c>
      <c r="F8" s="16">
        <f>+'Input Screen'!D$86</f>
        <v>253</v>
      </c>
      <c r="G8" s="16">
        <f>+'Input Screen'!D$87</f>
        <v>267</v>
      </c>
      <c r="H8" s="16">
        <f>+'Input Screen'!D$88</f>
        <v>272</v>
      </c>
      <c r="I8" s="16">
        <f>+'Input Screen'!D$89</f>
        <v>239</v>
      </c>
      <c r="J8" s="17"/>
      <c r="K8" s="18">
        <f t="shared" ref="K8:K13" si="2">SUM(C8:I8)</f>
        <v>1540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Screen'!E$83</f>
        <v>22</v>
      </c>
      <c r="D9" s="16">
        <f>+'Input Screen'!E$84</f>
        <v>10</v>
      </c>
      <c r="E9" s="16">
        <f>+'Input Screen'!E$85</f>
        <v>17</v>
      </c>
      <c r="F9" s="16">
        <f>+'Input Screen'!E$86</f>
        <v>25</v>
      </c>
      <c r="G9" s="16">
        <f>+'Input Screen'!E$87</f>
        <v>15</v>
      </c>
      <c r="H9" s="16">
        <f>+'Input Screen'!E$88</f>
        <v>9</v>
      </c>
      <c r="I9" s="16">
        <f>+'Input Screen'!E$89</f>
        <v>13</v>
      </c>
      <c r="J9" s="17"/>
      <c r="K9" s="18">
        <f t="shared" si="2"/>
        <v>111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Screen'!F$83</f>
        <v>0</v>
      </c>
      <c r="D10" s="16">
        <f>+'Input Screen'!F$84</f>
        <v>0</v>
      </c>
      <c r="E10" s="16">
        <f>+'Input Screen'!F$85</f>
        <v>0</v>
      </c>
      <c r="F10" s="16">
        <f>+'Input Screen'!F$86</f>
        <v>0</v>
      </c>
      <c r="G10" s="16">
        <f>+'Input Screen'!F$87</f>
        <v>2</v>
      </c>
      <c r="H10" s="16">
        <f>+'Input Screen'!F$88</f>
        <v>0</v>
      </c>
      <c r="I10" s="16">
        <f>+'Input Screen'!F$89</f>
        <v>0</v>
      </c>
      <c r="J10" s="17"/>
      <c r="K10" s="18">
        <f t="shared" si="2"/>
        <v>2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Screen'!G$83</f>
        <v>181</v>
      </c>
      <c r="D11" s="16">
        <f>+'Input Screen'!G$84</f>
        <v>192</v>
      </c>
      <c r="E11" s="16">
        <f>+'Input Screen'!G$85</f>
        <v>185</v>
      </c>
      <c r="F11" s="16">
        <f>+'Input Screen'!G$86</f>
        <v>278</v>
      </c>
      <c r="G11" s="16">
        <f>+'Input Screen'!G$87</f>
        <v>284</v>
      </c>
      <c r="H11" s="16">
        <f>+'Input Screen'!G$88</f>
        <v>281</v>
      </c>
      <c r="I11" s="16">
        <f>+'Input Screen'!G$89</f>
        <v>252</v>
      </c>
      <c r="J11" s="17"/>
      <c r="K11" s="18">
        <f t="shared" si="2"/>
        <v>1653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Screen'!H$83</f>
        <v>10</v>
      </c>
      <c r="D12" s="16">
        <f>+'Input Screen'!H$84</f>
        <v>10</v>
      </c>
      <c r="E12" s="16">
        <f>+'Input Screen'!H$85</f>
        <v>10</v>
      </c>
      <c r="F12" s="16">
        <f>+'Input Screen'!H$86</f>
        <v>0</v>
      </c>
      <c r="G12" s="16">
        <f>+'Input Screen'!H$87</f>
        <v>0</v>
      </c>
      <c r="H12" s="16">
        <f>+'Input Screen'!H$88</f>
        <v>10</v>
      </c>
      <c r="I12" s="16">
        <f>+'Input Screen'!H$89</f>
        <v>10</v>
      </c>
      <c r="J12" s="17"/>
      <c r="K12" s="18">
        <f t="shared" si="2"/>
        <v>50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Screen'!I$83</f>
        <v>0</v>
      </c>
      <c r="D13" s="16">
        <f>+'Input Screen'!I$84</f>
        <v>0</v>
      </c>
      <c r="E13" s="16">
        <f>+'Input Screen'!I$85</f>
        <v>0</v>
      </c>
      <c r="F13" s="16">
        <f>+'Input Screen'!I$86</f>
        <v>0</v>
      </c>
      <c r="G13" s="16">
        <f>+'Input Screen'!I$87</f>
        <v>0</v>
      </c>
      <c r="H13" s="16">
        <f>+'Input Screen'!I$88</f>
        <v>0</v>
      </c>
      <c r="I13" s="16">
        <f>+'Input Screen'!I$89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Screen'!J$83</f>
        <v>80.099999999999994</v>
      </c>
      <c r="D15" s="185">
        <f>+'Input Screen'!J$84</f>
        <v>96.1</v>
      </c>
      <c r="E15" s="185">
        <f>+'Input Screen'!J$85</f>
        <v>80.7</v>
      </c>
      <c r="F15" s="185">
        <f>+'Input Screen'!J$86</f>
        <v>112.65</v>
      </c>
      <c r="G15" s="185">
        <f>+'Input Screen'!J$87</f>
        <v>119.85</v>
      </c>
      <c r="H15" s="185">
        <f>+'Input Screen'!J$88</f>
        <v>133.44999999999999</v>
      </c>
      <c r="I15" s="185">
        <f>+'Input Screen'!J$89</f>
        <v>124.95</v>
      </c>
      <c r="J15" s="23"/>
      <c r="K15" s="22">
        <f>SUM(C15:I15)</f>
        <v>747.8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75.915915915915917</v>
      </c>
      <c r="D16" s="22">
        <f>VLOOKUP(D8,'Labor Stds'!A14:Q76,7)</f>
        <v>87.927927927927939</v>
      </c>
      <c r="E16" s="22">
        <f>VLOOKUP(E8,'Labor Stds'!A14:Q76,7)</f>
        <v>80.720720720720735</v>
      </c>
      <c r="F16" s="22">
        <f>VLOOKUP(F8,'Labor Stds'!A14:Q76,7)</f>
        <v>121.56156156156158</v>
      </c>
      <c r="G16" s="22">
        <f>VLOOKUP(G8,'Labor Stds'!A14:Q76,7)</f>
        <v>128.76876876876878</v>
      </c>
      <c r="H16" s="22">
        <f>VLOOKUP(H8,'Labor Stds'!A14:Q76,7)</f>
        <v>131.17117117117118</v>
      </c>
      <c r="I16" s="22">
        <f>VLOOKUP(I8,'Labor Stds'!A14:Q76,7)</f>
        <v>114.35435435435437</v>
      </c>
      <c r="J16" s="23"/>
      <c r="K16" s="22">
        <f>SUM(C16:I16)</f>
        <v>740.42042042042044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0.94776424364439349</v>
      </c>
      <c r="D17" s="42">
        <f t="shared" si="3"/>
        <v>0.91496282963504627</v>
      </c>
      <c r="E17" s="42">
        <f t="shared" si="3"/>
        <v>1.0002567623385468</v>
      </c>
      <c r="F17" s="42">
        <f t="shared" si="3"/>
        <v>1.0791084026769779</v>
      </c>
      <c r="G17" s="42">
        <f t="shared" si="3"/>
        <v>1.0744160931895601</v>
      </c>
      <c r="H17" s="42">
        <f t="shared" si="3"/>
        <v>0.98292372552395046</v>
      </c>
      <c r="I17" s="42">
        <f t="shared" si="3"/>
        <v>0.91520091520091529</v>
      </c>
      <c r="J17" s="41"/>
      <c r="K17" s="42">
        <f>IF(K15=0,0,K16/K15)</f>
        <v>0.99013161329288646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Screen'!K$83</f>
        <v>16.100000000000001</v>
      </c>
      <c r="D19" s="185">
        <f>+'Input Screen'!K$84</f>
        <v>7.8</v>
      </c>
      <c r="E19" s="185">
        <f>+'Input Screen'!K$85</f>
        <v>15.5</v>
      </c>
      <c r="F19" s="185">
        <f>+'Input Screen'!K$86</f>
        <v>16.100000000000001</v>
      </c>
      <c r="G19" s="185">
        <f>+'Input Screen'!K$87</f>
        <v>16</v>
      </c>
      <c r="H19" s="185">
        <f>+'Input Screen'!K$88</f>
        <v>7</v>
      </c>
      <c r="I19" s="185">
        <f>+'Input Screen'!K$89</f>
        <v>8.8000000000000007</v>
      </c>
      <c r="J19" s="23"/>
      <c r="K19" s="22">
        <f>SUM(C19:I19)</f>
        <v>87.3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14.153846153846153</v>
      </c>
      <c r="D20" s="22">
        <f>VLOOKUP(D9,'Labor Stds'!A14:Q76,8)</f>
        <v>4.9230769230769234</v>
      </c>
      <c r="E20" s="22">
        <f>VLOOKUP(E9,'Labor Stds'!A14:Q76,8)</f>
        <v>11.076923076923077</v>
      </c>
      <c r="F20" s="22">
        <f>VLOOKUP(F9,'Labor Stds'!A14:Q76,8)</f>
        <v>14.153846153846153</v>
      </c>
      <c r="G20" s="22">
        <f>VLOOKUP(G9,'Labor Stds'!A14:Q76,8)</f>
        <v>8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65.230769230769226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0.879120879120879</v>
      </c>
      <c r="D21" s="42">
        <f t="shared" si="4"/>
        <v>0.63116370808678501</v>
      </c>
      <c r="E21" s="42">
        <f>IF(E19=0,0,E20/E19)</f>
        <v>0.71464019851116622</v>
      </c>
      <c r="F21" s="42">
        <f t="shared" si="4"/>
        <v>0.879120879120879</v>
      </c>
      <c r="G21" s="42">
        <f t="shared" si="4"/>
        <v>0.5</v>
      </c>
      <c r="H21" s="42">
        <f t="shared" si="4"/>
        <v>0.70329670329670335</v>
      </c>
      <c r="I21" s="42">
        <f t="shared" si="4"/>
        <v>0.90909090909090906</v>
      </c>
      <c r="J21" s="41"/>
      <c r="K21" s="42">
        <f>IF(K19=0,0,K20/K19)</f>
        <v>0.74720239668693278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Screen'!L$83</f>
        <v>14.6</v>
      </c>
      <c r="D23" s="185">
        <f>+'Input Screen'!L$84</f>
        <v>15.5</v>
      </c>
      <c r="E23" s="185">
        <f>+'Input Screen'!L$85</f>
        <v>23</v>
      </c>
      <c r="F23" s="185">
        <f>+'Input Screen'!L$86</f>
        <v>23.8</v>
      </c>
      <c r="G23" s="185">
        <f>+'Input Screen'!L$87</f>
        <v>17.2</v>
      </c>
      <c r="H23" s="185">
        <f>+'Input Screen'!L$88</f>
        <v>15.8</v>
      </c>
      <c r="I23" s="185">
        <f>+'Input Screen'!L$89</f>
        <v>16</v>
      </c>
      <c r="J23" s="23"/>
      <c r="K23" s="22">
        <f>SUM(C23:I23)</f>
        <v>125.9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1.0273972602739727</v>
      </c>
      <c r="D25" s="42">
        <f t="shared" si="5"/>
        <v>1.4516129032258065</v>
      </c>
      <c r="E25" s="42">
        <f t="shared" si="5"/>
        <v>0.65217391304347827</v>
      </c>
      <c r="F25" s="42">
        <f t="shared" si="5"/>
        <v>0.94537815126050417</v>
      </c>
      <c r="G25" s="42">
        <f t="shared" si="5"/>
        <v>1.308139534883721</v>
      </c>
      <c r="H25" s="42">
        <f t="shared" si="5"/>
        <v>1.4240506329113924</v>
      </c>
      <c r="I25" s="42">
        <f t="shared" si="5"/>
        <v>1.40625</v>
      </c>
      <c r="J25" s="41"/>
      <c r="K25" s="42">
        <f>IF(K23=0,0,K24/K23)</f>
        <v>1.1318506751389992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Screen'!M$83</f>
        <v>8</v>
      </c>
      <c r="D27" s="185">
        <f>+'Input Screen'!M$84</f>
        <v>8</v>
      </c>
      <c r="E27" s="185">
        <f>+'Input Screen'!M$85</f>
        <v>8</v>
      </c>
      <c r="F27" s="185">
        <f>+'Input Screen'!M$86</f>
        <v>0</v>
      </c>
      <c r="G27" s="185">
        <f>+'Input Screen'!M$87</f>
        <v>0</v>
      </c>
      <c r="H27" s="185">
        <f>+'Input Screen'!M$88</f>
        <v>8</v>
      </c>
      <c r="I27" s="185">
        <f>+'Input Screen'!M$89</f>
        <v>8</v>
      </c>
      <c r="J27" s="23"/>
      <c r="K27" s="22">
        <f>SUM(C27:I27)</f>
        <v>40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</v>
      </c>
      <c r="G29" s="42">
        <f t="shared" si="6"/>
        <v>0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Screen'!N$83</f>
        <v>8</v>
      </c>
      <c r="D31" s="185">
        <f>+'Input Screen'!N$84</f>
        <v>8.1999999999999993</v>
      </c>
      <c r="E31" s="185">
        <f>+'Input Screen'!N$85</f>
        <v>8</v>
      </c>
      <c r="F31" s="185">
        <f>+'Input Screen'!N$86</f>
        <v>16.100000000000001</v>
      </c>
      <c r="G31" s="185">
        <f>+'Input Screen'!N$87</f>
        <v>8</v>
      </c>
      <c r="H31" s="185">
        <f>+'Input Screen'!N$88</f>
        <v>8</v>
      </c>
      <c r="I31" s="185">
        <f>+'Input Screen'!N$89</f>
        <v>8</v>
      </c>
      <c r="J31" s="23"/>
      <c r="K31" s="22">
        <f>SUM(C31:I31)</f>
        <v>64.3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0.9375</v>
      </c>
      <c r="D33" s="42">
        <f t="shared" si="7"/>
        <v>0.91463414634146345</v>
      </c>
      <c r="E33" s="42">
        <f>IF(E31=0,0,E32/E31)</f>
        <v>0.9375</v>
      </c>
      <c r="F33" s="42">
        <f t="shared" si="7"/>
        <v>0.46583850931677012</v>
      </c>
      <c r="G33" s="42">
        <f t="shared" si="7"/>
        <v>0.9375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0.81648522550544322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Screen'!O$83</f>
        <v>7.1</v>
      </c>
      <c r="D35" s="185">
        <f>+'Input Screen'!O$84</f>
        <v>7</v>
      </c>
      <c r="E35" s="185">
        <f>+'Input Screen'!O$85</f>
        <v>0</v>
      </c>
      <c r="F35" s="185">
        <f>+'Input Screen'!O$86</f>
        <v>8</v>
      </c>
      <c r="G35" s="185">
        <f>+'Input Screen'!O$87</f>
        <v>8</v>
      </c>
      <c r="H35" s="185">
        <f>+'Input Screen'!O$88</f>
        <v>8</v>
      </c>
      <c r="I35" s="185">
        <f>+'Input Screen'!O$89</f>
        <v>7.2</v>
      </c>
      <c r="J35" s="23"/>
      <c r="K35" s="22">
        <f>SUM(C35:I35)</f>
        <v>45.300000000000004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1.0563380281690142</v>
      </c>
      <c r="D37" s="42">
        <f t="shared" si="8"/>
        <v>1.0714285714285714</v>
      </c>
      <c r="E37" s="42">
        <f t="shared" si="8"/>
        <v>0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1.0416666666666667</v>
      </c>
      <c r="J37" s="41"/>
      <c r="K37" s="42">
        <f>IF(K35=0,0,K36/K35)</f>
        <v>1.1589403973509933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Screen'!P$83</f>
        <v>16.2</v>
      </c>
      <c r="D39" s="185">
        <f>+'Input Screen'!P$84</f>
        <v>16.100000000000001</v>
      </c>
      <c r="E39" s="185">
        <f>+'Input Screen'!P$85</f>
        <v>24</v>
      </c>
      <c r="F39" s="185">
        <f>+'Input Screen'!P$86</f>
        <v>16</v>
      </c>
      <c r="G39" s="185">
        <f>+'Input Screen'!P$87</f>
        <v>8</v>
      </c>
      <c r="H39" s="185">
        <f>+'Input Screen'!P$88</f>
        <v>16</v>
      </c>
      <c r="I39" s="185">
        <f>+'Input Screen'!P$89</f>
        <v>16.100000000000001</v>
      </c>
      <c r="J39" s="23"/>
      <c r="K39" s="22">
        <f>SUM(C39:I39)</f>
        <v>112.4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0.70493827160493827</v>
      </c>
      <c r="D41" s="42">
        <f t="shared" si="9"/>
        <v>0.70931677018633532</v>
      </c>
      <c r="E41" s="52">
        <f t="shared" si="9"/>
        <v>0.47583333333333333</v>
      </c>
      <c r="F41" s="42">
        <f t="shared" si="9"/>
        <v>0.71375</v>
      </c>
      <c r="G41" s="42">
        <f t="shared" si="9"/>
        <v>1.4275</v>
      </c>
      <c r="H41" s="42">
        <f t="shared" si="9"/>
        <v>0.71375</v>
      </c>
      <c r="I41" s="42">
        <f t="shared" si="9"/>
        <v>0.70931677018633532</v>
      </c>
      <c r="J41" s="41"/>
      <c r="K41" s="42">
        <f>IF(K39=0,0,K40/K39)</f>
        <v>0.71120996441281137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Screen'!Q$83</f>
        <v>30.5</v>
      </c>
      <c r="D43" s="185">
        <f>+'Input Screen'!Q$84</f>
        <v>38.5</v>
      </c>
      <c r="E43" s="185">
        <f>+'Input Screen'!Q$85</f>
        <v>32.1</v>
      </c>
      <c r="F43" s="185">
        <f>+'Input Screen'!Q$86</f>
        <v>32</v>
      </c>
      <c r="G43" s="185">
        <f>+'Input Screen'!Q$87</f>
        <v>40.5</v>
      </c>
      <c r="H43" s="185">
        <f>+'Input Screen'!Q$88</f>
        <v>40.1</v>
      </c>
      <c r="I43" s="185">
        <f>+'Input Screen'!Q$89</f>
        <v>38.5</v>
      </c>
      <c r="J43" s="23"/>
      <c r="K43" s="22">
        <f>SUM(C43:I43)</f>
        <v>252.2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0.98360655737704916</v>
      </c>
      <c r="D45" s="42">
        <f t="shared" si="10"/>
        <v>0.77922077922077926</v>
      </c>
      <c r="E45" s="42">
        <f t="shared" si="10"/>
        <v>0.93457943925233644</v>
      </c>
      <c r="F45" s="42">
        <f t="shared" si="10"/>
        <v>0.9375</v>
      </c>
      <c r="G45" s="42">
        <f t="shared" si="10"/>
        <v>0.7407407407407407</v>
      </c>
      <c r="H45" s="42">
        <f t="shared" si="10"/>
        <v>0.74812967581047374</v>
      </c>
      <c r="I45" s="42">
        <f t="shared" si="10"/>
        <v>0.77922077922077926</v>
      </c>
      <c r="J45" s="41"/>
      <c r="K45" s="42">
        <f>IF(K43=0,0,K44/K43)</f>
        <v>0.83267248215701828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Screen'!R$83</f>
        <v>8.1</v>
      </c>
      <c r="D47" s="185">
        <f>+'Input Screen'!R$84</f>
        <v>7.4</v>
      </c>
      <c r="E47" s="185">
        <f>+'Input Screen'!R$85</f>
        <v>3.5</v>
      </c>
      <c r="F47" s="185">
        <f>+'Input Screen'!R$86</f>
        <v>4.3</v>
      </c>
      <c r="G47" s="185">
        <f>+'Input Screen'!R$87</f>
        <v>11.3</v>
      </c>
      <c r="H47" s="185">
        <f>+'Input Screen'!R$88</f>
        <v>11.2</v>
      </c>
      <c r="I47" s="185">
        <f>+'Input Screen'!R$89</f>
        <v>4</v>
      </c>
      <c r="J47" s="23"/>
      <c r="K47" s="22">
        <f>SUM(C47:I47)</f>
        <v>49.8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0.98765432098765438</v>
      </c>
      <c r="D49" s="42">
        <f t="shared" si="11"/>
        <v>1.0810810810810809</v>
      </c>
      <c r="E49" s="42">
        <f t="shared" si="11"/>
        <v>2.2857142857142856</v>
      </c>
      <c r="F49" s="42">
        <f t="shared" si="11"/>
        <v>1.8604651162790697</v>
      </c>
      <c r="G49" s="42">
        <f t="shared" si="11"/>
        <v>0.70796460176991149</v>
      </c>
      <c r="H49" s="42">
        <f t="shared" si="11"/>
        <v>0.7142857142857143</v>
      </c>
      <c r="I49" s="42">
        <f t="shared" si="11"/>
        <v>2</v>
      </c>
      <c r="J49" s="41"/>
      <c r="K49" s="42">
        <f>IF(K47=0,0,K48/K47)</f>
        <v>1.1244979919678715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Screen'!S$83</f>
        <v>8.1</v>
      </c>
      <c r="D51" s="185">
        <f>+'Input Screen'!S$84</f>
        <v>7</v>
      </c>
      <c r="E51" s="185">
        <f>+'Input Screen'!S$85</f>
        <v>8</v>
      </c>
      <c r="F51" s="185">
        <f>+'Input Screen'!S$86</f>
        <v>8.1</v>
      </c>
      <c r="G51" s="185">
        <f>+'Input Screen'!S$87</f>
        <v>8</v>
      </c>
      <c r="H51" s="185">
        <f>+'Input Screen'!S$88</f>
        <v>8</v>
      </c>
      <c r="I51" s="185">
        <f>+'Input Screen'!S$89</f>
        <v>8</v>
      </c>
      <c r="J51" s="23"/>
      <c r="K51" s="22">
        <f>SUM(C51:I51)</f>
        <v>55.2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1.691358024691358</v>
      </c>
      <c r="D53" s="42">
        <f t="shared" si="12"/>
        <v>1.9571428571428571</v>
      </c>
      <c r="E53" s="42">
        <f t="shared" si="12"/>
        <v>1.7124999999999999</v>
      </c>
      <c r="F53" s="42">
        <f t="shared" si="12"/>
        <v>1.691358024691358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1.7373188405797102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Screen'!T$83</f>
        <v>16.100000000000001</v>
      </c>
      <c r="D55" s="185">
        <f>+'Input Screen'!T$84</f>
        <v>16.100000000000001</v>
      </c>
      <c r="E55" s="185">
        <f>+'Input Screen'!T$85</f>
        <v>16.100000000000001</v>
      </c>
      <c r="F55" s="185">
        <f>+'Input Screen'!T$86</f>
        <v>24</v>
      </c>
      <c r="G55" s="185">
        <f>+'Input Screen'!T$87</f>
        <v>16.3</v>
      </c>
      <c r="H55" s="185">
        <f>+'Input Screen'!T$88</f>
        <v>16.100000000000001</v>
      </c>
      <c r="I55" s="185">
        <f>+'Input Screen'!T$89</f>
        <v>16.100000000000001</v>
      </c>
      <c r="J55" s="23"/>
      <c r="K55" s="22">
        <f>SUM(C55:I55)</f>
        <v>120.80000000000001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0.70993788819875769</v>
      </c>
      <c r="D57" s="42">
        <f>IF(D55=0,0,D56/D55)</f>
        <v>0.70993788819875769</v>
      </c>
      <c r="E57" s="42">
        <f t="shared" si="13"/>
        <v>0.70993788819875769</v>
      </c>
      <c r="F57" s="42">
        <f t="shared" si="13"/>
        <v>0.47625000000000001</v>
      </c>
      <c r="G57" s="42">
        <f t="shared" si="13"/>
        <v>0.70122699386503062</v>
      </c>
      <c r="H57" s="42">
        <f t="shared" si="13"/>
        <v>0.70993788819875769</v>
      </c>
      <c r="I57" s="42">
        <f t="shared" si="13"/>
        <v>0.70993788819875769</v>
      </c>
      <c r="J57" s="41"/>
      <c r="K57" s="42">
        <f>IF(K55=0,0,K56/K55)</f>
        <v>0.66233443708609263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Screen'!U$83</f>
        <v>1.6</v>
      </c>
      <c r="D59" s="185">
        <f>+'Input Screen'!U$84</f>
        <v>1.5</v>
      </c>
      <c r="E59" s="185">
        <f>+'Input Screen'!U$85</f>
        <v>0.2</v>
      </c>
      <c r="F59" s="185">
        <f>+'Input Screen'!U$86</f>
        <v>0.7</v>
      </c>
      <c r="G59" s="185">
        <f>+'Input Screen'!U$87</f>
        <v>2.7</v>
      </c>
      <c r="H59" s="185">
        <f>+'Input Screen'!U$88</f>
        <v>0.5</v>
      </c>
      <c r="I59" s="185">
        <f>+'Input Screen'!U$89</f>
        <v>1</v>
      </c>
      <c r="J59" s="23"/>
      <c r="K59" s="22">
        <f>SUM(C59:I59)</f>
        <v>8.1999999999999993</v>
      </c>
      <c r="L59" s="4"/>
    </row>
    <row r="60" spans="1:13" ht="15" customHeight="1">
      <c r="A60" s="337"/>
      <c r="B60" s="65" t="s">
        <v>71</v>
      </c>
      <c r="C60" s="28">
        <f>C59*'Labor Stds'!$S$10</f>
        <v>38.071200000000012</v>
      </c>
      <c r="D60" s="28">
        <f>D59*'Labor Stds'!$S$10</f>
        <v>35.691750000000013</v>
      </c>
      <c r="E60" s="28">
        <f>E59*'Labor Stds'!$S$10</f>
        <v>4.7589000000000015</v>
      </c>
      <c r="F60" s="28">
        <f>F59*'Labor Stds'!$S$10</f>
        <v>16.656150000000004</v>
      </c>
      <c r="G60" s="28">
        <f>G59*'Labor Stds'!$S$10</f>
        <v>64.245150000000024</v>
      </c>
      <c r="H60" s="28">
        <f>H59*'Labor Stds'!$S$10</f>
        <v>11.897250000000003</v>
      </c>
      <c r="I60" s="28">
        <f>I59*'Labor Stds'!$S$10</f>
        <v>23.794500000000006</v>
      </c>
      <c r="J60" s="23"/>
      <c r="K60" s="28">
        <f>SUM(C60:I60)</f>
        <v>195.11490000000006</v>
      </c>
      <c r="L60" s="4"/>
    </row>
    <row r="61" spans="1:13" ht="15" customHeight="1">
      <c r="A61" s="338"/>
      <c r="B61" s="64" t="s">
        <v>17</v>
      </c>
      <c r="C61" s="28">
        <f>C60/3</f>
        <v>12.690400000000004</v>
      </c>
      <c r="D61" s="28">
        <f t="shared" ref="D61:I61" si="14">D60/3</f>
        <v>11.897250000000005</v>
      </c>
      <c r="E61" s="28">
        <f t="shared" si="14"/>
        <v>1.5863000000000005</v>
      </c>
      <c r="F61" s="28">
        <f t="shared" si="14"/>
        <v>5.5520500000000013</v>
      </c>
      <c r="G61" s="28">
        <f t="shared" si="14"/>
        <v>21.415050000000008</v>
      </c>
      <c r="H61" s="28">
        <f t="shared" si="14"/>
        <v>3.9657500000000012</v>
      </c>
      <c r="I61" s="28">
        <f t="shared" si="14"/>
        <v>7.9315000000000024</v>
      </c>
      <c r="J61" s="48"/>
      <c r="K61" s="28">
        <f>SUM(C61:I61)</f>
        <v>65.038300000000021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212.89999999999995</v>
      </c>
      <c r="D63" s="18">
        <f t="shared" ref="D63:I63" si="15">SUM(D15,D19,D23,D27,D31,D35,D39,D43,D47,D51,D55)</f>
        <v>227.7</v>
      </c>
      <c r="E63" s="18">
        <f t="shared" si="15"/>
        <v>218.89999999999998</v>
      </c>
      <c r="F63" s="18">
        <f t="shared" si="15"/>
        <v>261.05</v>
      </c>
      <c r="G63" s="18">
        <f t="shared" si="15"/>
        <v>253.15</v>
      </c>
      <c r="H63" s="18">
        <f t="shared" si="15"/>
        <v>271.64999999999998</v>
      </c>
      <c r="I63" s="18">
        <f t="shared" si="15"/>
        <v>255.64999999999998</v>
      </c>
      <c r="J63" s="17"/>
      <c r="K63" s="18">
        <f>SUM(C63:I63)</f>
        <v>1701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199.96976206976206</v>
      </c>
      <c r="D64" s="18">
        <f t="shared" ref="D64:I64" si="16">SUM(D16,D20,D24,D28,D32,D36,D40,D44,D48,D52,D56)</f>
        <v>210.25100485100484</v>
      </c>
      <c r="E64" s="18">
        <f t="shared" si="16"/>
        <v>201.69764379764379</v>
      </c>
      <c r="F64" s="18">
        <f t="shared" si="16"/>
        <v>247.76540771540772</v>
      </c>
      <c r="G64" s="18">
        <f t="shared" si="16"/>
        <v>248.81876876876876</v>
      </c>
      <c r="H64" s="18">
        <f t="shared" si="16"/>
        <v>253.49424809424809</v>
      </c>
      <c r="I64" s="18">
        <f t="shared" si="16"/>
        <v>239.75435435435435</v>
      </c>
      <c r="J64" s="23"/>
      <c r="K64" s="18">
        <f>SUM(C64:I64)</f>
        <v>1601.7511896511896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0.93926614405712594</v>
      </c>
      <c r="D65" s="42">
        <f t="shared" si="17"/>
        <v>0.92336848858587983</v>
      </c>
      <c r="E65" s="42">
        <f t="shared" si="17"/>
        <v>0.9214145445301225</v>
      </c>
      <c r="F65" s="42">
        <f t="shared" si="17"/>
        <v>0.94911092785063289</v>
      </c>
      <c r="G65" s="42">
        <f t="shared" si="17"/>
        <v>0.98289065284917543</v>
      </c>
      <c r="H65" s="42">
        <f t="shared" si="17"/>
        <v>0.93316491107766653</v>
      </c>
      <c r="I65" s="42">
        <f t="shared" si="17"/>
        <v>0.93782262606827449</v>
      </c>
      <c r="J65" s="41"/>
      <c r="K65" s="42">
        <f>IF(K63=0,0,K64/K63)</f>
        <v>0.94165266881316267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3021.5014000000001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3214.9242499999996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3081.8793000000005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3727.5110499999996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3571.4930499999996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3797.1217499999993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3576.3995000000004</v>
      </c>
      <c r="J67" s="17"/>
      <c r="K67" s="28">
        <f>SUM(C67:I67)</f>
        <v>23990.830299999998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2793.2717450450455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2929.601024324325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2816.1834567567576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3427.0420063063066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3441.0095738738742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3503.0064297297299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3320.8154387387394</v>
      </c>
      <c r="J68" s="23"/>
      <c r="K68" s="28">
        <f>SUM(C68:I68)</f>
        <v>22230.929674774779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0.92446481906149225</v>
      </c>
      <c r="D69" s="42">
        <f t="shared" si="18"/>
        <v>0.91125040483436748</v>
      </c>
      <c r="E69" s="42">
        <f t="shared" si="18"/>
        <v>0.91378771931683278</v>
      </c>
      <c r="F69" s="42">
        <f t="shared" si="18"/>
        <v>0.91939150825758298</v>
      </c>
      <c r="G69" s="42">
        <f t="shared" si="18"/>
        <v>0.96346528628240635</v>
      </c>
      <c r="H69" s="42">
        <f t="shared" si="18"/>
        <v>0.92254256259487344</v>
      </c>
      <c r="I69" s="42">
        <f t="shared" si="18"/>
        <v>0.92853593082616726</v>
      </c>
      <c r="J69" s="41"/>
      <c r="K69" s="42">
        <f>IF(K67=0,0,K68/K67)</f>
        <v>0.92664277962796404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12.930237930237894</v>
      </c>
      <c r="D71" s="47">
        <f t="shared" ref="D71:I71" si="19">IF(D63=0,0,D63-D64)</f>
        <v>17.448995148995152</v>
      </c>
      <c r="E71" s="47">
        <f t="shared" si="19"/>
        <v>17.202356202356185</v>
      </c>
      <c r="F71" s="47">
        <f t="shared" si="19"/>
        <v>13.284592284592293</v>
      </c>
      <c r="G71" s="47">
        <f t="shared" si="19"/>
        <v>4.3312312312312429</v>
      </c>
      <c r="H71" s="47">
        <f t="shared" si="19"/>
        <v>18.155751905751885</v>
      </c>
      <c r="I71" s="47">
        <f t="shared" si="19"/>
        <v>15.895645645645629</v>
      </c>
      <c r="J71" s="26"/>
      <c r="K71" s="242">
        <f>IF(K63=0,0,K63-K64)</f>
        <v>99.248810348810366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228.22965495495464</v>
      </c>
      <c r="D72" s="137">
        <f t="shared" ref="D72:I72" si="20">IF(D64=0,0,D67-D68)</f>
        <v>285.32322567567462</v>
      </c>
      <c r="E72" s="137">
        <f t="shared" si="20"/>
        <v>265.69584324324296</v>
      </c>
      <c r="F72" s="137">
        <f t="shared" si="20"/>
        <v>300.46904369369304</v>
      </c>
      <c r="G72" s="137">
        <f t="shared" si="20"/>
        <v>130.48347612612542</v>
      </c>
      <c r="H72" s="137">
        <f t="shared" si="20"/>
        <v>294.11532027026942</v>
      </c>
      <c r="I72" s="137">
        <f t="shared" si="20"/>
        <v>255.58406126126101</v>
      </c>
      <c r="J72" s="26"/>
      <c r="K72" s="137">
        <f>IF(K64=0,0,K67-K68)</f>
        <v>1759.9006252252184</v>
      </c>
      <c r="L72" s="4"/>
    </row>
    <row r="73" spans="1:12" ht="15" customHeight="1">
      <c r="A73" s="68" t="s">
        <v>154</v>
      </c>
      <c r="B73" s="240">
        <f>IF(K64=0,0,(K64*60)/K11)</f>
        <v>58.139789098046812</v>
      </c>
      <c r="C73" s="78">
        <f>IF(C63=0,0,(C63*60)/C11)</f>
        <v>70.574585635359099</v>
      </c>
      <c r="D73" s="78">
        <f t="shared" ref="D73:I73" si="21">IF(D63=0,0,(D63*60)/D11)</f>
        <v>71.15625</v>
      </c>
      <c r="E73" s="78">
        <f t="shared" si="21"/>
        <v>70.994594594594588</v>
      </c>
      <c r="F73" s="78">
        <f t="shared" si="21"/>
        <v>56.341726618705039</v>
      </c>
      <c r="G73" s="78">
        <f t="shared" si="21"/>
        <v>53.482394366197184</v>
      </c>
      <c r="H73" s="78">
        <f t="shared" si="21"/>
        <v>58.003558718861207</v>
      </c>
      <c r="I73" s="78">
        <f t="shared" si="21"/>
        <v>60.869047619047613</v>
      </c>
      <c r="J73" s="26"/>
      <c r="K73" s="243">
        <f>IF(K63=0,0,(K63*60)/K11)</f>
        <v>61.742286751361164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16.639195327709277</v>
      </c>
      <c r="C74" s="78">
        <f t="shared" ref="C74:K74" si="22">IF(C15=0,0,(C8/(C15/8)))</f>
        <v>15.880149812734084</v>
      </c>
      <c r="D74" s="78">
        <f t="shared" si="22"/>
        <v>15.150884495317378</v>
      </c>
      <c r="E74" s="78">
        <f t="shared" si="22"/>
        <v>16.654275092936803</v>
      </c>
      <c r="F74" s="78">
        <f t="shared" si="22"/>
        <v>17.967154904571682</v>
      </c>
      <c r="G74" s="78">
        <f t="shared" si="22"/>
        <v>17.822277847309138</v>
      </c>
      <c r="H74" s="78">
        <f t="shared" si="22"/>
        <v>16.305732484076433</v>
      </c>
      <c r="I74" s="78">
        <f t="shared" si="22"/>
        <v>15.302120848339335</v>
      </c>
      <c r="J74" s="26"/>
      <c r="K74" s="243">
        <f t="shared" si="22"/>
        <v>16.474993313720248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13.613207547169813</v>
      </c>
      <c r="C75" s="78">
        <f>IF(C19=0,0,(C9/(C19/8)))</f>
        <v>10.93167701863354</v>
      </c>
      <c r="D75" s="78">
        <f t="shared" ref="D75:I75" si="23">IF(D19=0,0,(D9/(D19/8)))</f>
        <v>10.256410256410257</v>
      </c>
      <c r="E75" s="78">
        <f t="shared" si="23"/>
        <v>8.7741935483870961</v>
      </c>
      <c r="F75" s="78">
        <f t="shared" si="23"/>
        <v>12.422360248447204</v>
      </c>
      <c r="G75" s="78">
        <f t="shared" si="23"/>
        <v>7.5</v>
      </c>
      <c r="H75" s="78">
        <f t="shared" si="23"/>
        <v>10.285714285714286</v>
      </c>
      <c r="I75" s="78">
        <f t="shared" si="23"/>
        <v>11.818181818181817</v>
      </c>
      <c r="J75" s="26"/>
      <c r="K75" s="243">
        <f>IF(K19=0,0,(K9/(K19/8)))</f>
        <v>10.171821305841926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0</v>
      </c>
      <c r="G76" s="78">
        <f t="shared" si="24"/>
        <v>0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59.035714285714285</v>
      </c>
      <c r="C77" s="78">
        <f>IF(C43=0,0,(C11/(C43/7.5)))</f>
        <v>44.508196721311478</v>
      </c>
      <c r="D77" s="78">
        <f t="shared" ref="D77:I77" si="25">IF(D43=0,0,(D11/(D43/7.5)))</f>
        <v>37.402597402597401</v>
      </c>
      <c r="E77" s="78">
        <f t="shared" si="25"/>
        <v>43.22429906542056</v>
      </c>
      <c r="F77" s="78">
        <f t="shared" si="25"/>
        <v>65.15625</v>
      </c>
      <c r="G77" s="78">
        <f t="shared" si="25"/>
        <v>52.592592592592588</v>
      </c>
      <c r="H77" s="78">
        <f t="shared" si="25"/>
        <v>52.556109725685786</v>
      </c>
      <c r="I77" s="78">
        <f t="shared" si="25"/>
        <v>49.090909090909086</v>
      </c>
      <c r="J77" s="38"/>
      <c r="K77" s="78">
        <f>IF(K43=0,0,(K11/(K43/7.5)))</f>
        <v>49.157414750198257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30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Screen'!B90</f>
        <v>41356</v>
      </c>
      <c r="D5" s="12">
        <f t="shared" ref="D5:I5" si="0">+C5+1</f>
        <v>41357</v>
      </c>
      <c r="E5" s="12">
        <f t="shared" si="0"/>
        <v>41358</v>
      </c>
      <c r="F5" s="12">
        <f t="shared" si="0"/>
        <v>41359</v>
      </c>
      <c r="G5" s="12">
        <f t="shared" si="0"/>
        <v>41360</v>
      </c>
      <c r="H5" s="12">
        <f t="shared" si="0"/>
        <v>41361</v>
      </c>
      <c r="I5" s="12">
        <f t="shared" si="0"/>
        <v>41362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Screen'!C$90</f>
        <v>214</v>
      </c>
      <c r="D6" s="16">
        <f>+'Input Screen'!C$91</f>
        <v>251</v>
      </c>
      <c r="E6" s="16">
        <f>+'Input Screen'!C$92</f>
        <v>137</v>
      </c>
      <c r="F6" s="16">
        <f>+'Input Screen'!C$93</f>
        <v>220</v>
      </c>
      <c r="G6" s="16">
        <f>+'Input Screen'!C$94</f>
        <v>256</v>
      </c>
      <c r="H6" s="16">
        <f>+'Input Screen'!C$95</f>
        <v>221</v>
      </c>
      <c r="I6" s="16">
        <f>+'Input Screen'!C$96</f>
        <v>165</v>
      </c>
      <c r="J6" s="17"/>
      <c r="K6" s="18">
        <f>SUM(C6:I6)</f>
        <v>1464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0.69032258064516128</v>
      </c>
      <c r="D7" s="42">
        <f t="shared" ref="D7:I7" si="1">D6/310</f>
        <v>0.80967741935483872</v>
      </c>
      <c r="E7" s="42">
        <f t="shared" si="1"/>
        <v>0.44193548387096776</v>
      </c>
      <c r="F7" s="42">
        <f t="shared" si="1"/>
        <v>0.70967741935483875</v>
      </c>
      <c r="G7" s="42">
        <f t="shared" si="1"/>
        <v>0.82580645161290323</v>
      </c>
      <c r="H7" s="42">
        <f t="shared" si="1"/>
        <v>0.7129032258064516</v>
      </c>
      <c r="I7" s="42">
        <f t="shared" si="1"/>
        <v>0.532258064516129</v>
      </c>
      <c r="J7" s="17"/>
      <c r="K7" s="42">
        <f>K6/2170</f>
        <v>0.67465437788018434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Screen'!D$90</f>
        <v>200</v>
      </c>
      <c r="D8" s="16">
        <f>+'Input Screen'!D$91</f>
        <v>209</v>
      </c>
      <c r="E8" s="16">
        <f>+'Input Screen'!D$92</f>
        <v>144</v>
      </c>
      <c r="F8" s="16">
        <f>+'Input Screen'!D$93</f>
        <v>210</v>
      </c>
      <c r="G8" s="16">
        <f>+'Input Screen'!D$94</f>
        <v>235</v>
      </c>
      <c r="H8" s="16">
        <f>+'Input Screen'!D$95</f>
        <v>195</v>
      </c>
      <c r="I8" s="16">
        <f>+'Input Screen'!D$96</f>
        <v>138</v>
      </c>
      <c r="J8" s="17"/>
      <c r="K8" s="18">
        <f t="shared" ref="K8:K13" si="2">SUM(C8:I8)</f>
        <v>1331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Screen'!E$90</f>
        <v>9</v>
      </c>
      <c r="D9" s="16">
        <f>+'Input Screen'!E$91</f>
        <v>9</v>
      </c>
      <c r="E9" s="16">
        <f>+'Input Screen'!E$92</f>
        <v>12</v>
      </c>
      <c r="F9" s="16">
        <f>+'Input Screen'!E$93</f>
        <v>9</v>
      </c>
      <c r="G9" s="16">
        <f>+'Input Screen'!E$94</f>
        <v>11</v>
      </c>
      <c r="H9" s="16">
        <f>+'Input Screen'!E$95</f>
        <v>12</v>
      </c>
      <c r="I9" s="16">
        <f>+'Input Screen'!E$96</f>
        <v>11</v>
      </c>
      <c r="J9" s="17"/>
      <c r="K9" s="18">
        <f t="shared" si="2"/>
        <v>73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Screen'!F$90</f>
        <v>0</v>
      </c>
      <c r="D10" s="16">
        <f>+'Input Screen'!F$91</f>
        <v>0</v>
      </c>
      <c r="E10" s="16">
        <f>+'Input Screen'!F$92</f>
        <v>1</v>
      </c>
      <c r="F10" s="16">
        <f>+'Input Screen'!F$93</f>
        <v>0</v>
      </c>
      <c r="G10" s="16">
        <f>+'Input Screen'!F$94</f>
        <v>0</v>
      </c>
      <c r="H10" s="16">
        <f>+'Input Screen'!F$95</f>
        <v>2</v>
      </c>
      <c r="I10" s="16">
        <f>+'Input Screen'!F$96</f>
        <v>0</v>
      </c>
      <c r="J10" s="17"/>
      <c r="K10" s="18">
        <f t="shared" si="2"/>
        <v>3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Screen'!G$90</f>
        <v>209</v>
      </c>
      <c r="D11" s="16">
        <f>+'Input Screen'!G$91</f>
        <v>218</v>
      </c>
      <c r="E11" s="16">
        <f>+'Input Screen'!G$92</f>
        <v>157</v>
      </c>
      <c r="F11" s="16">
        <f>+'Input Screen'!G$93</f>
        <v>219</v>
      </c>
      <c r="G11" s="16">
        <f>+'Input Screen'!G$94</f>
        <v>246</v>
      </c>
      <c r="H11" s="16">
        <f>+'Input Screen'!G$95</f>
        <v>209</v>
      </c>
      <c r="I11" s="16">
        <f>+'Input Screen'!G$96</f>
        <v>149</v>
      </c>
      <c r="J11" s="17"/>
      <c r="K11" s="18">
        <f t="shared" si="2"/>
        <v>1407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Screen'!H$90</f>
        <v>10</v>
      </c>
      <c r="D12" s="16">
        <f>+'Input Screen'!H$91</f>
        <v>10</v>
      </c>
      <c r="E12" s="16">
        <f>+'Input Screen'!H$92</f>
        <v>10</v>
      </c>
      <c r="F12" s="16">
        <f>+'Input Screen'!H$93</f>
        <v>0</v>
      </c>
      <c r="G12" s="16">
        <f>+'Input Screen'!H$94</f>
        <v>0</v>
      </c>
      <c r="H12" s="16">
        <f>+'Input Screen'!H$95</f>
        <v>0</v>
      </c>
      <c r="I12" s="16">
        <f>+'Input Screen'!H$96</f>
        <v>10</v>
      </c>
      <c r="J12" s="17"/>
      <c r="K12" s="18">
        <f t="shared" si="2"/>
        <v>40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Screen'!I$90</f>
        <v>0</v>
      </c>
      <c r="D13" s="16">
        <f>+'Input Screen'!I$91</f>
        <v>0</v>
      </c>
      <c r="E13" s="16">
        <f>+'Input Screen'!I$92</f>
        <v>0</v>
      </c>
      <c r="F13" s="16">
        <f>+'Input Screen'!I$93</f>
        <v>0</v>
      </c>
      <c r="G13" s="16">
        <f>+'Input Screen'!I$94</f>
        <v>0</v>
      </c>
      <c r="H13" s="16">
        <f>+'Input Screen'!I$95</f>
        <v>0</v>
      </c>
      <c r="I13" s="16">
        <f>+'Input Screen'!I$96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Screen'!J$90</f>
        <v>96.3</v>
      </c>
      <c r="D15" s="185">
        <f>+'Input Screen'!J$91</f>
        <v>104.2</v>
      </c>
      <c r="E15" s="185">
        <f>+'Input Screen'!J$92</f>
        <v>73.3</v>
      </c>
      <c r="F15" s="185">
        <f>+'Input Screen'!J$93</f>
        <v>95.1</v>
      </c>
      <c r="G15" s="185">
        <f>+'Input Screen'!J$94</f>
        <v>119.15</v>
      </c>
      <c r="H15" s="185">
        <f>+'Input Screen'!J$95</f>
        <v>96.7</v>
      </c>
      <c r="I15" s="185">
        <f>+'Input Screen'!J$96</f>
        <v>80.22</v>
      </c>
      <c r="J15" s="23"/>
      <c r="K15" s="22">
        <f>SUM(C15:I15)</f>
        <v>664.97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95.135135135135144</v>
      </c>
      <c r="D16" s="22">
        <f>VLOOKUP(D8,'Labor Stds'!A14:Q76,7)</f>
        <v>99.939939939939947</v>
      </c>
      <c r="E16" s="22">
        <f>VLOOKUP(E8,'Labor Stds'!A14:Q76,7)</f>
        <v>68.708708708708713</v>
      </c>
      <c r="F16" s="22">
        <f>VLOOKUP(F8,'Labor Stds'!A14:Q76,7)</f>
        <v>99.939939939939947</v>
      </c>
      <c r="G16" s="22">
        <f>VLOOKUP(G8,'Labor Stds'!A14:Q76,7)</f>
        <v>111.95195195195195</v>
      </c>
      <c r="H16" s="22">
        <f>VLOOKUP(H8,'Labor Stds'!A14:Q76,7)</f>
        <v>92.732732732732742</v>
      </c>
      <c r="I16" s="22">
        <f>VLOOKUP(I8,'Labor Stds'!A14:Q76,7)</f>
        <v>66.306306306306311</v>
      </c>
      <c r="J16" s="23"/>
      <c r="K16" s="22">
        <f>SUM(C16:I16)</f>
        <v>634.71471471471477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0.98790379164210951</v>
      </c>
      <c r="D17" s="42">
        <f t="shared" si="3"/>
        <v>0.95911650614145816</v>
      </c>
      <c r="E17" s="42">
        <f t="shared" si="3"/>
        <v>0.93736301103286102</v>
      </c>
      <c r="F17" s="42">
        <f t="shared" si="3"/>
        <v>1.0508931644578334</v>
      </c>
      <c r="G17" s="42">
        <f t="shared" si="3"/>
        <v>0.93958835041503941</v>
      </c>
      <c r="H17" s="42">
        <f t="shared" si="3"/>
        <v>0.9589734512175051</v>
      </c>
      <c r="I17" s="42">
        <f t="shared" si="3"/>
        <v>0.82655580037778997</v>
      </c>
      <c r="J17" s="41"/>
      <c r="K17" s="42">
        <f>IF(K15=0,0,K16/K15)</f>
        <v>0.95450127782413452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Screen'!K$90</f>
        <v>15.7</v>
      </c>
      <c r="D19" s="185">
        <f>+'Input Screen'!K$91</f>
        <v>15.5</v>
      </c>
      <c r="E19" s="185">
        <f>+'Input Screen'!K$92</f>
        <v>7.5</v>
      </c>
      <c r="F19" s="185">
        <f>+'Input Screen'!K$93</f>
        <v>8</v>
      </c>
      <c r="G19" s="185">
        <f>+'Input Screen'!K$94</f>
        <v>8</v>
      </c>
      <c r="H19" s="185">
        <f>+'Input Screen'!K$95</f>
        <v>8</v>
      </c>
      <c r="I19" s="185">
        <f>+'Input Screen'!K$96</f>
        <v>8.02</v>
      </c>
      <c r="J19" s="23"/>
      <c r="K19" s="22">
        <f>SUM(C19:I19)</f>
        <v>70.72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4.9230769230769234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0.31357177853993146</v>
      </c>
      <c r="D21" s="42">
        <f t="shared" si="4"/>
        <v>0.31761786600496278</v>
      </c>
      <c r="E21" s="42">
        <f>IF(E19=0,0,E20/E19)</f>
        <v>1.0666666666666667</v>
      </c>
      <c r="F21" s="42">
        <f t="shared" si="4"/>
        <v>0.61538461538461542</v>
      </c>
      <c r="G21" s="42">
        <f t="shared" si="4"/>
        <v>1</v>
      </c>
      <c r="H21" s="42">
        <f t="shared" si="4"/>
        <v>1</v>
      </c>
      <c r="I21" s="42">
        <f t="shared" si="4"/>
        <v>0.99750623441396513</v>
      </c>
      <c r="J21" s="41"/>
      <c r="K21" s="42">
        <f>IF(K19=0,0,K20/K19)</f>
        <v>0.66132962060563882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Screen'!L$90</f>
        <v>13.8</v>
      </c>
      <c r="D23" s="185">
        <f>+'Input Screen'!L$91</f>
        <v>24.3</v>
      </c>
      <c r="E23" s="185">
        <f>+'Input Screen'!L$92</f>
        <v>23.1</v>
      </c>
      <c r="F23" s="185">
        <f>+'Input Screen'!L$93</f>
        <v>15.9</v>
      </c>
      <c r="G23" s="185">
        <f>+'Input Screen'!L$94</f>
        <v>16.2</v>
      </c>
      <c r="H23" s="185">
        <f>+'Input Screen'!L$95</f>
        <v>24.1</v>
      </c>
      <c r="I23" s="185">
        <f>+'Input Screen'!L$96</f>
        <v>15.07</v>
      </c>
      <c r="J23" s="23"/>
      <c r="K23" s="22">
        <f>SUM(C23:I23)</f>
        <v>132.47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1.6304347826086956</v>
      </c>
      <c r="D25" s="42">
        <f t="shared" si="5"/>
        <v>0.92592592592592593</v>
      </c>
      <c r="E25" s="42">
        <f t="shared" si="5"/>
        <v>0.64935064935064934</v>
      </c>
      <c r="F25" s="42">
        <f t="shared" si="5"/>
        <v>1.4150943396226414</v>
      </c>
      <c r="G25" s="42">
        <f t="shared" si="5"/>
        <v>1.3888888888888888</v>
      </c>
      <c r="H25" s="42">
        <f t="shared" si="5"/>
        <v>0.93360995850622397</v>
      </c>
      <c r="I25" s="42">
        <f t="shared" si="5"/>
        <v>0.99535500995355009</v>
      </c>
      <c r="J25" s="41"/>
      <c r="K25" s="42">
        <f>IF(K23=0,0,K24/K23)</f>
        <v>1.0757152562844419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Screen'!M$90</f>
        <v>8</v>
      </c>
      <c r="D27" s="185">
        <f>+'Input Screen'!M$91</f>
        <v>8</v>
      </c>
      <c r="E27" s="185">
        <f>+'Input Screen'!M$92</f>
        <v>8</v>
      </c>
      <c r="F27" s="185">
        <f>+'Input Screen'!M$93</f>
        <v>0</v>
      </c>
      <c r="G27" s="185">
        <f>+'Input Screen'!M$94</f>
        <v>0</v>
      </c>
      <c r="H27" s="185">
        <f>+'Input Screen'!M$95</f>
        <v>0</v>
      </c>
      <c r="I27" s="185">
        <f>+'Input Screen'!M$96</f>
        <v>8</v>
      </c>
      <c r="J27" s="23"/>
      <c r="K27" s="22">
        <f>SUM(C27:I27)</f>
        <v>32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5.35</v>
      </c>
      <c r="J28" s="23"/>
      <c r="K28" s="22">
        <f>SUM(C28:I28)</f>
        <v>21.4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Screen'!N$90</f>
        <v>8</v>
      </c>
      <c r="D31" s="185">
        <f>+'Input Screen'!N$91</f>
        <v>0</v>
      </c>
      <c r="E31" s="185">
        <f>+'Input Screen'!N$92</f>
        <v>0</v>
      </c>
      <c r="F31" s="185">
        <f>+'Input Screen'!N$93</f>
        <v>8.1</v>
      </c>
      <c r="G31" s="185">
        <f>+'Input Screen'!N$94</f>
        <v>8</v>
      </c>
      <c r="H31" s="185">
        <f>+'Input Screen'!N$95</f>
        <v>8.1</v>
      </c>
      <c r="I31" s="185">
        <f>+'Input Screen'!N$96</f>
        <v>7.03</v>
      </c>
      <c r="J31" s="23"/>
      <c r="K31" s="22">
        <f>SUM(C31:I31)</f>
        <v>39.230000000000004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0.9375</v>
      </c>
      <c r="D33" s="42">
        <f t="shared" si="7"/>
        <v>0</v>
      </c>
      <c r="E33" s="42">
        <f>IF(E31=0,0,E32/E31)</f>
        <v>0</v>
      </c>
      <c r="F33" s="42">
        <f t="shared" si="7"/>
        <v>0.92592592592592593</v>
      </c>
      <c r="G33" s="42">
        <f t="shared" si="7"/>
        <v>0.9375</v>
      </c>
      <c r="H33" s="42">
        <f>IF(H31=0,0,H32/H31)</f>
        <v>0.92592592592592593</v>
      </c>
      <c r="I33" s="42">
        <f t="shared" si="7"/>
        <v>1.0668563300142246</v>
      </c>
      <c r="J33" s="41"/>
      <c r="K33" s="42">
        <f>IF(K31=0,0,K32/K31)</f>
        <v>1.3382615345398927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Screen'!O$90</f>
        <v>7.1</v>
      </c>
      <c r="D35" s="185">
        <f>+'Input Screen'!O$91</f>
        <v>8</v>
      </c>
      <c r="E35" s="185">
        <f>+'Input Screen'!O$92</f>
        <v>8</v>
      </c>
      <c r="F35" s="185">
        <f>+'Input Screen'!O$93</f>
        <v>8</v>
      </c>
      <c r="G35" s="185">
        <f>+'Input Screen'!O$94</f>
        <v>8</v>
      </c>
      <c r="H35" s="185">
        <f>+'Input Screen'!O$95</f>
        <v>8</v>
      </c>
      <c r="I35" s="185">
        <f>+'Input Screen'!O$96</f>
        <v>7.15</v>
      </c>
      <c r="J35" s="23"/>
      <c r="K35" s="22">
        <f>SUM(C35:I35)</f>
        <v>54.25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1.0563380281690142</v>
      </c>
      <c r="D37" s="42">
        <f t="shared" si="8"/>
        <v>0.9375</v>
      </c>
      <c r="E37" s="42">
        <f t="shared" si="8"/>
        <v>0.9375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1.048951048951049</v>
      </c>
      <c r="J37" s="41"/>
      <c r="K37" s="42">
        <f>IF(K35=0,0,K36/K35)</f>
        <v>0.967741935483871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Screen'!P$90</f>
        <v>8</v>
      </c>
      <c r="D39" s="185">
        <f>+'Input Screen'!P$91</f>
        <v>16</v>
      </c>
      <c r="E39" s="185">
        <f>+'Input Screen'!P$92</f>
        <v>16.100000000000001</v>
      </c>
      <c r="F39" s="185">
        <f>+'Input Screen'!P$93</f>
        <v>16</v>
      </c>
      <c r="G39" s="185">
        <f>+'Input Screen'!P$94</f>
        <v>16</v>
      </c>
      <c r="H39" s="185">
        <f>+'Input Screen'!P$95</f>
        <v>16</v>
      </c>
      <c r="I39" s="185">
        <f>+'Input Screen'!P$96</f>
        <v>16.100000000000001</v>
      </c>
      <c r="J39" s="23"/>
      <c r="K39" s="22">
        <f>SUM(C39:I39)</f>
        <v>104.19999999999999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1.4275</v>
      </c>
      <c r="D41" s="42">
        <f t="shared" si="9"/>
        <v>0.71375</v>
      </c>
      <c r="E41" s="42">
        <f t="shared" si="9"/>
        <v>0.70931677018633532</v>
      </c>
      <c r="F41" s="42">
        <f t="shared" si="9"/>
        <v>0.71375</v>
      </c>
      <c r="G41" s="42">
        <f t="shared" si="9"/>
        <v>0.71375</v>
      </c>
      <c r="H41" s="42">
        <f t="shared" si="9"/>
        <v>0.71375</v>
      </c>
      <c r="I41" s="42">
        <f t="shared" si="9"/>
        <v>0.70931677018633532</v>
      </c>
      <c r="J41" s="41"/>
      <c r="K41" s="42">
        <f>IF(K39=0,0,K40/K39)</f>
        <v>0.76717850287907874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Screen'!Q$90</f>
        <v>38.5</v>
      </c>
      <c r="D43" s="185">
        <f>+'Input Screen'!Q$91</f>
        <v>38.6</v>
      </c>
      <c r="E43" s="185">
        <f>+'Input Screen'!Q$92</f>
        <v>32</v>
      </c>
      <c r="F43" s="185">
        <f>+'Input Screen'!Q$93</f>
        <v>39</v>
      </c>
      <c r="G43" s="185">
        <f>+'Input Screen'!Q$94</f>
        <v>40</v>
      </c>
      <c r="H43" s="185">
        <f>+'Input Screen'!Q$95</f>
        <v>48.1</v>
      </c>
      <c r="I43" s="185">
        <f>+'Input Screen'!Q$96</f>
        <v>38.5</v>
      </c>
      <c r="J43" s="23"/>
      <c r="K43" s="22">
        <f>SUM(C43:I43)</f>
        <v>274.7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0.77922077922077926</v>
      </c>
      <c r="D45" s="42">
        <f t="shared" si="10"/>
        <v>0.77720207253886009</v>
      </c>
      <c r="E45" s="42">
        <f t="shared" si="10"/>
        <v>0.9375</v>
      </c>
      <c r="F45" s="42">
        <f t="shared" si="10"/>
        <v>0.76923076923076927</v>
      </c>
      <c r="G45" s="42">
        <f t="shared" si="10"/>
        <v>0.75</v>
      </c>
      <c r="H45" s="42">
        <f t="shared" si="10"/>
        <v>0.62370062370062374</v>
      </c>
      <c r="I45" s="42">
        <f t="shared" si="10"/>
        <v>0.77922077922077926</v>
      </c>
      <c r="J45" s="41"/>
      <c r="K45" s="42">
        <f>IF(K43=0,0,K44/K43)</f>
        <v>0.76447033127047692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Screen'!R$90</f>
        <v>8.1</v>
      </c>
      <c r="D47" s="185">
        <f>+'Input Screen'!R$91</f>
        <v>7.1</v>
      </c>
      <c r="E47" s="185">
        <f>+'Input Screen'!R$92</f>
        <v>11</v>
      </c>
      <c r="F47" s="185">
        <f>+'Input Screen'!R$93</f>
        <v>11.1</v>
      </c>
      <c r="G47" s="185">
        <f>+'Input Screen'!R$94</f>
        <v>11</v>
      </c>
      <c r="H47" s="185">
        <f>+'Input Screen'!R$95</f>
        <v>11.1</v>
      </c>
      <c r="I47" s="185">
        <f>+'Input Screen'!R$96</f>
        <v>4</v>
      </c>
      <c r="J47" s="23"/>
      <c r="K47" s="22">
        <f>SUM(C47:I47)</f>
        <v>63.4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0.98765432098765438</v>
      </c>
      <c r="D49" s="42">
        <f t="shared" si="11"/>
        <v>1.1267605633802817</v>
      </c>
      <c r="E49" s="42">
        <f t="shared" si="11"/>
        <v>0.72727272727272729</v>
      </c>
      <c r="F49" s="42">
        <f t="shared" si="11"/>
        <v>0.7207207207207208</v>
      </c>
      <c r="G49" s="42">
        <f t="shared" si="11"/>
        <v>0.72727272727272729</v>
      </c>
      <c r="H49" s="42">
        <f t="shared" si="11"/>
        <v>0.7207207207207208</v>
      </c>
      <c r="I49" s="42">
        <f t="shared" si="11"/>
        <v>2</v>
      </c>
      <c r="J49" s="41"/>
      <c r="K49" s="42">
        <f>IF(K47=0,0,K48/K47)</f>
        <v>0.88328075709779186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Screen'!S$90</f>
        <v>8.1</v>
      </c>
      <c r="D51" s="185">
        <f>+'Input Screen'!S$91</f>
        <v>8.1</v>
      </c>
      <c r="E51" s="185">
        <f>+'Input Screen'!S$92</f>
        <v>8</v>
      </c>
      <c r="F51" s="185">
        <f>+'Input Screen'!S$93</f>
        <v>8.1</v>
      </c>
      <c r="G51" s="185">
        <f>+'Input Screen'!S$94</f>
        <v>8</v>
      </c>
      <c r="H51" s="185">
        <f>+'Input Screen'!S$95</f>
        <v>8.3000000000000007</v>
      </c>
      <c r="I51" s="185">
        <f>+'Input Screen'!S$96</f>
        <v>8.0500000000000007</v>
      </c>
      <c r="J51" s="23"/>
      <c r="K51" s="22">
        <f>SUM(C51:I51)</f>
        <v>56.649999999999991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1.691358024691358</v>
      </c>
      <c r="D53" s="42">
        <f t="shared" si="12"/>
        <v>1.691358024691358</v>
      </c>
      <c r="E53" s="42">
        <f t="shared" si="12"/>
        <v>1.7124999999999999</v>
      </c>
      <c r="F53" s="42">
        <f t="shared" si="12"/>
        <v>1.691358024691358</v>
      </c>
      <c r="G53" s="42">
        <f t="shared" si="12"/>
        <v>1.7124999999999999</v>
      </c>
      <c r="H53" s="42">
        <f t="shared" si="12"/>
        <v>1.6506024096385541</v>
      </c>
      <c r="I53" s="42">
        <f t="shared" si="12"/>
        <v>1.7018633540372667</v>
      </c>
      <c r="J53" s="41"/>
      <c r="K53" s="42">
        <f>IF(K51=0,0,K52/K51)</f>
        <v>1.6928508384819068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Screen'!T$90</f>
        <v>16</v>
      </c>
      <c r="D55" s="185">
        <f>+'Input Screen'!T$91</f>
        <v>16.2</v>
      </c>
      <c r="E55" s="185">
        <f>+'Input Screen'!T$92</f>
        <v>16.100000000000001</v>
      </c>
      <c r="F55" s="185">
        <f>+'Input Screen'!T$93</f>
        <v>16.100000000000001</v>
      </c>
      <c r="G55" s="185">
        <f>+'Input Screen'!T$94</f>
        <v>16.2</v>
      </c>
      <c r="H55" s="185">
        <f>+'Input Screen'!T$95</f>
        <v>16.3</v>
      </c>
      <c r="I55" s="185">
        <f>+'Input Screen'!T$96</f>
        <v>16.25</v>
      </c>
      <c r="J55" s="23"/>
      <c r="K55" s="22">
        <f>SUM(C55:I55)</f>
        <v>113.15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0.71437499999999998</v>
      </c>
      <c r="D57" s="42">
        <f>IF(D55=0,0,D56/D55)</f>
        <v>0.7055555555555556</v>
      </c>
      <c r="E57" s="42">
        <f t="shared" si="13"/>
        <v>0.70993788819875769</v>
      </c>
      <c r="F57" s="42">
        <f t="shared" si="13"/>
        <v>0.70993788819875769</v>
      </c>
      <c r="G57" s="42">
        <f t="shared" si="13"/>
        <v>0.7055555555555556</v>
      </c>
      <c r="H57" s="42">
        <f t="shared" si="13"/>
        <v>0.70122699386503062</v>
      </c>
      <c r="I57" s="42">
        <f t="shared" si="13"/>
        <v>0.70338461538461539</v>
      </c>
      <c r="J57" s="41"/>
      <c r="K57" s="42">
        <f>IF(K55=0,0,K56/K55)</f>
        <v>0.70711444984533789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Screen'!U$90</f>
        <v>1.4</v>
      </c>
      <c r="D59" s="185">
        <f>+'Input Screen'!U$91</f>
        <v>0.3</v>
      </c>
      <c r="E59" s="185">
        <f>+'Input Screen'!U$92</f>
        <v>0.2</v>
      </c>
      <c r="F59" s="185">
        <f>+'Input Screen'!U$93</f>
        <v>0.1</v>
      </c>
      <c r="G59" s="185">
        <f>+'Input Screen'!U$94</f>
        <v>0</v>
      </c>
      <c r="H59" s="185">
        <f>+'Input Screen'!U$95</f>
        <v>10.8</v>
      </c>
      <c r="I59" s="185">
        <f>+'Input Screen'!U$96</f>
        <v>5</v>
      </c>
      <c r="J59" s="23"/>
      <c r="K59" s="22">
        <f>SUM(C59:I59)</f>
        <v>17.8</v>
      </c>
      <c r="L59" s="4"/>
    </row>
    <row r="60" spans="1:13" ht="15" customHeight="1">
      <c r="A60" s="337"/>
      <c r="B60" s="65" t="s">
        <v>71</v>
      </c>
      <c r="C60" s="28">
        <f>C59*'Labor Stds'!$S$10</f>
        <v>33.312300000000008</v>
      </c>
      <c r="D60" s="28">
        <f>D59*'Labor Stds'!$S$10</f>
        <v>7.1383500000000017</v>
      </c>
      <c r="E60" s="28">
        <f>E59*'Labor Stds'!$S$10</f>
        <v>4.7589000000000015</v>
      </c>
      <c r="F60" s="28">
        <f>F59*'Labor Stds'!$S$10</f>
        <v>2.3794500000000007</v>
      </c>
      <c r="G60" s="28">
        <f>G59*'Labor Stds'!$S$10</f>
        <v>0</v>
      </c>
      <c r="H60" s="28">
        <f>H59*'Labor Stds'!$S$10</f>
        <v>256.98060000000009</v>
      </c>
      <c r="I60" s="28">
        <f>I59*'Labor Stds'!$S$10</f>
        <v>118.97250000000003</v>
      </c>
      <c r="J60" s="23"/>
      <c r="K60" s="28">
        <f>SUM(C60:I60)</f>
        <v>423.54210000000012</v>
      </c>
      <c r="L60" s="4"/>
    </row>
    <row r="61" spans="1:13" ht="15" customHeight="1">
      <c r="A61" s="338"/>
      <c r="B61" s="64" t="s">
        <v>17</v>
      </c>
      <c r="C61" s="28">
        <f>C60/3</f>
        <v>11.104100000000003</v>
      </c>
      <c r="D61" s="28">
        <f t="shared" ref="D61:I61" si="14">D60/3</f>
        <v>2.3794500000000007</v>
      </c>
      <c r="E61" s="28">
        <f t="shared" si="14"/>
        <v>1.5863000000000005</v>
      </c>
      <c r="F61" s="28">
        <f t="shared" si="14"/>
        <v>0.79315000000000024</v>
      </c>
      <c r="G61" s="28">
        <f t="shared" si="14"/>
        <v>0</v>
      </c>
      <c r="H61" s="28">
        <f t="shared" si="14"/>
        <v>85.660200000000032</v>
      </c>
      <c r="I61" s="28">
        <f t="shared" si="14"/>
        <v>39.657500000000006</v>
      </c>
      <c r="J61" s="48"/>
      <c r="K61" s="28">
        <f>SUM(C61:I61)</f>
        <v>141.18070000000003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227.6</v>
      </c>
      <c r="D63" s="18">
        <f t="shared" ref="D63:I63" si="15">SUM(D15,D19,D23,D27,D31,D35,D39,D43,D47,D51,D55)</f>
        <v>245.99999999999997</v>
      </c>
      <c r="E63" s="18">
        <f t="shared" si="15"/>
        <v>203.1</v>
      </c>
      <c r="F63" s="18">
        <f t="shared" si="15"/>
        <v>225.39999999999998</v>
      </c>
      <c r="G63" s="18">
        <f t="shared" si="15"/>
        <v>250.54999999999998</v>
      </c>
      <c r="H63" s="18">
        <f t="shared" si="15"/>
        <v>244.70000000000002</v>
      </c>
      <c r="I63" s="18">
        <f t="shared" si="15"/>
        <v>208.39000000000001</v>
      </c>
      <c r="J63" s="17"/>
      <c r="K63" s="18">
        <f>SUM(C63:I63)</f>
        <v>1605.74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217.45821205821204</v>
      </c>
      <c r="D64" s="18">
        <f t="shared" ref="D64:I64" si="16">SUM(D16,D20,D24,D28,D32,D36,D40,D44,D48,D52,D56)</f>
        <v>222.26301686301684</v>
      </c>
      <c r="E64" s="18">
        <f t="shared" si="16"/>
        <v>186.60870870870872</v>
      </c>
      <c r="F64" s="18">
        <f t="shared" si="16"/>
        <v>216.91301686301685</v>
      </c>
      <c r="G64" s="18">
        <f t="shared" si="16"/>
        <v>232.00195195195195</v>
      </c>
      <c r="H64" s="18">
        <f t="shared" si="16"/>
        <v>212.78273273273274</v>
      </c>
      <c r="I64" s="18">
        <f t="shared" si="16"/>
        <v>184.20630630630632</v>
      </c>
      <c r="J64" s="23"/>
      <c r="K64" s="18">
        <f>SUM(C64:I64)</f>
        <v>1472.2339454839455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0.95544029902553618</v>
      </c>
      <c r="D65" s="42">
        <f t="shared" si="17"/>
        <v>0.90350819863014986</v>
      </c>
      <c r="E65" s="42">
        <f t="shared" si="17"/>
        <v>0.91880211082574459</v>
      </c>
      <c r="F65" s="42">
        <f t="shared" si="17"/>
        <v>0.96234701358924968</v>
      </c>
      <c r="G65" s="42">
        <f t="shared" si="17"/>
        <v>0.9259706723286848</v>
      </c>
      <c r="H65" s="42">
        <f t="shared" si="17"/>
        <v>0.8695657242857896</v>
      </c>
      <c r="I65" s="42">
        <f t="shared" si="17"/>
        <v>0.88394983591490139</v>
      </c>
      <c r="J65" s="41"/>
      <c r="K65" s="42">
        <f>IF(K63=0,0,K64/K63)</f>
        <v>0.91685699147056532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3213.8081000000002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3449.3854499999993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2885.4213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3180.5741499999999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3514.0509999999995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3523.5652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2983.0383999999995</v>
      </c>
      <c r="J67" s="17"/>
      <c r="K67" s="28">
        <f>SUM(C67:I67)</f>
        <v>22749.8436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3025.1685918918924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3088.8803036036038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2616.1041774774781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3017.939303603604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3218.0185828828835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2963.1717360360367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2584.2483216216219</v>
      </c>
      <c r="J68" s="23"/>
      <c r="K68" s="28">
        <f>SUM(C68:I68)</f>
        <v>20513.531017117119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0.94130343124466342</v>
      </c>
      <c r="D69" s="42">
        <f t="shared" si="18"/>
        <v>0.89548713774611777</v>
      </c>
      <c r="E69" s="42">
        <f t="shared" si="18"/>
        <v>0.90666280777697106</v>
      </c>
      <c r="F69" s="42">
        <f t="shared" si="18"/>
        <v>0.9488661987659065</v>
      </c>
      <c r="G69" s="42">
        <f t="shared" si="18"/>
        <v>0.91575750690097668</v>
      </c>
      <c r="H69" s="42">
        <f t="shared" si="18"/>
        <v>0.84095839521744531</v>
      </c>
      <c r="I69" s="42">
        <f t="shared" si="18"/>
        <v>0.86631413179985295</v>
      </c>
      <c r="J69" s="41"/>
      <c r="K69" s="42">
        <f>IF(K67=0,0,K68/K67)</f>
        <v>0.90169987002095775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10.141787941787953</v>
      </c>
      <c r="D71" s="47">
        <f t="shared" ref="D71:I71" si="19">IF(D63=0,0,D63-D64)</f>
        <v>23.736983136983127</v>
      </c>
      <c r="E71" s="47">
        <f t="shared" si="19"/>
        <v>16.491291291291276</v>
      </c>
      <c r="F71" s="47">
        <f t="shared" si="19"/>
        <v>8.4869831369831275</v>
      </c>
      <c r="G71" s="47">
        <f t="shared" si="19"/>
        <v>18.548048048048031</v>
      </c>
      <c r="H71" s="47">
        <f t="shared" si="19"/>
        <v>31.917267267267277</v>
      </c>
      <c r="I71" s="47">
        <f t="shared" si="19"/>
        <v>24.183693693693698</v>
      </c>
      <c r="J71" s="26"/>
      <c r="K71" s="242">
        <f>IF(K63=0,0,K63-K64)</f>
        <v>133.50605451605452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188.63950810810775</v>
      </c>
      <c r="D72" s="137">
        <f t="shared" ref="D72:I72" si="20">IF(D64=0,0,D67-D68)</f>
        <v>360.5051463963955</v>
      </c>
      <c r="E72" s="137">
        <f t="shared" si="20"/>
        <v>269.31712252252191</v>
      </c>
      <c r="F72" s="137">
        <f t="shared" si="20"/>
        <v>162.63484639639591</v>
      </c>
      <c r="G72" s="137">
        <f t="shared" si="20"/>
        <v>296.03241711711598</v>
      </c>
      <c r="H72" s="137">
        <f t="shared" si="20"/>
        <v>560.39346396396331</v>
      </c>
      <c r="I72" s="137">
        <f t="shared" si="20"/>
        <v>398.79007837837753</v>
      </c>
      <c r="J72" s="26"/>
      <c r="K72" s="137">
        <f>IF(K64=0,0,K67-K68)</f>
        <v>2236.3125828828815</v>
      </c>
      <c r="L72" s="4"/>
    </row>
    <row r="73" spans="1:12" ht="15" customHeight="1">
      <c r="A73" s="68" t="s">
        <v>154</v>
      </c>
      <c r="B73" s="240">
        <f>IF(K64=0,0,(K64*60)/K11)</f>
        <v>62.781831363920915</v>
      </c>
      <c r="C73" s="78">
        <f>IF(C63=0,0,(C63*60)/C11)</f>
        <v>65.339712918660283</v>
      </c>
      <c r="D73" s="78">
        <f t="shared" ref="D73:I73" si="21">IF(D63=0,0,(D63*60)/D11)</f>
        <v>67.706422018348619</v>
      </c>
      <c r="E73" s="78">
        <f t="shared" si="21"/>
        <v>77.617834394904463</v>
      </c>
      <c r="F73" s="78">
        <f t="shared" si="21"/>
        <v>61.753424657534239</v>
      </c>
      <c r="G73" s="78">
        <f t="shared" si="21"/>
        <v>61.109756097560968</v>
      </c>
      <c r="H73" s="78">
        <f t="shared" si="21"/>
        <v>70.248803827751203</v>
      </c>
      <c r="I73" s="78">
        <f t="shared" si="21"/>
        <v>83.915436241610749</v>
      </c>
      <c r="J73" s="26"/>
      <c r="K73" s="243">
        <f>IF(K63=0,0,(K63*60)/K11)</f>
        <v>68.475053304904051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16.776040878122632</v>
      </c>
      <c r="C74" s="78">
        <f t="shared" ref="C74:K74" si="22">IF(C15=0,0,(C8/(C15/8)))</f>
        <v>16.614745586708203</v>
      </c>
      <c r="D74" s="78">
        <f t="shared" si="22"/>
        <v>16.046065259117082</v>
      </c>
      <c r="E74" s="78">
        <f t="shared" si="22"/>
        <v>15.716234652114599</v>
      </c>
      <c r="F74" s="78">
        <f t="shared" si="22"/>
        <v>17.665615141955836</v>
      </c>
      <c r="G74" s="78">
        <f t="shared" si="22"/>
        <v>15.778430549727235</v>
      </c>
      <c r="H74" s="78">
        <f t="shared" si="22"/>
        <v>16.132368148914168</v>
      </c>
      <c r="I74" s="78">
        <f t="shared" si="22"/>
        <v>13.762154076290201</v>
      </c>
      <c r="J74" s="26"/>
      <c r="K74" s="243">
        <f t="shared" si="22"/>
        <v>16.012752454997969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12.486842105263158</v>
      </c>
      <c r="C75" s="78">
        <f>IF(C19=0,0,(C9/(C19/8)))</f>
        <v>4.5859872611464967</v>
      </c>
      <c r="D75" s="78">
        <f t="shared" ref="D75:I75" si="23">IF(D19=0,0,(D9/(D19/8)))</f>
        <v>4.645161290322581</v>
      </c>
      <c r="E75" s="78">
        <f t="shared" si="23"/>
        <v>12.8</v>
      </c>
      <c r="F75" s="78">
        <f t="shared" si="23"/>
        <v>9</v>
      </c>
      <c r="G75" s="78">
        <f t="shared" si="23"/>
        <v>11</v>
      </c>
      <c r="H75" s="78">
        <f t="shared" si="23"/>
        <v>12</v>
      </c>
      <c r="I75" s="78">
        <f t="shared" si="23"/>
        <v>10.972568578553616</v>
      </c>
      <c r="J75" s="26"/>
      <c r="K75" s="243">
        <f>IF(K19=0,0,(K9/(K19/8)))</f>
        <v>8.2579185520362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14.018691588785048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50.25</v>
      </c>
      <c r="C77" s="78">
        <f>IF(C43=0,0,(C11/(C43/7.5)))</f>
        <v>40.714285714285708</v>
      </c>
      <c r="D77" s="78">
        <f t="shared" ref="D77:I77" si="25">IF(D43=0,0,(D11/(D43/7.5)))</f>
        <v>42.35751295336788</v>
      </c>
      <c r="E77" s="78">
        <f t="shared" si="25"/>
        <v>36.796875</v>
      </c>
      <c r="F77" s="78">
        <f t="shared" si="25"/>
        <v>42.115384615384613</v>
      </c>
      <c r="G77" s="78">
        <f t="shared" si="25"/>
        <v>46.125</v>
      </c>
      <c r="H77" s="78">
        <f t="shared" si="25"/>
        <v>32.588357588357589</v>
      </c>
      <c r="I77" s="78">
        <f t="shared" si="25"/>
        <v>29.025974025974023</v>
      </c>
      <c r="J77" s="38"/>
      <c r="K77" s="78">
        <f>IF(K43=0,0,(K11/(K43/7.5)))</f>
        <v>38.414634146341463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31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Screen'!B97</f>
        <v>41363</v>
      </c>
      <c r="D5" s="12">
        <f t="shared" ref="D5:I5" si="0">+C5+1</f>
        <v>41364</v>
      </c>
      <c r="E5" s="12">
        <f t="shared" si="0"/>
        <v>41365</v>
      </c>
      <c r="F5" s="12">
        <f t="shared" si="0"/>
        <v>41366</v>
      </c>
      <c r="G5" s="12">
        <f t="shared" si="0"/>
        <v>41367</v>
      </c>
      <c r="H5" s="12">
        <f t="shared" si="0"/>
        <v>41368</v>
      </c>
      <c r="I5" s="12">
        <f t="shared" si="0"/>
        <v>41369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Screen'!C$97</f>
        <v>147</v>
      </c>
      <c r="D6" s="16">
        <f>+'Input Screen'!C$98</f>
        <v>130</v>
      </c>
      <c r="E6" s="16">
        <f>+'Input Screen'!C$99</f>
        <v>119</v>
      </c>
      <c r="F6" s="16">
        <f>+'Input Screen'!C$100</f>
        <v>182</v>
      </c>
      <c r="G6" s="16">
        <f>+'Input Screen'!C$101</f>
        <v>241</v>
      </c>
      <c r="H6" s="16">
        <f>+'Input Screen'!C$102</f>
        <v>287</v>
      </c>
      <c r="I6" s="16">
        <f>+'Input Screen'!C$103</f>
        <v>206</v>
      </c>
      <c r="J6" s="17"/>
      <c r="K6" s="18">
        <f>SUM(C6:I6)</f>
        <v>1312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0.47419354838709676</v>
      </c>
      <c r="D7" s="42">
        <f t="shared" ref="D7:I7" si="1">D6/310</f>
        <v>0.41935483870967744</v>
      </c>
      <c r="E7" s="42">
        <f t="shared" si="1"/>
        <v>0.38387096774193546</v>
      </c>
      <c r="F7" s="42">
        <f t="shared" si="1"/>
        <v>0.58709677419354833</v>
      </c>
      <c r="G7" s="42">
        <f t="shared" si="1"/>
        <v>0.77741935483870972</v>
      </c>
      <c r="H7" s="42">
        <f t="shared" si="1"/>
        <v>0.9258064516129032</v>
      </c>
      <c r="I7" s="42">
        <f t="shared" si="1"/>
        <v>0.6645161290322581</v>
      </c>
      <c r="J7" s="17"/>
      <c r="K7" s="42">
        <f>K6/2170</f>
        <v>0.60460829493087553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Screen'!D$97</f>
        <v>132</v>
      </c>
      <c r="D8" s="16">
        <f>+'Input Screen'!D$98</f>
        <v>106</v>
      </c>
      <c r="E8" s="16">
        <f>+'Input Screen'!D$99</f>
        <v>100</v>
      </c>
      <c r="F8" s="16">
        <f>+'Input Screen'!D$100</f>
        <v>171</v>
      </c>
      <c r="G8" s="16">
        <f>+'Input Screen'!D$101</f>
        <v>221</v>
      </c>
      <c r="H8" s="16">
        <f>+'Input Screen'!D$102</f>
        <v>241</v>
      </c>
      <c r="I8" s="16">
        <f>+'Input Screen'!D$103</f>
        <v>199</v>
      </c>
      <c r="J8" s="17"/>
      <c r="K8" s="18">
        <f t="shared" ref="K8:K13" si="2">SUM(C8:I8)</f>
        <v>1170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Screen'!E$97</f>
        <v>12</v>
      </c>
      <c r="D9" s="16">
        <f>+'Input Screen'!E$98</f>
        <v>9</v>
      </c>
      <c r="E9" s="16">
        <f>+'Input Screen'!E$99</f>
        <v>21</v>
      </c>
      <c r="F9" s="16">
        <f>+'Input Screen'!E$100</f>
        <v>14</v>
      </c>
      <c r="G9" s="16">
        <f>+'Input Screen'!E$101</f>
        <v>14</v>
      </c>
      <c r="H9" s="16">
        <f>+'Input Screen'!E$102</f>
        <v>26</v>
      </c>
      <c r="I9" s="16">
        <f>+'Input Screen'!E$103</f>
        <v>12</v>
      </c>
      <c r="J9" s="17"/>
      <c r="K9" s="18">
        <f t="shared" si="2"/>
        <v>108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Screen'!F$97</f>
        <v>0</v>
      </c>
      <c r="D10" s="16">
        <f>+'Input Screen'!F$98</f>
        <v>0</v>
      </c>
      <c r="E10" s="16">
        <f>+'Input Screen'!F$99</f>
        <v>0</v>
      </c>
      <c r="F10" s="16">
        <f>+'Input Screen'!F$100</f>
        <v>0</v>
      </c>
      <c r="G10" s="16">
        <f>+'Input Screen'!F$101</f>
        <v>5</v>
      </c>
      <c r="H10" s="16">
        <f>+'Input Screen'!F$102</f>
        <v>1</v>
      </c>
      <c r="I10" s="16">
        <f>+'Input Screen'!F$103</f>
        <v>0</v>
      </c>
      <c r="J10" s="17"/>
      <c r="K10" s="18">
        <f t="shared" si="2"/>
        <v>6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Screen'!G$97</f>
        <v>144</v>
      </c>
      <c r="D11" s="16">
        <f>+'Input Screen'!G$98</f>
        <v>115</v>
      </c>
      <c r="E11" s="16">
        <f>+'Input Screen'!G$99</f>
        <v>121</v>
      </c>
      <c r="F11" s="16">
        <f>+'Input Screen'!G$100</f>
        <v>185</v>
      </c>
      <c r="G11" s="16">
        <f>+'Input Screen'!G$101</f>
        <v>240</v>
      </c>
      <c r="H11" s="16">
        <f>+'Input Screen'!G$102</f>
        <v>268</v>
      </c>
      <c r="I11" s="16">
        <f>+'Input Screen'!G$103</f>
        <v>211</v>
      </c>
      <c r="J11" s="17"/>
      <c r="K11" s="18">
        <f t="shared" si="2"/>
        <v>1284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Screen'!H$97</f>
        <v>10</v>
      </c>
      <c r="D12" s="16">
        <f>+'Input Screen'!H$98</f>
        <v>10</v>
      </c>
      <c r="E12" s="16">
        <f>+'Input Screen'!H$99</f>
        <v>10</v>
      </c>
      <c r="F12" s="16">
        <f>+'Input Screen'!H$100</f>
        <v>0</v>
      </c>
      <c r="G12" s="16">
        <f>+'Input Screen'!H$101</f>
        <v>10</v>
      </c>
      <c r="H12" s="16">
        <f>+'Input Screen'!H$102</f>
        <v>10</v>
      </c>
      <c r="I12" s="16">
        <f>+'Input Screen'!H$103</f>
        <v>10</v>
      </c>
      <c r="J12" s="17"/>
      <c r="K12" s="18">
        <f t="shared" si="2"/>
        <v>60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Screen'!I$97</f>
        <v>0</v>
      </c>
      <c r="D13" s="16">
        <f>+'Input Screen'!I$98</f>
        <v>0</v>
      </c>
      <c r="E13" s="16">
        <f>+'Input Screen'!I$99</f>
        <v>0</v>
      </c>
      <c r="F13" s="16">
        <f>+'Input Screen'!I$100</f>
        <v>0</v>
      </c>
      <c r="G13" s="16">
        <f>+'Input Screen'!I$101</f>
        <v>0</v>
      </c>
      <c r="H13" s="16">
        <f>+'Input Screen'!I$102</f>
        <v>0</v>
      </c>
      <c r="I13" s="16">
        <f>+'Input Screen'!I$103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Screen'!J$97</f>
        <v>72.16</v>
      </c>
      <c r="D15" s="185">
        <f>+'Input Screen'!J$98</f>
        <v>64.7</v>
      </c>
      <c r="E15" s="185">
        <f>+'Input Screen'!J$99</f>
        <v>64.38</v>
      </c>
      <c r="F15" s="185">
        <f>+'Input Screen'!J$100</f>
        <v>78.099999999999994</v>
      </c>
      <c r="G15" s="185">
        <f>+'Input Screen'!J$101</f>
        <v>100.1</v>
      </c>
      <c r="H15" s="185">
        <f>+'Input Screen'!J$102</f>
        <v>113.3</v>
      </c>
      <c r="I15" s="185">
        <f>+'Input Screen'!J$103</f>
        <v>88.9</v>
      </c>
      <c r="J15" s="23"/>
      <c r="K15" s="22">
        <f>SUM(C15:I15)</f>
        <v>581.6400000000001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63.90390390390391</v>
      </c>
      <c r="D16" s="22">
        <f>VLOOKUP(D8,'Labor Stds'!A14:Q76,7)</f>
        <v>51.891891891891895</v>
      </c>
      <c r="E16" s="22">
        <f>VLOOKUP(E8,'Labor Stds'!A14:Q76,7)</f>
        <v>47.087087087087092</v>
      </c>
      <c r="F16" s="22">
        <f>VLOOKUP(F8,'Labor Stds'!A14:Q76,7)</f>
        <v>83.123123123123136</v>
      </c>
      <c r="G16" s="22">
        <f>VLOOKUP(G8,'Labor Stds'!A14:Q76,7)</f>
        <v>107.14714714714715</v>
      </c>
      <c r="H16" s="22">
        <f>VLOOKUP(H8,'Labor Stds'!A14:Q76,7)</f>
        <v>116.75675675675677</v>
      </c>
      <c r="I16" s="22">
        <f>VLOOKUP(I8,'Labor Stds'!A14:Q76,7)</f>
        <v>95.135135135135144</v>
      </c>
      <c r="J16" s="23"/>
      <c r="K16" s="22">
        <f>SUM(C16:I16)</f>
        <v>565.04504504504507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0.8855862514399101</v>
      </c>
      <c r="D17" s="42">
        <f t="shared" si="3"/>
        <v>0.80203851455783448</v>
      </c>
      <c r="E17" s="42">
        <f t="shared" si="3"/>
        <v>0.7313930892682059</v>
      </c>
      <c r="F17" s="42">
        <f t="shared" si="3"/>
        <v>1.0643165572743041</v>
      </c>
      <c r="G17" s="42">
        <f t="shared" si="3"/>
        <v>1.0704010704010705</v>
      </c>
      <c r="H17" s="42">
        <f t="shared" si="3"/>
        <v>1.0305097683738462</v>
      </c>
      <c r="I17" s="42">
        <f t="shared" si="3"/>
        <v>1.0701365032073693</v>
      </c>
      <c r="J17" s="41"/>
      <c r="K17" s="42">
        <f>IF(K15=0,0,K16/K15)</f>
        <v>0.97146868345547932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Screen'!K$97</f>
        <v>8.0500000000000007</v>
      </c>
      <c r="D19" s="185">
        <f>+'Input Screen'!K$98</f>
        <v>7</v>
      </c>
      <c r="E19" s="185">
        <f>+'Input Screen'!K$99</f>
        <v>15.52</v>
      </c>
      <c r="F19" s="185">
        <f>+'Input Screen'!K$100</f>
        <v>8</v>
      </c>
      <c r="G19" s="185">
        <f>+'Input Screen'!K$101</f>
        <v>8.5</v>
      </c>
      <c r="H19" s="185">
        <f>+'Input Screen'!K$102</f>
        <v>16</v>
      </c>
      <c r="I19" s="185">
        <f>+'Input Screen'!K$103</f>
        <v>23.6</v>
      </c>
      <c r="J19" s="23"/>
      <c r="K19" s="22">
        <f>SUM(C19:I19)</f>
        <v>86.67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4.9230769230769234</v>
      </c>
      <c r="E20" s="22">
        <f>VLOOKUP(E9,'Labor Stds'!A14:Q76,8)</f>
        <v>14.153846153846153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17.23076923076923</v>
      </c>
      <c r="I20" s="22">
        <f>VLOOKUP(I9,'Labor Stds'!A14:Q76,8)</f>
        <v>8</v>
      </c>
      <c r="J20" s="23"/>
      <c r="K20" s="22">
        <f>SUM(C20:I20)</f>
        <v>68.307692307692307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0.99378881987577627</v>
      </c>
      <c r="D21" s="42">
        <f t="shared" si="4"/>
        <v>0.70329670329670335</v>
      </c>
      <c r="E21" s="42">
        <f>IF(E19=0,0,E20/E19)</f>
        <v>0.91197462331482948</v>
      </c>
      <c r="F21" s="42">
        <f t="shared" si="4"/>
        <v>1</v>
      </c>
      <c r="G21" s="42">
        <f t="shared" si="4"/>
        <v>0.94117647058823528</v>
      </c>
      <c r="H21" s="42">
        <f t="shared" si="4"/>
        <v>1.0769230769230769</v>
      </c>
      <c r="I21" s="42">
        <f t="shared" si="4"/>
        <v>0.33898305084745761</v>
      </c>
      <c r="J21" s="41"/>
      <c r="K21" s="42">
        <f>IF(K19=0,0,K20/K19)</f>
        <v>0.78813536757461988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Screen'!L$97</f>
        <v>15.05</v>
      </c>
      <c r="D23" s="185">
        <f>+'Input Screen'!L$98</f>
        <v>23.23</v>
      </c>
      <c r="E23" s="185">
        <f>+'Input Screen'!L$99</f>
        <v>8.01</v>
      </c>
      <c r="F23" s="185">
        <f>+'Input Screen'!L$100</f>
        <v>23.1</v>
      </c>
      <c r="G23" s="185">
        <f>+'Input Screen'!L$101</f>
        <v>16.100000000000001</v>
      </c>
      <c r="H23" s="185">
        <f>+'Input Screen'!L$102</f>
        <v>15.9</v>
      </c>
      <c r="I23" s="185">
        <f>+'Input Screen'!L$103</f>
        <v>15.9</v>
      </c>
      <c r="J23" s="23"/>
      <c r="K23" s="22">
        <f>SUM(C23:I23)</f>
        <v>117.29000000000002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0.99667774086378735</v>
      </c>
      <c r="D25" s="42">
        <f t="shared" si="5"/>
        <v>0.64571674558760228</v>
      </c>
      <c r="E25" s="42">
        <f t="shared" si="5"/>
        <v>1.8726591760299627</v>
      </c>
      <c r="F25" s="42">
        <f t="shared" si="5"/>
        <v>0.64935064935064934</v>
      </c>
      <c r="G25" s="42">
        <f t="shared" si="5"/>
        <v>1.3975155279503104</v>
      </c>
      <c r="H25" s="42">
        <f t="shared" si="5"/>
        <v>1.4150943396226414</v>
      </c>
      <c r="I25" s="42">
        <f t="shared" si="5"/>
        <v>1.4150943396226414</v>
      </c>
      <c r="J25" s="41"/>
      <c r="K25" s="42">
        <f>IF(K23=0,0,K24/K23)</f>
        <v>1.0870491943047147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Screen'!M$97</f>
        <v>8</v>
      </c>
      <c r="D27" s="185">
        <f>+'Input Screen'!M$98</f>
        <v>8</v>
      </c>
      <c r="E27" s="185">
        <f>+'Input Screen'!M$99</f>
        <v>8</v>
      </c>
      <c r="F27" s="185">
        <f>+'Input Screen'!M$100</f>
        <v>0</v>
      </c>
      <c r="G27" s="185">
        <f>+'Input Screen'!M$101</f>
        <v>8</v>
      </c>
      <c r="H27" s="185">
        <f>+'Input Screen'!M$102</f>
        <v>8</v>
      </c>
      <c r="I27" s="185">
        <f>+'Input Screen'!M$103</f>
        <v>8</v>
      </c>
      <c r="J27" s="23"/>
      <c r="K27" s="22">
        <f>SUM(C27:I27)</f>
        <v>48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32.1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Screen'!N$97</f>
        <v>8.02</v>
      </c>
      <c r="D31" s="185">
        <f>+'Input Screen'!N$98</f>
        <v>7.6</v>
      </c>
      <c r="E31" s="185">
        <f>+'Input Screen'!N$99</f>
        <v>8.42</v>
      </c>
      <c r="F31" s="185">
        <f>+'Input Screen'!N$100</f>
        <v>8</v>
      </c>
      <c r="G31" s="185">
        <f>+'Input Screen'!N$101</f>
        <v>8.1</v>
      </c>
      <c r="H31" s="185">
        <f>+'Input Screen'!N$102</f>
        <v>8.1</v>
      </c>
      <c r="I31" s="185">
        <f>+'Input Screen'!N$103</f>
        <v>8</v>
      </c>
      <c r="J31" s="23"/>
      <c r="K31" s="22">
        <f>SUM(C31:I31)</f>
        <v>56.24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0.93516209476309231</v>
      </c>
      <c r="D33" s="42">
        <f t="shared" si="7"/>
        <v>0.98684210526315796</v>
      </c>
      <c r="E33" s="42">
        <f>IF(E31=0,0,E32/E31)</f>
        <v>0.89073634204275531</v>
      </c>
      <c r="F33" s="42">
        <f t="shared" si="7"/>
        <v>0.9375</v>
      </c>
      <c r="G33" s="42">
        <f t="shared" si="7"/>
        <v>0.92592592592592593</v>
      </c>
      <c r="H33" s="42">
        <f>IF(H31=0,0,H32/H31)</f>
        <v>0.92592592592592593</v>
      </c>
      <c r="I33" s="42">
        <f t="shared" si="7"/>
        <v>0.9375</v>
      </c>
      <c r="J33" s="41"/>
      <c r="K33" s="42">
        <f>IF(K31=0,0,K32/K31)</f>
        <v>0.93349928876244659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Screen'!O$97</f>
        <v>8.07</v>
      </c>
      <c r="D35" s="185">
        <f>+'Input Screen'!O$98</f>
        <v>8.02</v>
      </c>
      <c r="E35" s="185">
        <f>+'Input Screen'!O$99</f>
        <v>8</v>
      </c>
      <c r="F35" s="185">
        <f>+'Input Screen'!O$100</f>
        <v>8</v>
      </c>
      <c r="G35" s="185">
        <f>+'Input Screen'!O$101</f>
        <v>8</v>
      </c>
      <c r="H35" s="185">
        <f>+'Input Screen'!O$102</f>
        <v>8</v>
      </c>
      <c r="I35" s="185">
        <f>+'Input Screen'!O$103</f>
        <v>7.1</v>
      </c>
      <c r="J35" s="23"/>
      <c r="K35" s="22">
        <f>SUM(C35:I35)</f>
        <v>55.190000000000005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0.92936802973977695</v>
      </c>
      <c r="D37" s="42">
        <f t="shared" si="8"/>
        <v>0.93516209476309231</v>
      </c>
      <c r="E37" s="42">
        <f t="shared" si="8"/>
        <v>0.9375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1.0563380281690142</v>
      </c>
      <c r="J37" s="41"/>
      <c r="K37" s="42">
        <f>IF(K35=0,0,K36/K35)</f>
        <v>0.95125928610255472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Screen'!P$97</f>
        <v>16.02</v>
      </c>
      <c r="D39" s="185">
        <f>+'Input Screen'!P$98</f>
        <v>16.03</v>
      </c>
      <c r="E39" s="185">
        <f>+'Input Screen'!P$99</f>
        <v>22.02</v>
      </c>
      <c r="F39" s="185">
        <f>+'Input Screen'!P$100</f>
        <v>16</v>
      </c>
      <c r="G39" s="185">
        <f>+'Input Screen'!P$101</f>
        <v>16</v>
      </c>
      <c r="H39" s="185">
        <f>+'Input Screen'!P$102</f>
        <v>16</v>
      </c>
      <c r="I39" s="185">
        <f>+'Input Screen'!P$103</f>
        <v>16</v>
      </c>
      <c r="J39" s="23"/>
      <c r="K39" s="22">
        <f>SUM(C39:I39)</f>
        <v>118.07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0.71285892634207237</v>
      </c>
      <c r="D41" s="42">
        <f t="shared" si="9"/>
        <v>0.71241422333125382</v>
      </c>
      <c r="E41" s="42">
        <f t="shared" si="9"/>
        <v>0.51861943687556766</v>
      </c>
      <c r="F41" s="42">
        <f t="shared" si="9"/>
        <v>0.71375</v>
      </c>
      <c r="G41" s="42">
        <f t="shared" si="9"/>
        <v>0.71375</v>
      </c>
      <c r="H41" s="42">
        <f t="shared" si="9"/>
        <v>0.71375</v>
      </c>
      <c r="I41" s="42">
        <f t="shared" si="9"/>
        <v>0.71375</v>
      </c>
      <c r="J41" s="41"/>
      <c r="K41" s="42">
        <f>IF(K39=0,0,K40/K39)</f>
        <v>0.67705598373846021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Screen'!Q$97</f>
        <v>30.56</v>
      </c>
      <c r="D43" s="185">
        <f>+'Input Screen'!Q$98</f>
        <v>31.15</v>
      </c>
      <c r="E43" s="185">
        <f>+'Input Screen'!Q$99</f>
        <v>32</v>
      </c>
      <c r="F43" s="185">
        <f>+'Input Screen'!Q$100</f>
        <v>24</v>
      </c>
      <c r="G43" s="185">
        <f>+'Input Screen'!Q$101</f>
        <v>36.1</v>
      </c>
      <c r="H43" s="185">
        <f>+'Input Screen'!Q$102</f>
        <v>48</v>
      </c>
      <c r="I43" s="185">
        <f>+'Input Screen'!Q$103</f>
        <v>38.5</v>
      </c>
      <c r="J43" s="23"/>
      <c r="K43" s="22">
        <f>SUM(C43:I43)</f>
        <v>240.31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17.295918367346939</v>
      </c>
      <c r="E44" s="22">
        <f>VLOOKUP(E11,'Labor Stds'!A14:Q76,14)</f>
        <v>18.826530612244898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186.12244897959184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0.98167539267015713</v>
      </c>
      <c r="D45" s="42">
        <f t="shared" si="10"/>
        <v>0.5552461755167557</v>
      </c>
      <c r="E45" s="42">
        <f t="shared" si="10"/>
        <v>0.58832908163265307</v>
      </c>
      <c r="F45" s="42">
        <f t="shared" si="10"/>
        <v>1.25</v>
      </c>
      <c r="G45" s="42">
        <f t="shared" si="10"/>
        <v>0.83102493074792239</v>
      </c>
      <c r="H45" s="42">
        <f t="shared" si="10"/>
        <v>0.625</v>
      </c>
      <c r="I45" s="42">
        <f t="shared" si="10"/>
        <v>0.77922077922077926</v>
      </c>
      <c r="J45" s="41"/>
      <c r="K45" s="42">
        <f>IF(K43=0,0,K44/K43)</f>
        <v>0.77450979559565492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Screen'!R$97</f>
        <v>8.02</v>
      </c>
      <c r="D47" s="185">
        <f>+'Input Screen'!R$98</f>
        <v>7.52</v>
      </c>
      <c r="E47" s="185">
        <f>+'Input Screen'!R$99</f>
        <v>13.8</v>
      </c>
      <c r="F47" s="185">
        <f>+'Input Screen'!R$100</f>
        <v>10.88</v>
      </c>
      <c r="G47" s="185">
        <f>+'Input Screen'!R$101</f>
        <v>11.8</v>
      </c>
      <c r="H47" s="185">
        <f>+'Input Screen'!R$102</f>
        <v>11.1</v>
      </c>
      <c r="I47" s="185">
        <f>+'Input Screen'!R$103</f>
        <v>4</v>
      </c>
      <c r="J47" s="23"/>
      <c r="K47" s="22">
        <f>SUM(C47:I47)</f>
        <v>67.12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0.99750623441396513</v>
      </c>
      <c r="D49" s="42">
        <f t="shared" si="11"/>
        <v>1.0638297872340425</v>
      </c>
      <c r="E49" s="42">
        <f t="shared" si="11"/>
        <v>0.57971014492753625</v>
      </c>
      <c r="F49" s="42">
        <f t="shared" si="11"/>
        <v>0.73529411764705876</v>
      </c>
      <c r="G49" s="42">
        <f t="shared" si="11"/>
        <v>0.67796610169491522</v>
      </c>
      <c r="H49" s="42">
        <f t="shared" si="11"/>
        <v>0.7207207207207208</v>
      </c>
      <c r="I49" s="42">
        <f t="shared" si="11"/>
        <v>2</v>
      </c>
      <c r="J49" s="41"/>
      <c r="K49" s="42">
        <f>IF(K47=0,0,K48/K47)</f>
        <v>0.83432657926102494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Screen'!S$97</f>
        <v>8.0299999999999994</v>
      </c>
      <c r="D51" s="185">
        <f>+'Input Screen'!S$98</f>
        <v>7.53</v>
      </c>
      <c r="E51" s="185">
        <f>+'Input Screen'!S$99</f>
        <v>8.15</v>
      </c>
      <c r="F51" s="185">
        <f>+'Input Screen'!S$100</f>
        <v>8</v>
      </c>
      <c r="G51" s="185">
        <f>+'Input Screen'!S$101</f>
        <v>8.1999999999999993</v>
      </c>
      <c r="H51" s="185">
        <f>+'Input Screen'!S$102</f>
        <v>16.100000000000001</v>
      </c>
      <c r="I51" s="185">
        <f>+'Input Screen'!S$103</f>
        <v>8</v>
      </c>
      <c r="J51" s="23"/>
      <c r="K51" s="22">
        <f>SUM(C51:I51)</f>
        <v>64.009999999999991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1.7061021170610213</v>
      </c>
      <c r="D53" s="42">
        <f t="shared" si="12"/>
        <v>1.8193891102257636</v>
      </c>
      <c r="E53" s="42">
        <f t="shared" si="12"/>
        <v>1.6809815950920244</v>
      </c>
      <c r="F53" s="42">
        <f t="shared" si="12"/>
        <v>1.7124999999999999</v>
      </c>
      <c r="G53" s="42">
        <f t="shared" si="12"/>
        <v>1.6707317073170733</v>
      </c>
      <c r="H53" s="42">
        <f t="shared" si="12"/>
        <v>0.85093167701863337</v>
      </c>
      <c r="I53" s="42">
        <f t="shared" si="12"/>
        <v>1.7124999999999999</v>
      </c>
      <c r="J53" s="41"/>
      <c r="K53" s="42">
        <f>IF(K51=0,0,K52/K51)</f>
        <v>1.4982034057178568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Screen'!T$97</f>
        <v>16.03</v>
      </c>
      <c r="D55" s="185">
        <f>+'Input Screen'!T$98</f>
        <v>15.56</v>
      </c>
      <c r="E55" s="185">
        <f>+'Input Screen'!T$99</f>
        <v>8.2799999999999994</v>
      </c>
      <c r="F55" s="185">
        <f>+'Input Screen'!T$100</f>
        <v>16.2</v>
      </c>
      <c r="G55" s="185">
        <f>+'Input Screen'!T$101</f>
        <v>16.100000000000001</v>
      </c>
      <c r="H55" s="185">
        <f>+'Input Screen'!T$102</f>
        <v>16.2</v>
      </c>
      <c r="I55" s="185">
        <f>+'Input Screen'!T$103</f>
        <v>16.2</v>
      </c>
      <c r="J55" s="23"/>
      <c r="K55" s="22">
        <f>SUM(C55:I55)</f>
        <v>104.57000000000002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0.71303805364940731</v>
      </c>
      <c r="D57" s="42">
        <f>IF(D55=0,0,D56/D55)</f>
        <v>0.73457583547557836</v>
      </c>
      <c r="E57" s="42">
        <f t="shared" si="13"/>
        <v>1.3804347826086958</v>
      </c>
      <c r="F57" s="42">
        <f t="shared" si="13"/>
        <v>0.7055555555555556</v>
      </c>
      <c r="G57" s="42">
        <f t="shared" si="13"/>
        <v>0.70993788819875769</v>
      </c>
      <c r="H57" s="42">
        <f t="shared" si="13"/>
        <v>0.7055555555555556</v>
      </c>
      <c r="I57" s="42">
        <f t="shared" si="13"/>
        <v>0.7055555555555556</v>
      </c>
      <c r="J57" s="41"/>
      <c r="K57" s="42">
        <f>IF(K55=0,0,K56/K55)</f>
        <v>0.7651334034617957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Screen'!U$97</f>
        <v>0.28999999999999998</v>
      </c>
      <c r="D59" s="185">
        <f>+'Input Screen'!U$98</f>
        <v>0.38</v>
      </c>
      <c r="E59" s="185">
        <f>+'Input Screen'!U$99</f>
        <v>0.08</v>
      </c>
      <c r="F59" s="185">
        <f>+'Input Screen'!U$100</f>
        <v>0.1</v>
      </c>
      <c r="G59" s="185">
        <f>+'Input Screen'!U$101</f>
        <v>0.2</v>
      </c>
      <c r="H59" s="185">
        <f>+'Input Screen'!U$102</f>
        <v>0.1</v>
      </c>
      <c r="I59" s="185">
        <f>+'Input Screen'!U$103</f>
        <v>0.5</v>
      </c>
      <c r="J59" s="23"/>
      <c r="K59" s="22">
        <f>SUM(C59:I59)</f>
        <v>1.65</v>
      </c>
      <c r="L59" s="4"/>
    </row>
    <row r="60" spans="1:13" ht="15" customHeight="1">
      <c r="A60" s="337"/>
      <c r="B60" s="65" t="s">
        <v>71</v>
      </c>
      <c r="C60" s="28">
        <f>C59*'Labor Stds'!$S$10</f>
        <v>6.900405000000001</v>
      </c>
      <c r="D60" s="28">
        <f>D59*'Labor Stds'!$S$10</f>
        <v>9.0419100000000032</v>
      </c>
      <c r="E60" s="28">
        <f>E59*'Labor Stds'!$S$10</f>
        <v>1.9035600000000006</v>
      </c>
      <c r="F60" s="28">
        <f>F59*'Labor Stds'!$S$10</f>
        <v>2.3794500000000007</v>
      </c>
      <c r="G60" s="28">
        <f>G59*'Labor Stds'!$S$10</f>
        <v>4.7589000000000015</v>
      </c>
      <c r="H60" s="28">
        <f>H59*'Labor Stds'!$S$10</f>
        <v>2.3794500000000007</v>
      </c>
      <c r="I60" s="28">
        <f>I59*'Labor Stds'!$S$10</f>
        <v>11.897250000000003</v>
      </c>
      <c r="J60" s="23"/>
      <c r="K60" s="28">
        <f>SUM(C60:I60)</f>
        <v>39.260925000000015</v>
      </c>
      <c r="L60" s="4"/>
    </row>
    <row r="61" spans="1:13" ht="15" customHeight="1">
      <c r="A61" s="338"/>
      <c r="B61" s="64" t="s">
        <v>17</v>
      </c>
      <c r="C61" s="28">
        <f>C60/3</f>
        <v>2.3001350000000005</v>
      </c>
      <c r="D61" s="28">
        <f t="shared" ref="D61:I61" si="14">D60/3</f>
        <v>3.0139700000000009</v>
      </c>
      <c r="E61" s="28">
        <f t="shared" si="14"/>
        <v>0.63452000000000019</v>
      </c>
      <c r="F61" s="28">
        <f t="shared" si="14"/>
        <v>0.79315000000000024</v>
      </c>
      <c r="G61" s="28">
        <f t="shared" si="14"/>
        <v>1.5863000000000005</v>
      </c>
      <c r="H61" s="28">
        <f t="shared" si="14"/>
        <v>0.79315000000000024</v>
      </c>
      <c r="I61" s="28">
        <f t="shared" si="14"/>
        <v>3.9657500000000012</v>
      </c>
      <c r="J61" s="48"/>
      <c r="K61" s="28">
        <f>SUM(C61:I61)</f>
        <v>13.086975000000004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198.01000000000002</v>
      </c>
      <c r="D63" s="18">
        <f t="shared" ref="D63:I63" si="15">SUM(D15,D19,D23,D27,D31,D35,D39,D43,D47,D51,D55)</f>
        <v>196.34</v>
      </c>
      <c r="E63" s="18">
        <f t="shared" si="15"/>
        <v>196.58</v>
      </c>
      <c r="F63" s="18">
        <f t="shared" si="15"/>
        <v>200.27999999999997</v>
      </c>
      <c r="G63" s="18">
        <f t="shared" si="15"/>
        <v>236.99999999999997</v>
      </c>
      <c r="H63" s="18">
        <f t="shared" si="15"/>
        <v>276.7</v>
      </c>
      <c r="I63" s="18">
        <f t="shared" si="15"/>
        <v>234.2</v>
      </c>
      <c r="J63" s="17"/>
      <c r="K63" s="18">
        <f>SUM(C63:I63)</f>
        <v>1539.1100000000001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181.80390390390392</v>
      </c>
      <c r="D64" s="18">
        <f t="shared" ref="D64:I64" si="16">SUM(D16,D20,D24,D28,D32,D36,D40,D44,D48,D52,D56)</f>
        <v>154.01088718231574</v>
      </c>
      <c r="E64" s="18">
        <f t="shared" si="16"/>
        <v>159.96746385317812</v>
      </c>
      <c r="F64" s="18">
        <f t="shared" si="16"/>
        <v>195.67312312312313</v>
      </c>
      <c r="G64" s="18">
        <f t="shared" si="16"/>
        <v>232.54714714714714</v>
      </c>
      <c r="H64" s="18">
        <f t="shared" si="16"/>
        <v>251.38752598752598</v>
      </c>
      <c r="I64" s="18">
        <f t="shared" si="16"/>
        <v>220.53513513513514</v>
      </c>
      <c r="J64" s="23"/>
      <c r="K64" s="18">
        <f>SUM(C64:I64)</f>
        <v>1395.9251863323291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0.91815516339530279</v>
      </c>
      <c r="D65" s="42">
        <f t="shared" si="17"/>
        <v>0.78440912285991515</v>
      </c>
      <c r="E65" s="42">
        <f t="shared" si="17"/>
        <v>0.81375248678999956</v>
      </c>
      <c r="F65" s="42">
        <f t="shared" si="17"/>
        <v>0.97699781866947855</v>
      </c>
      <c r="G65" s="42">
        <f t="shared" si="17"/>
        <v>0.98121159133817371</v>
      </c>
      <c r="H65" s="42">
        <f t="shared" si="17"/>
        <v>0.90852015174385969</v>
      </c>
      <c r="I65" s="42">
        <f t="shared" si="17"/>
        <v>0.94165301082465902</v>
      </c>
      <c r="J65" s="41"/>
      <c r="K65" s="42">
        <f>IF(K63=0,0,K64/K63)</f>
        <v>0.90696908364725648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2812.7584349999997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2785.2517700000003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2722.52952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2848.0551499999997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3336.4753000000001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3867.7611499999998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3289.0357499999996</v>
      </c>
      <c r="J67" s="17"/>
      <c r="K67" s="28">
        <f>SUM(C67:I67)</f>
        <v>21661.867074999998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2552.3924657657662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2183.8570640375069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2262.8412706931422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2736.2983126126132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3225.2478711711715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3475.0712945945947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3065.9685918918922</v>
      </c>
      <c r="J68" s="23"/>
      <c r="K68" s="28">
        <f>SUM(C68:I68)</f>
        <v>19501.676870766689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0.90743393887138646</v>
      </c>
      <c r="D69" s="42">
        <f t="shared" si="18"/>
        <v>0.78407887127471665</v>
      </c>
      <c r="E69" s="42">
        <f t="shared" si="18"/>
        <v>0.83115398899077586</v>
      </c>
      <c r="F69" s="42">
        <f t="shared" si="18"/>
        <v>0.96076029729010459</v>
      </c>
      <c r="G69" s="42">
        <f t="shared" si="18"/>
        <v>0.96666319429104464</v>
      </c>
      <c r="H69" s="42">
        <f t="shared" si="18"/>
        <v>0.8984710171657303</v>
      </c>
      <c r="I69" s="42">
        <f t="shared" si="18"/>
        <v>0.93217855473048372</v>
      </c>
      <c r="J69" s="41"/>
      <c r="K69" s="42">
        <f>IF(K67=0,0,K68/K67)</f>
        <v>0.90027682301095879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16.206096096096104</v>
      </c>
      <c r="D71" s="47">
        <f t="shared" ref="D71:I71" si="19">IF(D63=0,0,D63-D64)</f>
        <v>42.329112817684262</v>
      </c>
      <c r="E71" s="47">
        <f t="shared" si="19"/>
        <v>36.612536146821895</v>
      </c>
      <c r="F71" s="47">
        <f t="shared" si="19"/>
        <v>4.6068768768768393</v>
      </c>
      <c r="G71" s="47">
        <f t="shared" si="19"/>
        <v>4.4528528528528284</v>
      </c>
      <c r="H71" s="47">
        <f t="shared" si="19"/>
        <v>25.312474012474013</v>
      </c>
      <c r="I71" s="47">
        <f t="shared" si="19"/>
        <v>13.664864864864853</v>
      </c>
      <c r="J71" s="26"/>
      <c r="K71" s="242">
        <f>IF(K63=0,0,K63-K64)</f>
        <v>143.18481366767105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260.36596923423349</v>
      </c>
      <c r="D72" s="137">
        <f t="shared" ref="D72:I72" si="20">IF(D64=0,0,D67-D68)</f>
        <v>601.39470596249339</v>
      </c>
      <c r="E72" s="137">
        <f t="shared" si="20"/>
        <v>459.68824930685787</v>
      </c>
      <c r="F72" s="137">
        <f t="shared" si="20"/>
        <v>111.75683738738644</v>
      </c>
      <c r="G72" s="137">
        <f t="shared" si="20"/>
        <v>111.22742882882858</v>
      </c>
      <c r="H72" s="137">
        <f t="shared" si="20"/>
        <v>392.68985540540507</v>
      </c>
      <c r="I72" s="137">
        <f t="shared" si="20"/>
        <v>223.06715810810738</v>
      </c>
      <c r="J72" s="26"/>
      <c r="K72" s="137">
        <f>IF(K64=0,0,K67-K68)</f>
        <v>2160.1902042333095</v>
      </c>
      <c r="L72" s="4"/>
    </row>
    <row r="73" spans="1:12" ht="15" customHeight="1">
      <c r="A73" s="68" t="s">
        <v>154</v>
      </c>
      <c r="B73" s="240">
        <f>IF(K64=0,0,(K64*60)/K11)</f>
        <v>65.230148894034073</v>
      </c>
      <c r="C73" s="78">
        <f>IF(C63=0,0,(C63*60)/C11)</f>
        <v>82.504166666666663</v>
      </c>
      <c r="D73" s="78">
        <f t="shared" ref="D73:I73" si="21">IF(D63=0,0,(D63*60)/D11)</f>
        <v>102.43826086956521</v>
      </c>
      <c r="E73" s="78">
        <f t="shared" si="21"/>
        <v>97.477685950413232</v>
      </c>
      <c r="F73" s="78">
        <f t="shared" si="21"/>
        <v>64.955675675675678</v>
      </c>
      <c r="G73" s="78">
        <f t="shared" si="21"/>
        <v>59.249999999999993</v>
      </c>
      <c r="H73" s="78">
        <f t="shared" si="21"/>
        <v>61.947761194029852</v>
      </c>
      <c r="I73" s="78">
        <f t="shared" si="21"/>
        <v>66.597156398104261</v>
      </c>
      <c r="J73" s="26"/>
      <c r="K73" s="243">
        <f>IF(K63=0,0,(K63*60)/K11)</f>
        <v>71.921028037383181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16.565051020408163</v>
      </c>
      <c r="C74" s="78">
        <f t="shared" ref="C74:K74" si="22">IF(C15=0,0,(C8/(C15/8)))</f>
        <v>14.634146341463415</v>
      </c>
      <c r="D74" s="78">
        <f t="shared" si="22"/>
        <v>13.106646058732611</v>
      </c>
      <c r="E74" s="78">
        <f t="shared" si="22"/>
        <v>12.426219322771047</v>
      </c>
      <c r="F74" s="78">
        <f t="shared" si="22"/>
        <v>17.516005121638926</v>
      </c>
      <c r="G74" s="78">
        <f t="shared" si="22"/>
        <v>17.662337662337663</v>
      </c>
      <c r="H74" s="78">
        <f t="shared" si="22"/>
        <v>17.016769638128864</v>
      </c>
      <c r="I74" s="78">
        <f t="shared" si="22"/>
        <v>17.907761529808774</v>
      </c>
      <c r="J74" s="26"/>
      <c r="K74" s="243">
        <f t="shared" si="22"/>
        <v>16.092428306168763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12.648648648648649</v>
      </c>
      <c r="C75" s="78">
        <f>IF(C19=0,0,(C9/(C19/8)))</f>
        <v>11.925465838509316</v>
      </c>
      <c r="D75" s="78">
        <f t="shared" ref="D75:I75" si="23">IF(D19=0,0,(D9/(D19/8)))</f>
        <v>10.285714285714286</v>
      </c>
      <c r="E75" s="78">
        <f t="shared" si="23"/>
        <v>10.824742268041238</v>
      </c>
      <c r="F75" s="78">
        <f t="shared" si="23"/>
        <v>14</v>
      </c>
      <c r="G75" s="78">
        <f t="shared" si="23"/>
        <v>13.176470588235293</v>
      </c>
      <c r="H75" s="78">
        <f t="shared" si="23"/>
        <v>13</v>
      </c>
      <c r="I75" s="78">
        <f t="shared" si="23"/>
        <v>4.0677966101694913</v>
      </c>
      <c r="J75" s="26"/>
      <c r="K75" s="243">
        <f>IF(K19=0,0,(K9/(K19/8)))</f>
        <v>9.9688473520249214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0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51.74013157894737</v>
      </c>
      <c r="C77" s="78">
        <f>IF(C43=0,0,(C11/(C43/7.5)))</f>
        <v>35.340314136125656</v>
      </c>
      <c r="D77" s="78">
        <f t="shared" ref="D77:I77" si="25">IF(D43=0,0,(D11/(D43/7.5)))</f>
        <v>27.68860353130016</v>
      </c>
      <c r="E77" s="78">
        <f t="shared" si="25"/>
        <v>28.359375</v>
      </c>
      <c r="F77" s="78">
        <f t="shared" si="25"/>
        <v>57.8125</v>
      </c>
      <c r="G77" s="78">
        <f t="shared" si="25"/>
        <v>49.861495844875343</v>
      </c>
      <c r="H77" s="78">
        <f t="shared" si="25"/>
        <v>41.875</v>
      </c>
      <c r="I77" s="78">
        <f t="shared" si="25"/>
        <v>41.103896103896098</v>
      </c>
      <c r="J77" s="38"/>
      <c r="K77" s="78">
        <f>IF(K43=0,0,(K11/(K43/7.5)))</f>
        <v>40.073238733302816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92"/>
  <sheetViews>
    <sheetView showGridLines="0" view="pageBreakPreview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32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Screen'!B104</f>
        <v>41370</v>
      </c>
      <c r="D5" s="12">
        <f t="shared" ref="D5:I5" si="0">+C5+1</f>
        <v>41371</v>
      </c>
      <c r="E5" s="12">
        <f t="shared" si="0"/>
        <v>41372</v>
      </c>
      <c r="F5" s="12">
        <f t="shared" si="0"/>
        <v>41373</v>
      </c>
      <c r="G5" s="12">
        <f t="shared" si="0"/>
        <v>41374</v>
      </c>
      <c r="H5" s="12">
        <f t="shared" si="0"/>
        <v>41375</v>
      </c>
      <c r="I5" s="12">
        <f t="shared" si="0"/>
        <v>41376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Screen'!C$104</f>
        <v>210</v>
      </c>
      <c r="D6" s="16">
        <f>+'Input Screen'!C$105</f>
        <v>183</v>
      </c>
      <c r="E6" s="16">
        <f>+'Input Screen'!C$106</f>
        <v>126</v>
      </c>
      <c r="F6" s="16">
        <f>+'Input Screen'!C$107</f>
        <v>255</v>
      </c>
      <c r="G6" s="16">
        <f>+'Input Screen'!C$108</f>
        <v>274</v>
      </c>
      <c r="H6" s="16">
        <f>+'Input Screen'!C$109</f>
        <v>250</v>
      </c>
      <c r="I6" s="16">
        <f>+'Input Screen'!C$110</f>
        <v>149</v>
      </c>
      <c r="J6" s="17"/>
      <c r="K6" s="18">
        <f>SUM(C6:I6)</f>
        <v>1447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0.67741935483870963</v>
      </c>
      <c r="D7" s="42">
        <f t="shared" ref="D7:I7" si="1">D6/310</f>
        <v>0.5903225806451613</v>
      </c>
      <c r="E7" s="42">
        <f t="shared" si="1"/>
        <v>0.40645161290322579</v>
      </c>
      <c r="F7" s="42">
        <f t="shared" si="1"/>
        <v>0.82258064516129037</v>
      </c>
      <c r="G7" s="42">
        <f t="shared" si="1"/>
        <v>0.88387096774193552</v>
      </c>
      <c r="H7" s="42">
        <f t="shared" si="1"/>
        <v>0.80645161290322576</v>
      </c>
      <c r="I7" s="42">
        <f t="shared" si="1"/>
        <v>0.48064516129032259</v>
      </c>
      <c r="J7" s="17"/>
      <c r="K7" s="42">
        <f>K6/2170</f>
        <v>0.66682027649769582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Screen'!D$104</f>
        <v>202</v>
      </c>
      <c r="D8" s="16">
        <f>+'Input Screen'!D$105</f>
        <v>165</v>
      </c>
      <c r="E8" s="16">
        <f>+'Input Screen'!D$106</f>
        <v>118</v>
      </c>
      <c r="F8" s="16">
        <f>+'Input Screen'!D$107</f>
        <v>233</v>
      </c>
      <c r="G8" s="16">
        <f>+'Input Screen'!D$108</f>
        <v>258</v>
      </c>
      <c r="H8" s="16">
        <f>+'Input Screen'!D$109</f>
        <v>238</v>
      </c>
      <c r="I8" s="16">
        <f>+'Input Screen'!D$110</f>
        <v>134</v>
      </c>
      <c r="J8" s="17"/>
      <c r="K8" s="18">
        <f t="shared" ref="K8:K13" si="2">SUM(C8:I8)</f>
        <v>1348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Screen'!E$104</f>
        <v>8</v>
      </c>
      <c r="D9" s="16">
        <f>+'Input Screen'!E$105</f>
        <v>20</v>
      </c>
      <c r="E9" s="16">
        <f>+'Input Screen'!E$106</f>
        <v>9</v>
      </c>
      <c r="F9" s="16">
        <f>+'Input Screen'!E$107</f>
        <v>13</v>
      </c>
      <c r="G9" s="16">
        <f>+'Input Screen'!E$108</f>
        <v>10</v>
      </c>
      <c r="H9" s="16">
        <f>+'Input Screen'!E$109</f>
        <v>7</v>
      </c>
      <c r="I9" s="16">
        <f>+'Input Screen'!E$110</f>
        <v>11</v>
      </c>
      <c r="J9" s="17"/>
      <c r="K9" s="18">
        <f t="shared" si="2"/>
        <v>78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Screen'!F$104</f>
        <v>0</v>
      </c>
      <c r="D10" s="16">
        <f>+'Input Screen'!F$105</f>
        <v>0</v>
      </c>
      <c r="E10" s="16">
        <f>+'Input Screen'!F$106</f>
        <v>0</v>
      </c>
      <c r="F10" s="16">
        <f>+'Input Screen'!F$107</f>
        <v>0</v>
      </c>
      <c r="G10" s="16">
        <f>+'Input Screen'!F$108</f>
        <v>0</v>
      </c>
      <c r="H10" s="16">
        <f>+'Input Screen'!F$109</f>
        <v>0</v>
      </c>
      <c r="I10" s="16">
        <f>+'Input Screen'!F$110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Screen'!G$104</f>
        <v>210</v>
      </c>
      <c r="D11" s="16">
        <f>+'Input Screen'!G$105</f>
        <v>185</v>
      </c>
      <c r="E11" s="16">
        <f>+'Input Screen'!G$106</f>
        <v>127</v>
      </c>
      <c r="F11" s="16">
        <f>+'Input Screen'!G$107</f>
        <v>246</v>
      </c>
      <c r="G11" s="16">
        <f>+'Input Screen'!G$108</f>
        <v>268</v>
      </c>
      <c r="H11" s="16">
        <f>+'Input Screen'!G$109</f>
        <v>245</v>
      </c>
      <c r="I11" s="16">
        <f>+'Input Screen'!G$110</f>
        <v>145</v>
      </c>
      <c r="J11" s="17"/>
      <c r="K11" s="18">
        <f t="shared" si="2"/>
        <v>1426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Screen'!H$104</f>
        <v>10</v>
      </c>
      <c r="D12" s="16">
        <f>+'Input Screen'!H$105</f>
        <v>10</v>
      </c>
      <c r="E12" s="16">
        <f>+'Input Screen'!H$106</f>
        <v>10</v>
      </c>
      <c r="F12" s="16">
        <f>+'Input Screen'!H$107</f>
        <v>10</v>
      </c>
      <c r="G12" s="16">
        <f>+'Input Screen'!H$108</f>
        <v>10</v>
      </c>
      <c r="H12" s="16">
        <f>+'Input Screen'!H$109</f>
        <v>10</v>
      </c>
      <c r="I12" s="16">
        <f>+'Input Screen'!H$110</f>
        <v>10</v>
      </c>
      <c r="J12" s="17"/>
      <c r="K12" s="18">
        <f t="shared" si="2"/>
        <v>70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Screen'!I$104</f>
        <v>0</v>
      </c>
      <c r="D13" s="16">
        <f>+'Input Screen'!I$105</f>
        <v>0</v>
      </c>
      <c r="E13" s="16">
        <f>+'Input Screen'!I$106</f>
        <v>0</v>
      </c>
      <c r="F13" s="16">
        <f>+'Input Screen'!I$107</f>
        <v>0</v>
      </c>
      <c r="G13" s="16">
        <f>+'Input Screen'!I$108</f>
        <v>0</v>
      </c>
      <c r="H13" s="16">
        <f>+'Input Screen'!I$109</f>
        <v>0</v>
      </c>
      <c r="I13" s="16">
        <f>+'Input Screen'!I$110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Screen'!J$104</f>
        <v>103.5</v>
      </c>
      <c r="D15" s="185">
        <f>+'Input Screen'!J$105</f>
        <v>88.8</v>
      </c>
      <c r="E15" s="185">
        <f>+'Input Screen'!J$106</f>
        <v>65.099999999999994</v>
      </c>
      <c r="F15" s="185">
        <f>+'Input Screen'!J$107</f>
        <v>104.2</v>
      </c>
      <c r="G15" s="185">
        <f>+'Input Screen'!J$108</f>
        <v>120</v>
      </c>
      <c r="H15" s="185">
        <f>+'Input Screen'!J$109</f>
        <v>128</v>
      </c>
      <c r="I15" s="185">
        <f>+'Input Screen'!J$110</f>
        <v>72.599999999999994</v>
      </c>
      <c r="J15" s="23"/>
      <c r="K15" s="22">
        <f>SUM(C15:I15)</f>
        <v>682.19999999999993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97.537537537537546</v>
      </c>
      <c r="D16" s="22">
        <f>VLOOKUP(D8,'Labor Stds'!A14:Q76,7)</f>
        <v>78.318318318318319</v>
      </c>
      <c r="E16" s="22">
        <f>VLOOKUP(E8,'Labor Stds'!A14:Q76,7)</f>
        <v>56.696696696696705</v>
      </c>
      <c r="F16" s="22">
        <f>VLOOKUP(F8,'Labor Stds'!A14:Q76,7)</f>
        <v>111.95195195195195</v>
      </c>
      <c r="G16" s="22">
        <f>VLOOKUP(G8,'Labor Stds'!A14:Q76,7)</f>
        <v>123.96396396396398</v>
      </c>
      <c r="H16" s="22">
        <f>VLOOKUP(H8,'Labor Stds'!A14:Q76,7)</f>
        <v>114.35435435435437</v>
      </c>
      <c r="I16" s="22">
        <f>VLOOKUP(I8,'Labor Stds'!A14:Q76,7)</f>
        <v>63.90390390390391</v>
      </c>
      <c r="J16" s="23"/>
      <c r="K16" s="22">
        <f>SUM(C16:I16)</f>
        <v>646.72672672672684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0.94239166702934829</v>
      </c>
      <c r="D17" s="42">
        <f t="shared" si="3"/>
        <v>0.88196304412520632</v>
      </c>
      <c r="E17" s="42">
        <f t="shared" si="3"/>
        <v>0.8709169999492582</v>
      </c>
      <c r="F17" s="42">
        <f t="shared" si="3"/>
        <v>1.0743949323603834</v>
      </c>
      <c r="G17" s="42">
        <f t="shared" si="3"/>
        <v>1.0330330330330331</v>
      </c>
      <c r="H17" s="42">
        <f t="shared" si="3"/>
        <v>0.89339339339339352</v>
      </c>
      <c r="I17" s="42">
        <f t="shared" si="3"/>
        <v>0.88021906203724398</v>
      </c>
      <c r="J17" s="41"/>
      <c r="K17" s="42">
        <f>IF(K15=0,0,K16/K15)</f>
        <v>0.9480016516076325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Screen'!K$104</f>
        <v>7.5</v>
      </c>
      <c r="D19" s="185">
        <f>+'Input Screen'!K$105</f>
        <v>15.5</v>
      </c>
      <c r="E19" s="185">
        <f>+'Input Screen'!K$106</f>
        <v>8</v>
      </c>
      <c r="F19" s="185">
        <f>+'Input Screen'!K$107</f>
        <v>15</v>
      </c>
      <c r="G19" s="185">
        <f>+'Input Screen'!K$108</f>
        <v>13.5</v>
      </c>
      <c r="H19" s="185">
        <f>+'Input Screen'!K$109</f>
        <v>8</v>
      </c>
      <c r="I19" s="185">
        <f>+'Input Screen'!K$110</f>
        <v>8</v>
      </c>
      <c r="J19" s="23"/>
      <c r="K19" s="22">
        <f>SUM(C19:I19)</f>
        <v>75.5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11.076923076923077</v>
      </c>
      <c r="E20" s="22">
        <f>VLOOKUP(E9,'Labor Stds'!A14:Q76,8)</f>
        <v>4.9230769230769234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0.65641025641025641</v>
      </c>
      <c r="D21" s="42">
        <f t="shared" si="4"/>
        <v>0.71464019851116622</v>
      </c>
      <c r="E21" s="42">
        <f>IF(E19=0,0,E20/E19)</f>
        <v>0.61538461538461542</v>
      </c>
      <c r="F21" s="42">
        <f t="shared" si="4"/>
        <v>0.53333333333333333</v>
      </c>
      <c r="G21" s="42">
        <f t="shared" si="4"/>
        <v>0.36467236467236469</v>
      </c>
      <c r="H21" s="42">
        <f t="shared" si="4"/>
        <v>0.61538461538461542</v>
      </c>
      <c r="I21" s="42">
        <f t="shared" si="4"/>
        <v>1</v>
      </c>
      <c r="J21" s="41"/>
      <c r="K21" s="42">
        <f>IF(K19=0,0,K20/K19)</f>
        <v>0.61946001018848706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Screen'!L$104</f>
        <v>22.8</v>
      </c>
      <c r="D23" s="185">
        <f>+'Input Screen'!L$105</f>
        <v>23.1</v>
      </c>
      <c r="E23" s="185">
        <f>+'Input Screen'!L$106</f>
        <v>7.9</v>
      </c>
      <c r="F23" s="185">
        <f>+'Input Screen'!L$107</f>
        <v>15.1</v>
      </c>
      <c r="G23" s="185">
        <f>+'Input Screen'!L$108</f>
        <v>16</v>
      </c>
      <c r="H23" s="185">
        <f>+'Input Screen'!L$109</f>
        <v>15.9</v>
      </c>
      <c r="I23" s="185">
        <f>+'Input Screen'!L$110</f>
        <v>16</v>
      </c>
      <c r="J23" s="23"/>
      <c r="K23" s="22">
        <f>SUM(C23:I23)</f>
        <v>116.80000000000001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0.98684210526315785</v>
      </c>
      <c r="D25" s="42">
        <f t="shared" si="5"/>
        <v>0.64935064935064934</v>
      </c>
      <c r="E25" s="42">
        <f t="shared" si="5"/>
        <v>1.8987341772151898</v>
      </c>
      <c r="F25" s="42">
        <f t="shared" si="5"/>
        <v>1.490066225165563</v>
      </c>
      <c r="G25" s="42">
        <f t="shared" si="5"/>
        <v>1.40625</v>
      </c>
      <c r="H25" s="42">
        <f t="shared" si="5"/>
        <v>1.4150943396226414</v>
      </c>
      <c r="I25" s="42">
        <f t="shared" si="5"/>
        <v>0.9375</v>
      </c>
      <c r="J25" s="41"/>
      <c r="K25" s="42">
        <f>IF(K23=0,0,K24/K23)</f>
        <v>1.155821917808219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Screen'!M$104</f>
        <v>8</v>
      </c>
      <c r="D27" s="185">
        <f>+'Input Screen'!M$105</f>
        <v>8</v>
      </c>
      <c r="E27" s="185">
        <f>+'Input Screen'!M$106</f>
        <v>8</v>
      </c>
      <c r="F27" s="185">
        <f>+'Input Screen'!M$107</f>
        <v>8</v>
      </c>
      <c r="G27" s="185">
        <f>+'Input Screen'!M$108</f>
        <v>8</v>
      </c>
      <c r="H27" s="185">
        <f>+'Input Screen'!M$109</f>
        <v>8</v>
      </c>
      <c r="I27" s="185">
        <f>+'Input Screen'!M$110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Screen'!N$104</f>
        <v>7</v>
      </c>
      <c r="D31" s="185">
        <f>+'Input Screen'!N$105</f>
        <v>7.6</v>
      </c>
      <c r="E31" s="185">
        <f>+'Input Screen'!N$106</f>
        <v>6.5</v>
      </c>
      <c r="F31" s="185">
        <f>+'Input Screen'!N$107</f>
        <v>8</v>
      </c>
      <c r="G31" s="185">
        <f>+'Input Screen'!N$108</f>
        <v>8</v>
      </c>
      <c r="H31" s="185">
        <f>+'Input Screen'!N$109</f>
        <v>8</v>
      </c>
      <c r="I31" s="185">
        <f>+'Input Screen'!N$110</f>
        <v>8</v>
      </c>
      <c r="J31" s="23"/>
      <c r="K31" s="22">
        <f>SUM(C31:I31)</f>
        <v>53.1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0.98684210526315796</v>
      </c>
      <c r="E33" s="42">
        <f>IF(E31=0,0,E32/E31)</f>
        <v>1.1538461538461537</v>
      </c>
      <c r="F33" s="42">
        <f t="shared" si="7"/>
        <v>0.9375</v>
      </c>
      <c r="G33" s="42">
        <f t="shared" si="7"/>
        <v>0.9375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0.98870056497175141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Screen'!O$104</f>
        <v>8</v>
      </c>
      <c r="D35" s="185">
        <f>+'Input Screen'!O$105</f>
        <v>7</v>
      </c>
      <c r="E35" s="185">
        <f>+'Input Screen'!O$106</f>
        <v>7.4</v>
      </c>
      <c r="F35" s="185">
        <f>+'Input Screen'!O$107</f>
        <v>8</v>
      </c>
      <c r="G35" s="185">
        <f>+'Input Screen'!O$108</f>
        <v>8</v>
      </c>
      <c r="H35" s="185">
        <f>+'Input Screen'!O$109</f>
        <v>8</v>
      </c>
      <c r="I35" s="185">
        <f>+'Input Screen'!O$110</f>
        <v>7</v>
      </c>
      <c r="J35" s="23"/>
      <c r="K35" s="22">
        <f>SUM(C35:I35)</f>
        <v>53.4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0.9375</v>
      </c>
      <c r="D37" s="42">
        <f t="shared" si="8"/>
        <v>1.0714285714285714</v>
      </c>
      <c r="E37" s="42">
        <f t="shared" si="8"/>
        <v>1.0135135135135134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0.98314606741573041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Screen'!P$104</f>
        <v>16.100000000000001</v>
      </c>
      <c r="D39" s="185">
        <f>+'Input Screen'!P$105</f>
        <v>16</v>
      </c>
      <c r="E39" s="185">
        <f>+'Input Screen'!P$106</f>
        <v>15</v>
      </c>
      <c r="F39" s="185">
        <f>+'Input Screen'!P$107</f>
        <v>16</v>
      </c>
      <c r="G39" s="185">
        <f>+'Input Screen'!P$108</f>
        <v>16</v>
      </c>
      <c r="H39" s="185">
        <f>+'Input Screen'!P$109</f>
        <v>16.2</v>
      </c>
      <c r="I39" s="185">
        <f>+'Input Screen'!P$110</f>
        <v>8</v>
      </c>
      <c r="J39" s="23"/>
      <c r="K39" s="22">
        <f>SUM(C39:I39)</f>
        <v>103.3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0.70931677018633532</v>
      </c>
      <c r="D41" s="42">
        <f t="shared" si="9"/>
        <v>0.71375</v>
      </c>
      <c r="E41" s="42">
        <f t="shared" si="9"/>
        <v>0.76133333333333331</v>
      </c>
      <c r="F41" s="42">
        <f t="shared" si="9"/>
        <v>0.71375</v>
      </c>
      <c r="G41" s="42">
        <f t="shared" si="9"/>
        <v>0.71375</v>
      </c>
      <c r="H41" s="42">
        <f t="shared" si="9"/>
        <v>0.70493827160493827</v>
      </c>
      <c r="I41" s="42">
        <f t="shared" si="9"/>
        <v>1.4275</v>
      </c>
      <c r="J41" s="41"/>
      <c r="K41" s="42">
        <f>IF(K39=0,0,K40/K39)</f>
        <v>0.77386253630203294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Screen'!Q$104</f>
        <v>38.5</v>
      </c>
      <c r="D43" s="185">
        <f>+'Input Screen'!Q$105</f>
        <v>30.5</v>
      </c>
      <c r="E43" s="185">
        <f>+'Input Screen'!Q$106</f>
        <v>31.9</v>
      </c>
      <c r="F43" s="185">
        <f>+'Input Screen'!Q$107</f>
        <v>32</v>
      </c>
      <c r="G43" s="185">
        <f>+'Input Screen'!Q$108</f>
        <v>32.1</v>
      </c>
      <c r="H43" s="185">
        <f>+'Input Screen'!Q$109</f>
        <v>48</v>
      </c>
      <c r="I43" s="185">
        <f>+'Input Screen'!Q$110</f>
        <v>38</v>
      </c>
      <c r="J43" s="23"/>
      <c r="K43" s="22">
        <f>SUM(C43:I43)</f>
        <v>251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19.591836734693874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199.59183673469386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0.77922077922077926</v>
      </c>
      <c r="D45" s="42">
        <f t="shared" si="10"/>
        <v>0.98360655737704916</v>
      </c>
      <c r="E45" s="42">
        <f t="shared" si="10"/>
        <v>0.6141641609621904</v>
      </c>
      <c r="F45" s="42">
        <f t="shared" si="10"/>
        <v>0.9375</v>
      </c>
      <c r="G45" s="42">
        <f t="shared" si="10"/>
        <v>0.93457943925233644</v>
      </c>
      <c r="H45" s="42">
        <f t="shared" si="10"/>
        <v>0.625</v>
      </c>
      <c r="I45" s="42">
        <f t="shared" si="10"/>
        <v>0.78947368421052633</v>
      </c>
      <c r="J45" s="41"/>
      <c r="K45" s="42">
        <f>IF(K43=0,0,K44/K43)</f>
        <v>0.79518660053662893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Screen'!R$104</f>
        <v>8.1</v>
      </c>
      <c r="D47" s="185">
        <f>+'Input Screen'!R$105</f>
        <v>7.3</v>
      </c>
      <c r="E47" s="185">
        <f>+'Input Screen'!R$106</f>
        <v>11.5</v>
      </c>
      <c r="F47" s="185">
        <f>+'Input Screen'!R$107</f>
        <v>11.2</v>
      </c>
      <c r="G47" s="185">
        <f>+'Input Screen'!R$108</f>
        <v>8.6999999999999993</v>
      </c>
      <c r="H47" s="185">
        <f>+'Input Screen'!R$109</f>
        <v>11.1</v>
      </c>
      <c r="I47" s="185">
        <f>+'Input Screen'!R$110</f>
        <v>11.4</v>
      </c>
      <c r="J47" s="23"/>
      <c r="K47" s="22">
        <f>SUM(C47:I47)</f>
        <v>69.3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0.98765432098765438</v>
      </c>
      <c r="D49" s="42">
        <f t="shared" si="11"/>
        <v>1.095890410958904</v>
      </c>
      <c r="E49" s="42">
        <f t="shared" si="11"/>
        <v>0.69565217391304346</v>
      </c>
      <c r="F49" s="42">
        <f t="shared" si="11"/>
        <v>0.7142857142857143</v>
      </c>
      <c r="G49" s="42">
        <f t="shared" si="11"/>
        <v>0.91954022988505757</v>
      </c>
      <c r="H49" s="42">
        <f t="shared" si="11"/>
        <v>0.7207207207207208</v>
      </c>
      <c r="I49" s="42">
        <f t="shared" si="11"/>
        <v>0.70175438596491224</v>
      </c>
      <c r="J49" s="41"/>
      <c r="K49" s="42">
        <f>IF(K47=0,0,K48/K47)</f>
        <v>0.80808080808080807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Screen'!S$104</f>
        <v>8</v>
      </c>
      <c r="D51" s="185">
        <f>+'Input Screen'!S$105</f>
        <v>7.5</v>
      </c>
      <c r="E51" s="185">
        <f>+'Input Screen'!S$106</f>
        <v>13</v>
      </c>
      <c r="F51" s="185">
        <f>+'Input Screen'!S$107</f>
        <v>16.100000000000001</v>
      </c>
      <c r="G51" s="185">
        <f>+'Input Screen'!S$108</f>
        <v>8.5</v>
      </c>
      <c r="H51" s="185">
        <f>+'Input Screen'!S$109</f>
        <v>8</v>
      </c>
      <c r="I51" s="185">
        <f>+'Input Screen'!S$110</f>
        <v>8</v>
      </c>
      <c r="J51" s="23"/>
      <c r="K51" s="22">
        <f>SUM(C51:I51)</f>
        <v>69.099999999999994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1.8266666666666667</v>
      </c>
      <c r="E53" s="42">
        <f t="shared" si="12"/>
        <v>1.0538461538461539</v>
      </c>
      <c r="F53" s="42">
        <f t="shared" si="12"/>
        <v>0.85093167701863337</v>
      </c>
      <c r="G53" s="42">
        <f t="shared" si="12"/>
        <v>1.6117647058823528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1.3878437047756875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Screen'!T$104</f>
        <v>13</v>
      </c>
      <c r="D55" s="185">
        <f>+'Input Screen'!T$105</f>
        <v>16</v>
      </c>
      <c r="E55" s="185">
        <f>+'Input Screen'!T$106</f>
        <v>16.100000000000001</v>
      </c>
      <c r="F55" s="185">
        <f>+'Input Screen'!T$107</f>
        <v>8</v>
      </c>
      <c r="G55" s="185">
        <f>+'Input Screen'!T$108</f>
        <v>16</v>
      </c>
      <c r="H55" s="185">
        <f>+'Input Screen'!T$109</f>
        <v>16</v>
      </c>
      <c r="I55" s="185">
        <f>+'Input Screen'!T$110</f>
        <v>16</v>
      </c>
      <c r="J55" s="23"/>
      <c r="K55" s="22">
        <f>SUM(C55:I55)</f>
        <v>101.1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0.87923076923076926</v>
      </c>
      <c r="D57" s="42">
        <f>IF(D55=0,0,D56/D55)</f>
        <v>0.71437499999999998</v>
      </c>
      <c r="E57" s="42">
        <f t="shared" si="13"/>
        <v>0.70993788819875769</v>
      </c>
      <c r="F57" s="52">
        <f t="shared" si="13"/>
        <v>1.42875</v>
      </c>
      <c r="G57" s="42">
        <f t="shared" si="13"/>
        <v>0.71437499999999998</v>
      </c>
      <c r="H57" s="42">
        <f t="shared" si="13"/>
        <v>0.71437499999999998</v>
      </c>
      <c r="I57" s="42">
        <f t="shared" si="13"/>
        <v>0.71437499999999998</v>
      </c>
      <c r="J57" s="41"/>
      <c r="K57" s="42">
        <f>IF(K55=0,0,K56/K55)</f>
        <v>0.79139465875370918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Screen'!U$104</f>
        <v>0.6</v>
      </c>
      <c r="D59" s="185">
        <f>+'Input Screen'!U$105</f>
        <v>0.1</v>
      </c>
      <c r="E59" s="185">
        <f>+'Input Screen'!U$106</f>
        <v>1.3</v>
      </c>
      <c r="F59" s="185">
        <f>+'Input Screen'!U$107</f>
        <v>0.4</v>
      </c>
      <c r="G59" s="185">
        <f>+'Input Screen'!U$108</f>
        <v>0.4</v>
      </c>
      <c r="H59" s="185">
        <f>+'Input Screen'!U$109</f>
        <v>1.6</v>
      </c>
      <c r="I59" s="185">
        <f>+'Input Screen'!U$110</f>
        <v>2</v>
      </c>
      <c r="J59" s="23"/>
      <c r="K59" s="22">
        <f>SUM(C59:I59)</f>
        <v>6.4</v>
      </c>
      <c r="L59" s="4"/>
    </row>
    <row r="60" spans="1:13" ht="15" customHeight="1">
      <c r="A60" s="337"/>
      <c r="B60" s="65" t="s">
        <v>71</v>
      </c>
      <c r="C60" s="28">
        <f>C59*'Labor Stds'!$S$10</f>
        <v>14.276700000000003</v>
      </c>
      <c r="D60" s="28">
        <f>D59*'Labor Stds'!$S$10</f>
        <v>2.3794500000000007</v>
      </c>
      <c r="E60" s="28">
        <f>E59*'Labor Stds'!$S$10</f>
        <v>30.932850000000009</v>
      </c>
      <c r="F60" s="28">
        <f>F59*'Labor Stds'!$S$10</f>
        <v>9.5178000000000029</v>
      </c>
      <c r="G60" s="28">
        <f>G59*'Labor Stds'!$S$10</f>
        <v>9.5178000000000029</v>
      </c>
      <c r="H60" s="28">
        <f>H59*'Labor Stds'!$S$10</f>
        <v>38.071200000000012</v>
      </c>
      <c r="I60" s="28">
        <f>I59*'Labor Stds'!$S$10</f>
        <v>47.589000000000013</v>
      </c>
      <c r="J60" s="23"/>
      <c r="K60" s="28">
        <f>SUM(C60:I60)</f>
        <v>152.28480000000002</v>
      </c>
      <c r="L60" s="4"/>
    </row>
    <row r="61" spans="1:13" ht="15" customHeight="1">
      <c r="A61" s="338"/>
      <c r="B61" s="64" t="s">
        <v>17</v>
      </c>
      <c r="C61" s="28">
        <f>C60/3</f>
        <v>4.7589000000000015</v>
      </c>
      <c r="D61" s="28">
        <f t="shared" ref="D61:I61" si="14">D60/3</f>
        <v>0.79315000000000024</v>
      </c>
      <c r="E61" s="28">
        <f t="shared" si="14"/>
        <v>10.310950000000004</v>
      </c>
      <c r="F61" s="28">
        <f t="shared" si="14"/>
        <v>3.172600000000001</v>
      </c>
      <c r="G61" s="28">
        <f t="shared" si="14"/>
        <v>3.172600000000001</v>
      </c>
      <c r="H61" s="28">
        <f t="shared" si="14"/>
        <v>12.690400000000004</v>
      </c>
      <c r="I61" s="28">
        <f t="shared" si="14"/>
        <v>15.863000000000005</v>
      </c>
      <c r="J61" s="48"/>
      <c r="K61" s="28">
        <f>SUM(C61:I61)</f>
        <v>50.761600000000016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240.5</v>
      </c>
      <c r="D63" s="18">
        <f t="shared" ref="D63:I63" si="15">SUM(D15,D19,D23,D27,D31,D35,D39,D43,D47,D51,D55)</f>
        <v>227.3</v>
      </c>
      <c r="E63" s="18">
        <f t="shared" si="15"/>
        <v>190.4</v>
      </c>
      <c r="F63" s="18">
        <f t="shared" si="15"/>
        <v>241.6</v>
      </c>
      <c r="G63" s="18">
        <f t="shared" si="15"/>
        <v>254.79999999999998</v>
      </c>
      <c r="H63" s="18">
        <f t="shared" si="15"/>
        <v>275.2</v>
      </c>
      <c r="I63" s="18">
        <f t="shared" si="15"/>
        <v>201</v>
      </c>
      <c r="J63" s="17"/>
      <c r="K63" s="18">
        <f>SUM(C63:I63)</f>
        <v>1630.8000000000002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219.86061446061444</v>
      </c>
      <c r="D64" s="18">
        <f t="shared" ref="D64:I64" si="16">SUM(D16,D20,D24,D28,D32,D36,D40,D44,D48,D52,D56)</f>
        <v>199.29524139524139</v>
      </c>
      <c r="E64" s="18">
        <f t="shared" si="16"/>
        <v>161.11161035446747</v>
      </c>
      <c r="F64" s="18">
        <f t="shared" si="16"/>
        <v>237.35195195195195</v>
      </c>
      <c r="G64" s="18">
        <f t="shared" si="16"/>
        <v>246.28704088704089</v>
      </c>
      <c r="H64" s="18">
        <f t="shared" si="16"/>
        <v>236.67743127743125</v>
      </c>
      <c r="I64" s="18">
        <f t="shared" si="16"/>
        <v>181.80390390390392</v>
      </c>
      <c r="J64" s="23"/>
      <c r="K64" s="18">
        <f>SUM(C64:I64)</f>
        <v>1482.3877942306513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0.91418134910858395</v>
      </c>
      <c r="D65" s="42">
        <f t="shared" si="17"/>
        <v>0.87679384687743678</v>
      </c>
      <c r="E65" s="42">
        <f t="shared" si="17"/>
        <v>0.8461744241306064</v>
      </c>
      <c r="F65" s="42">
        <f t="shared" si="17"/>
        <v>0.98241701966867534</v>
      </c>
      <c r="G65" s="42">
        <f t="shared" si="17"/>
        <v>0.96658964241381828</v>
      </c>
      <c r="H65" s="42">
        <f t="shared" si="17"/>
        <v>0.86001973574647983</v>
      </c>
      <c r="I65" s="42">
        <f t="shared" si="17"/>
        <v>0.90449703434778073</v>
      </c>
      <c r="J65" s="41"/>
      <c r="K65" s="42">
        <f>IF(K63=0,0,K64/K63)</f>
        <v>0.9089942324200706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3347.5728999999997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3197.6831499999998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2730.3139500000002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3320.5106000000001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3567.8886000000002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3851.7163999999998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2871.5189999999998</v>
      </c>
      <c r="J67" s="17"/>
      <c r="K67" s="28">
        <f>SUM(C67:I67)</f>
        <v>22887.204600000001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3057.0244477477481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2784.3276009009014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2278.012653300239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3288.9595828828833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3407.438862162162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3280.0154387387392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2552.3924657657662</v>
      </c>
      <c r="J68" s="23"/>
      <c r="K68" s="28">
        <f>SUM(C68:I68)</f>
        <v>20648.171051498441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0.9132062360009392</v>
      </c>
      <c r="D69" s="42">
        <f t="shared" si="18"/>
        <v>0.87073279943352155</v>
      </c>
      <c r="E69" s="42">
        <f t="shared" si="18"/>
        <v>0.83434092013493133</v>
      </c>
      <c r="F69" s="42">
        <f t="shared" si="18"/>
        <v>0.99049814293105498</v>
      </c>
      <c r="G69" s="42">
        <f t="shared" si="18"/>
        <v>0.95502949900458267</v>
      </c>
      <c r="H69" s="42">
        <f t="shared" si="18"/>
        <v>0.85157241554407781</v>
      </c>
      <c r="I69" s="42">
        <f t="shared" si="18"/>
        <v>0.88886490591417522</v>
      </c>
      <c r="J69" s="41"/>
      <c r="K69" s="42">
        <f>IF(K67=0,0,K68/K67)</f>
        <v>0.90217094714565704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20.639385539385557</v>
      </c>
      <c r="D71" s="47">
        <f t="shared" ref="D71:I71" si="19">IF(D63=0,0,D63-D64)</f>
        <v>28.004758604758621</v>
      </c>
      <c r="E71" s="47">
        <f t="shared" si="19"/>
        <v>29.288389645532533</v>
      </c>
      <c r="F71" s="47">
        <f t="shared" si="19"/>
        <v>4.248048048048048</v>
      </c>
      <c r="G71" s="47">
        <f t="shared" si="19"/>
        <v>8.5129591129590949</v>
      </c>
      <c r="H71" s="47">
        <f t="shared" si="19"/>
        <v>38.522568722568735</v>
      </c>
      <c r="I71" s="47">
        <f t="shared" si="19"/>
        <v>19.196096096096085</v>
      </c>
      <c r="J71" s="26"/>
      <c r="K71" s="242">
        <f>IF(K63=0,0,K63-K64)</f>
        <v>148.41220576934893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290.54845225225154</v>
      </c>
      <c r="D72" s="137">
        <f t="shared" ref="D72:I72" si="20">IF(D64=0,0,D67-D68)</f>
        <v>413.35554909909843</v>
      </c>
      <c r="E72" s="137">
        <f t="shared" si="20"/>
        <v>452.30129669976122</v>
      </c>
      <c r="F72" s="137">
        <f t="shared" si="20"/>
        <v>31.551017117116771</v>
      </c>
      <c r="G72" s="137">
        <f t="shared" si="20"/>
        <v>160.44973783783826</v>
      </c>
      <c r="H72" s="137">
        <f t="shared" si="20"/>
        <v>571.70096126126055</v>
      </c>
      <c r="I72" s="137">
        <f t="shared" si="20"/>
        <v>319.12653423423353</v>
      </c>
      <c r="J72" s="26"/>
      <c r="K72" s="137">
        <f>IF(K64=0,0,K67-K68)</f>
        <v>2239.0335485015603</v>
      </c>
      <c r="L72" s="4"/>
    </row>
    <row r="73" spans="1:12" ht="15" customHeight="1">
      <c r="A73" s="68" t="s">
        <v>154</v>
      </c>
      <c r="B73" s="240">
        <f>IF(K64=0,0,(K64*60)/K11)</f>
        <v>62.372557962018988</v>
      </c>
      <c r="C73" s="78">
        <f>IF(C63=0,0,(C63*60)/C11)</f>
        <v>68.714285714285708</v>
      </c>
      <c r="D73" s="78">
        <f t="shared" ref="D73:I73" si="21">IF(D63=0,0,(D63*60)/D11)</f>
        <v>73.718918918918916</v>
      </c>
      <c r="E73" s="78">
        <f t="shared" si="21"/>
        <v>89.952755905511808</v>
      </c>
      <c r="F73" s="78">
        <f t="shared" si="21"/>
        <v>58.926829268292686</v>
      </c>
      <c r="G73" s="78">
        <f t="shared" si="21"/>
        <v>57.044776119402975</v>
      </c>
      <c r="H73" s="78">
        <f t="shared" si="21"/>
        <v>67.395918367346937</v>
      </c>
      <c r="I73" s="78">
        <f t="shared" si="21"/>
        <v>83.172413793103445</v>
      </c>
      <c r="J73" s="26"/>
      <c r="K73" s="243">
        <f>IF(K63=0,0,(K63*60)/K11)</f>
        <v>68.617110799439004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16.674739970282314</v>
      </c>
      <c r="C74" s="78">
        <f t="shared" ref="C74:K74" si="22">IF(C15=0,0,(C8/(C15/8)))</f>
        <v>15.613526570048309</v>
      </c>
      <c r="D74" s="78">
        <f t="shared" si="22"/>
        <v>14.864864864864865</v>
      </c>
      <c r="E74" s="78">
        <f t="shared" si="22"/>
        <v>14.500768049155146</v>
      </c>
      <c r="F74" s="78">
        <f t="shared" si="22"/>
        <v>17.888675623800385</v>
      </c>
      <c r="G74" s="78">
        <f t="shared" si="22"/>
        <v>17.2</v>
      </c>
      <c r="H74" s="78">
        <f t="shared" si="22"/>
        <v>14.875</v>
      </c>
      <c r="I74" s="78">
        <f t="shared" si="22"/>
        <v>14.765840220385677</v>
      </c>
      <c r="J74" s="26"/>
      <c r="K74" s="243">
        <f t="shared" si="22"/>
        <v>15.80768103195544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13.342105263157894</v>
      </c>
      <c r="C75" s="78">
        <f>IF(C19=0,0,(C9/(C19/8)))</f>
        <v>8.5333333333333332</v>
      </c>
      <c r="D75" s="78">
        <f t="shared" ref="D75:I75" si="23">IF(D19=0,0,(D9/(D19/8)))</f>
        <v>10.32258064516129</v>
      </c>
      <c r="E75" s="78">
        <f t="shared" si="23"/>
        <v>9</v>
      </c>
      <c r="F75" s="78">
        <f t="shared" si="23"/>
        <v>6.9333333333333336</v>
      </c>
      <c r="G75" s="78">
        <f t="shared" si="23"/>
        <v>5.9259259259259256</v>
      </c>
      <c r="H75" s="78">
        <f t="shared" si="23"/>
        <v>7</v>
      </c>
      <c r="I75" s="78">
        <f t="shared" si="23"/>
        <v>11</v>
      </c>
      <c r="J75" s="26"/>
      <c r="K75" s="243">
        <f>IF(K19=0,0,(K9/(K19/8)))</f>
        <v>8.2649006622516552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14.018691588785044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53.584355828220865</v>
      </c>
      <c r="C77" s="78">
        <f>IF(C43=0,0,(C11/(C43/7.5)))</f>
        <v>40.909090909090907</v>
      </c>
      <c r="D77" s="78">
        <f t="shared" ref="D77:I77" si="25">IF(D43=0,0,(D11/(D43/7.5)))</f>
        <v>45.491803278688529</v>
      </c>
      <c r="E77" s="78">
        <f t="shared" si="25"/>
        <v>29.858934169278999</v>
      </c>
      <c r="F77" s="78">
        <f t="shared" si="25"/>
        <v>57.65625</v>
      </c>
      <c r="G77" s="78">
        <f t="shared" si="25"/>
        <v>62.616822429906541</v>
      </c>
      <c r="H77" s="78">
        <f t="shared" si="25"/>
        <v>38.28125</v>
      </c>
      <c r="I77" s="78">
        <f t="shared" si="25"/>
        <v>28.618421052631579</v>
      </c>
      <c r="J77" s="38"/>
      <c r="K77" s="78">
        <f>IF(K43=0,0,(K11/(K43/7.5)))</f>
        <v>42.609561752988043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33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Screen'!B111</f>
        <v>41377</v>
      </c>
      <c r="D5" s="12">
        <f t="shared" ref="D5:I5" si="0">+C5+1</f>
        <v>41378</v>
      </c>
      <c r="E5" s="12">
        <f t="shared" si="0"/>
        <v>41379</v>
      </c>
      <c r="F5" s="12">
        <f t="shared" si="0"/>
        <v>41380</v>
      </c>
      <c r="G5" s="12">
        <f t="shared" si="0"/>
        <v>41381</v>
      </c>
      <c r="H5" s="12">
        <f t="shared" si="0"/>
        <v>41382</v>
      </c>
      <c r="I5" s="12">
        <f t="shared" si="0"/>
        <v>41383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Screen'!C$111</f>
        <v>228</v>
      </c>
      <c r="D6" s="16">
        <f>+'Input Screen'!C$112</f>
        <v>224</v>
      </c>
      <c r="E6" s="16">
        <f>+'Input Screen'!C$113</f>
        <v>122</v>
      </c>
      <c r="F6" s="16">
        <f>+'Input Screen'!C$114</f>
        <v>238</v>
      </c>
      <c r="G6" s="16">
        <f>+'Input Screen'!C$115</f>
        <v>274</v>
      </c>
      <c r="H6" s="16">
        <f>+'Input Screen'!C$116</f>
        <v>296</v>
      </c>
      <c r="I6" s="16">
        <f>+'Input Screen'!C$117</f>
        <v>280</v>
      </c>
      <c r="J6" s="17"/>
      <c r="K6" s="18">
        <f>SUM(C6:I6)</f>
        <v>1662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0.73548387096774193</v>
      </c>
      <c r="D7" s="42">
        <f t="shared" ref="D7:I7" si="1">D6/310</f>
        <v>0.72258064516129028</v>
      </c>
      <c r="E7" s="42">
        <f t="shared" si="1"/>
        <v>0.3935483870967742</v>
      </c>
      <c r="F7" s="42">
        <f t="shared" si="1"/>
        <v>0.76774193548387093</v>
      </c>
      <c r="G7" s="42">
        <f t="shared" si="1"/>
        <v>0.88387096774193552</v>
      </c>
      <c r="H7" s="42">
        <f t="shared" si="1"/>
        <v>0.95483870967741935</v>
      </c>
      <c r="I7" s="42">
        <f t="shared" si="1"/>
        <v>0.90322580645161288</v>
      </c>
      <c r="J7" s="17"/>
      <c r="K7" s="42">
        <f>K6/2170</f>
        <v>0.76589861751152077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Screen'!D$111</f>
        <v>196</v>
      </c>
      <c r="D8" s="16">
        <f>+'Input Screen'!D$112</f>
        <v>183</v>
      </c>
      <c r="E8" s="16">
        <f>+'Input Screen'!D$113</f>
        <v>146</v>
      </c>
      <c r="F8" s="16">
        <f>+'Input Screen'!D$114</f>
        <v>216</v>
      </c>
      <c r="G8" s="16">
        <f>+'Input Screen'!D$115</f>
        <v>249</v>
      </c>
      <c r="H8" s="16">
        <f>+'Input Screen'!D$116</f>
        <v>271</v>
      </c>
      <c r="I8" s="16">
        <f>+'Input Screen'!D$117</f>
        <v>249</v>
      </c>
      <c r="J8" s="17"/>
      <c r="K8" s="18">
        <f t="shared" ref="K8:K13" si="2">SUM(C8:I8)</f>
        <v>1510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Screen'!E$111</f>
        <v>11</v>
      </c>
      <c r="D9" s="16">
        <f>+'Input Screen'!E$112</f>
        <v>11</v>
      </c>
      <c r="E9" s="16">
        <f>+'Input Screen'!E$113</f>
        <v>13</v>
      </c>
      <c r="F9" s="16">
        <f>+'Input Screen'!E$114</f>
        <v>12</v>
      </c>
      <c r="G9" s="16">
        <f>+'Input Screen'!E$115</f>
        <v>11</v>
      </c>
      <c r="H9" s="16">
        <f>+'Input Screen'!E$116</f>
        <v>12</v>
      </c>
      <c r="I9" s="16">
        <f>+'Input Screen'!E$117</f>
        <v>10</v>
      </c>
      <c r="J9" s="17"/>
      <c r="K9" s="18">
        <f t="shared" si="2"/>
        <v>80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Screen'!F$111</f>
        <v>0</v>
      </c>
      <c r="D10" s="16">
        <f>+'Input Screen'!F$112</f>
        <v>0</v>
      </c>
      <c r="E10" s="16">
        <f>+'Input Screen'!F$113</f>
        <v>0</v>
      </c>
      <c r="F10" s="16">
        <f>+'Input Screen'!F$114</f>
        <v>0</v>
      </c>
      <c r="G10" s="16">
        <f>+'Input Screen'!F$115</f>
        <v>0</v>
      </c>
      <c r="H10" s="16">
        <f>+'Input Screen'!F$116</f>
        <v>4</v>
      </c>
      <c r="I10" s="16">
        <f>+'Input Screen'!F$117</f>
        <v>0</v>
      </c>
      <c r="J10" s="17"/>
      <c r="K10" s="18">
        <f t="shared" si="2"/>
        <v>4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Screen'!G$111</f>
        <v>207</v>
      </c>
      <c r="D11" s="16">
        <f>+'Input Screen'!G$112</f>
        <v>194</v>
      </c>
      <c r="E11" s="16">
        <f>+'Input Screen'!G$113</f>
        <v>159</v>
      </c>
      <c r="F11" s="16">
        <f>+'Input Screen'!G$114</f>
        <v>228</v>
      </c>
      <c r="G11" s="16">
        <f>+'Input Screen'!G$115</f>
        <v>260</v>
      </c>
      <c r="H11" s="16">
        <f>+'Input Screen'!G$116</f>
        <v>287</v>
      </c>
      <c r="I11" s="16">
        <f>+'Input Screen'!G$117</f>
        <v>259</v>
      </c>
      <c r="J11" s="17"/>
      <c r="K11" s="18">
        <f t="shared" si="2"/>
        <v>1594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Screen'!H$111</f>
        <v>10</v>
      </c>
      <c r="D12" s="16">
        <f>+'Input Screen'!H$112</f>
        <v>10</v>
      </c>
      <c r="E12" s="16">
        <f>+'Input Screen'!H$113</f>
        <v>10</v>
      </c>
      <c r="F12" s="16">
        <f>+'Input Screen'!H$114</f>
        <v>10</v>
      </c>
      <c r="G12" s="16">
        <f>+'Input Screen'!H$115</f>
        <v>10</v>
      </c>
      <c r="H12" s="16">
        <f>+'Input Screen'!H$116</f>
        <v>10</v>
      </c>
      <c r="I12" s="16">
        <f>+'Input Screen'!H$117</f>
        <v>10</v>
      </c>
      <c r="J12" s="17"/>
      <c r="K12" s="18">
        <f t="shared" si="2"/>
        <v>70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Screen'!I$111</f>
        <v>0</v>
      </c>
      <c r="D13" s="16">
        <f>+'Input Screen'!I$112</f>
        <v>0</v>
      </c>
      <c r="E13" s="16">
        <f>+'Input Screen'!I$113</f>
        <v>0</v>
      </c>
      <c r="F13" s="16">
        <f>+'Input Screen'!I$114</f>
        <v>0</v>
      </c>
      <c r="G13" s="16">
        <f>+'Input Screen'!I$115</f>
        <v>0</v>
      </c>
      <c r="H13" s="16">
        <f>+'Input Screen'!I$116</f>
        <v>0</v>
      </c>
      <c r="I13" s="16">
        <f>+'Input Screen'!I$117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Screen'!J$111</f>
        <v>96.6</v>
      </c>
      <c r="D15" s="185">
        <f>+'Input Screen'!J$112</f>
        <v>104.4</v>
      </c>
      <c r="E15" s="185">
        <f>+'Input Screen'!J$113</f>
        <v>64</v>
      </c>
      <c r="F15" s="185">
        <f>+'Input Screen'!J$114</f>
        <v>101.3</v>
      </c>
      <c r="G15" s="185">
        <f>+'Input Screen'!J$115</f>
        <v>118.6</v>
      </c>
      <c r="H15" s="185">
        <f>+'Input Screen'!J$116</f>
        <v>128.69999999999999</v>
      </c>
      <c r="I15" s="185">
        <f>+'Input Screen'!J$117</f>
        <v>140.9</v>
      </c>
      <c r="J15" s="23"/>
      <c r="K15" s="22">
        <f>SUM(C15:I15)</f>
        <v>754.49999999999989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95.135135135135144</v>
      </c>
      <c r="D16" s="22">
        <f>VLOOKUP(D8,'Labor Stds'!A14:Q76,7)</f>
        <v>87.927927927927939</v>
      </c>
      <c r="E16" s="22">
        <f>VLOOKUP(E8,'Labor Stds'!A14:Q76,7)</f>
        <v>71.111111111111114</v>
      </c>
      <c r="F16" s="22">
        <f>VLOOKUP(F8,'Labor Stds'!A14:Q76,7)</f>
        <v>104.74474474474475</v>
      </c>
      <c r="G16" s="22">
        <f>VLOOKUP(G8,'Labor Stds'!A14:Q76,7)</f>
        <v>119.15915915915917</v>
      </c>
      <c r="H16" s="22">
        <f>VLOOKUP(H8,'Labor Stds'!A14:Q76,7)</f>
        <v>131.17117117117118</v>
      </c>
      <c r="I16" s="22">
        <f>VLOOKUP(I8,'Labor Stds'!A14:Q76,7)</f>
        <v>119.15915915915917</v>
      </c>
      <c r="J16" s="23"/>
      <c r="K16" s="22">
        <f>SUM(C16:I16)</f>
        <v>728.40840840840838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0.98483576744446322</v>
      </c>
      <c r="D17" s="42">
        <f t="shared" si="3"/>
        <v>0.84222153187670434</v>
      </c>
      <c r="E17" s="42">
        <f t="shared" si="3"/>
        <v>1.1111111111111112</v>
      </c>
      <c r="F17" s="42">
        <f t="shared" si="3"/>
        <v>1.0340053775394349</v>
      </c>
      <c r="G17" s="42">
        <f t="shared" si="3"/>
        <v>1.0047146640738549</v>
      </c>
      <c r="H17" s="42">
        <f t="shared" si="3"/>
        <v>1.0192010192010195</v>
      </c>
      <c r="I17" s="42">
        <f t="shared" si="3"/>
        <v>0.84570020694931991</v>
      </c>
      <c r="J17" s="41"/>
      <c r="K17" s="42">
        <f>IF(K15=0,0,K16/K15)</f>
        <v>0.96541869901710864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Screen'!K$111</f>
        <v>8.1</v>
      </c>
      <c r="D19" s="185">
        <f>+'Input Screen'!K$112</f>
        <v>7.2</v>
      </c>
      <c r="E19" s="185">
        <f>+'Input Screen'!K$113</f>
        <v>8</v>
      </c>
      <c r="F19" s="185">
        <f>+'Input Screen'!K$114</f>
        <v>8</v>
      </c>
      <c r="G19" s="185">
        <f>+'Input Screen'!K$115</f>
        <v>8</v>
      </c>
      <c r="H19" s="185">
        <f>+'Input Screen'!K$116</f>
        <v>8</v>
      </c>
      <c r="I19" s="185">
        <f>+'Input Screen'!K$117</f>
        <v>8</v>
      </c>
      <c r="J19" s="23"/>
      <c r="K19" s="22">
        <f>SUM(C19:I19)</f>
        <v>55.3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0.98765432098765438</v>
      </c>
      <c r="D21" s="42">
        <f t="shared" si="4"/>
        <v>1.1111111111111112</v>
      </c>
      <c r="E21" s="42">
        <f>IF(E19=0,0,E20/E19)</f>
        <v>1</v>
      </c>
      <c r="F21" s="42">
        <f t="shared" si="4"/>
        <v>1</v>
      </c>
      <c r="G21" s="42">
        <f t="shared" si="4"/>
        <v>1</v>
      </c>
      <c r="H21" s="42">
        <f t="shared" si="4"/>
        <v>1</v>
      </c>
      <c r="I21" s="42">
        <f t="shared" si="4"/>
        <v>0.61538461538461542</v>
      </c>
      <c r="J21" s="41"/>
      <c r="K21" s="42">
        <f>IF(K19=0,0,K20/K19)</f>
        <v>0.95701766587842541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Screen'!L$111</f>
        <v>15</v>
      </c>
      <c r="D23" s="185">
        <f>+'Input Screen'!L$112</f>
        <v>22.4</v>
      </c>
      <c r="E23" s="185">
        <f>+'Input Screen'!L$113</f>
        <v>7.9</v>
      </c>
      <c r="F23" s="185">
        <f>+'Input Screen'!L$114</f>
        <v>15</v>
      </c>
      <c r="G23" s="185">
        <f>+'Input Screen'!L$115</f>
        <v>15.9</v>
      </c>
      <c r="H23" s="185">
        <f>+'Input Screen'!L$116</f>
        <v>15.8</v>
      </c>
      <c r="I23" s="185">
        <f>+'Input Screen'!L$117</f>
        <v>16.100000000000001</v>
      </c>
      <c r="J23" s="23"/>
      <c r="K23" s="22">
        <f>SUM(C23:I23)</f>
        <v>108.1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1.5</v>
      </c>
      <c r="D25" s="42">
        <f t="shared" si="5"/>
        <v>1.0044642857142858</v>
      </c>
      <c r="E25" s="42">
        <f t="shared" si="5"/>
        <v>1.8987341772151898</v>
      </c>
      <c r="F25" s="42">
        <f t="shared" si="5"/>
        <v>1.5</v>
      </c>
      <c r="G25" s="42">
        <f t="shared" si="5"/>
        <v>1.4150943396226414</v>
      </c>
      <c r="H25" s="42">
        <f t="shared" si="5"/>
        <v>1.4240506329113924</v>
      </c>
      <c r="I25" s="42">
        <f t="shared" si="5"/>
        <v>1.3975155279503104</v>
      </c>
      <c r="J25" s="41"/>
      <c r="K25" s="42">
        <f>IF(K23=0,0,K24/K23)</f>
        <v>1.387604070305273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Screen'!M$111</f>
        <v>8</v>
      </c>
      <c r="D27" s="185">
        <f>+'Input Screen'!M$112</f>
        <v>8</v>
      </c>
      <c r="E27" s="185">
        <f>+'Input Screen'!M$113</f>
        <v>8</v>
      </c>
      <c r="F27" s="185">
        <f>+'Input Screen'!M$114</f>
        <v>8</v>
      </c>
      <c r="G27" s="185">
        <f>+'Input Screen'!M$115</f>
        <v>8</v>
      </c>
      <c r="H27" s="185">
        <f>+'Input Screen'!M$116</f>
        <v>8</v>
      </c>
      <c r="I27" s="185">
        <f>+'Input Screen'!M$117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Screen'!N$111</f>
        <v>7</v>
      </c>
      <c r="D31" s="185">
        <f>+'Input Screen'!N$112</f>
        <v>7</v>
      </c>
      <c r="E31" s="185">
        <f>+'Input Screen'!N$113</f>
        <v>6.3</v>
      </c>
      <c r="F31" s="185">
        <f>+'Input Screen'!N$114</f>
        <v>7</v>
      </c>
      <c r="G31" s="185">
        <f>+'Input Screen'!N$115</f>
        <v>7</v>
      </c>
      <c r="H31" s="185">
        <f>+'Input Screen'!N$116</f>
        <v>8</v>
      </c>
      <c r="I31" s="185">
        <f>+'Input Screen'!N$117</f>
        <v>8</v>
      </c>
      <c r="J31" s="23"/>
      <c r="K31" s="22">
        <f>SUM(C31:I31)</f>
        <v>50.3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1.1904761904761905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1.043737574552684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Screen'!O$111</f>
        <v>7</v>
      </c>
      <c r="D35" s="185">
        <f>+'Input Screen'!O$112</f>
        <v>7</v>
      </c>
      <c r="E35" s="185">
        <f>+'Input Screen'!O$113</f>
        <v>7</v>
      </c>
      <c r="F35" s="185">
        <f>+'Input Screen'!O$114</f>
        <v>8</v>
      </c>
      <c r="G35" s="185">
        <f>+'Input Screen'!O$115</f>
        <v>8</v>
      </c>
      <c r="H35" s="185">
        <f>+'Input Screen'!O$116</f>
        <v>8</v>
      </c>
      <c r="I35" s="185">
        <f>+'Input Screen'!O$117</f>
        <v>8</v>
      </c>
      <c r="J35" s="23"/>
      <c r="K35" s="22">
        <f>SUM(C35:I35)</f>
        <v>53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0.9375</v>
      </c>
      <c r="J37" s="41"/>
      <c r="K37" s="42">
        <f>IF(K35=0,0,K36/K35)</f>
        <v>0.99056603773584906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Screen'!P$111</f>
        <v>8</v>
      </c>
      <c r="D39" s="185">
        <f>+'Input Screen'!P$112</f>
        <v>16</v>
      </c>
      <c r="E39" s="185">
        <f>+'Input Screen'!P$113</f>
        <v>16</v>
      </c>
      <c r="F39" s="185">
        <f>+'Input Screen'!P$114</f>
        <v>16</v>
      </c>
      <c r="G39" s="185">
        <f>+'Input Screen'!P$115</f>
        <v>15.7</v>
      </c>
      <c r="H39" s="185">
        <f>+'Input Screen'!P$116</f>
        <v>16</v>
      </c>
      <c r="I39" s="185">
        <f>+'Input Screen'!P$117</f>
        <v>16</v>
      </c>
      <c r="J39" s="23"/>
      <c r="K39" s="22">
        <f>SUM(C39:I39)</f>
        <v>103.7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1.4275</v>
      </c>
      <c r="D41" s="42">
        <f t="shared" si="9"/>
        <v>0.71375</v>
      </c>
      <c r="E41" s="42">
        <f t="shared" si="9"/>
        <v>0.71375</v>
      </c>
      <c r="F41" s="42">
        <f t="shared" si="9"/>
        <v>0.71375</v>
      </c>
      <c r="G41" s="42">
        <f t="shared" si="9"/>
        <v>0.72738853503184719</v>
      </c>
      <c r="H41" s="42">
        <f t="shared" si="9"/>
        <v>0.71375</v>
      </c>
      <c r="I41" s="42">
        <f t="shared" si="9"/>
        <v>0.71375</v>
      </c>
      <c r="J41" s="41"/>
      <c r="K41" s="42">
        <f>IF(K39=0,0,K40/K39)</f>
        <v>0.77087753134040493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Screen'!Q$111</f>
        <v>38.5</v>
      </c>
      <c r="D43" s="185">
        <f>+'Input Screen'!Q$112</f>
        <v>38.5</v>
      </c>
      <c r="E43" s="185">
        <f>+'Input Screen'!Q$113</f>
        <v>32</v>
      </c>
      <c r="F43" s="185">
        <f>+'Input Screen'!Q$114</f>
        <v>32</v>
      </c>
      <c r="G43" s="185">
        <f>+'Input Screen'!Q$115</f>
        <v>39.9</v>
      </c>
      <c r="H43" s="185">
        <f>+'Input Screen'!Q$116</f>
        <v>48</v>
      </c>
      <c r="I43" s="185">
        <f>+'Input Screen'!Q$117</f>
        <v>39.6</v>
      </c>
      <c r="J43" s="23"/>
      <c r="K43" s="22">
        <f>SUM(C43:I43)</f>
        <v>268.5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0.77922077922077926</v>
      </c>
      <c r="D45" s="42">
        <f t="shared" si="10"/>
        <v>0.77922077922077926</v>
      </c>
      <c r="E45" s="42">
        <f t="shared" si="10"/>
        <v>0.9375</v>
      </c>
      <c r="F45" s="42">
        <f t="shared" si="10"/>
        <v>0.9375</v>
      </c>
      <c r="G45" s="42">
        <f t="shared" si="10"/>
        <v>0.75187969924812037</v>
      </c>
      <c r="H45" s="42">
        <f t="shared" si="10"/>
        <v>0.625</v>
      </c>
      <c r="I45" s="42">
        <f t="shared" si="10"/>
        <v>0.75757575757575757</v>
      </c>
      <c r="J45" s="41"/>
      <c r="K45" s="42">
        <f>IF(K43=0,0,K44/K43)</f>
        <v>0.78212290502793291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Screen'!R$111</f>
        <v>8</v>
      </c>
      <c r="D47" s="185">
        <f>+'Input Screen'!R$112</f>
        <v>7.7</v>
      </c>
      <c r="E47" s="185">
        <f>+'Input Screen'!R$113</f>
        <v>8</v>
      </c>
      <c r="F47" s="185">
        <f>+'Input Screen'!R$114</f>
        <v>8</v>
      </c>
      <c r="G47" s="185">
        <f>+'Input Screen'!R$115</f>
        <v>11.1</v>
      </c>
      <c r="H47" s="185">
        <f>+'Input Screen'!R$116</f>
        <v>11.6</v>
      </c>
      <c r="I47" s="185">
        <f>+'Input Screen'!R$117</f>
        <v>11.2</v>
      </c>
      <c r="J47" s="23"/>
      <c r="K47" s="22">
        <f>SUM(C47:I47)</f>
        <v>65.599999999999994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1.0389610389610389</v>
      </c>
      <c r="E49" s="42">
        <f t="shared" si="11"/>
        <v>1</v>
      </c>
      <c r="F49" s="42">
        <f t="shared" si="11"/>
        <v>1</v>
      </c>
      <c r="G49" s="42">
        <f t="shared" si="11"/>
        <v>0.7207207207207208</v>
      </c>
      <c r="H49" s="42">
        <f t="shared" si="11"/>
        <v>0.68965517241379315</v>
      </c>
      <c r="I49" s="42">
        <f t="shared" si="11"/>
        <v>0.7142857142857143</v>
      </c>
      <c r="J49" s="41"/>
      <c r="K49" s="42">
        <f>IF(K47=0,0,K48/K47)</f>
        <v>0.85365853658536595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Screen'!S$111</f>
        <v>7.5</v>
      </c>
      <c r="D51" s="185">
        <f>+'Input Screen'!S$112</f>
        <v>7.5</v>
      </c>
      <c r="E51" s="185">
        <f>+'Input Screen'!S$113</f>
        <v>8</v>
      </c>
      <c r="F51" s="185">
        <f>+'Input Screen'!S$114</f>
        <v>8</v>
      </c>
      <c r="G51" s="185">
        <f>+'Input Screen'!S$115</f>
        <v>8</v>
      </c>
      <c r="H51" s="185">
        <f>+'Input Screen'!S$116</f>
        <v>15.7</v>
      </c>
      <c r="I51" s="185">
        <f>+'Input Screen'!S$117</f>
        <v>7</v>
      </c>
      <c r="J51" s="23"/>
      <c r="K51" s="22">
        <f>SUM(C51:I51)</f>
        <v>61.7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1.8266666666666667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0.87261146496815289</v>
      </c>
      <c r="I53" s="42">
        <f t="shared" si="12"/>
        <v>1.9571428571428571</v>
      </c>
      <c r="J53" s="41"/>
      <c r="K53" s="42">
        <f>IF(K51=0,0,K52/K51)</f>
        <v>1.5542949756888169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Screen'!T$111</f>
        <v>8</v>
      </c>
      <c r="D55" s="185">
        <f>+'Input Screen'!T$112</f>
        <v>15</v>
      </c>
      <c r="E55" s="185">
        <f>+'Input Screen'!T$113</f>
        <v>16.100000000000001</v>
      </c>
      <c r="F55" s="185">
        <f>+'Input Screen'!T$114</f>
        <v>16.5</v>
      </c>
      <c r="G55" s="185">
        <f>+'Input Screen'!T$115</f>
        <v>16</v>
      </c>
      <c r="H55" s="185">
        <f>+'Input Screen'!T$116</f>
        <v>16</v>
      </c>
      <c r="I55" s="185">
        <f>+'Input Screen'!T$117</f>
        <v>8</v>
      </c>
      <c r="J55" s="23"/>
      <c r="K55" s="22">
        <f>SUM(C55:I55)</f>
        <v>95.6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1.42875</v>
      </c>
      <c r="D57" s="42">
        <f>IF(D55=0,0,D56/D55)</f>
        <v>0.76200000000000001</v>
      </c>
      <c r="E57" s="42">
        <f t="shared" si="13"/>
        <v>0.70993788819875769</v>
      </c>
      <c r="F57" s="42">
        <f t="shared" si="13"/>
        <v>0.69272727272727275</v>
      </c>
      <c r="G57" s="42">
        <f t="shared" si="13"/>
        <v>0.71437499999999998</v>
      </c>
      <c r="H57" s="42">
        <f t="shared" si="13"/>
        <v>0.71437499999999998</v>
      </c>
      <c r="I57" s="42">
        <f t="shared" si="13"/>
        <v>1.42875</v>
      </c>
      <c r="J57" s="41"/>
      <c r="K57" s="42">
        <f>IF(K55=0,0,K56/K55)</f>
        <v>0.83692468619246863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Screen'!U$111</f>
        <v>0.2</v>
      </c>
      <c r="D59" s="185">
        <f>+'Input Screen'!U$112</f>
        <v>0.1</v>
      </c>
      <c r="E59" s="185">
        <f>+'Input Screen'!U$113</f>
        <v>0.2</v>
      </c>
      <c r="F59" s="185">
        <f>+'Input Screen'!U$114</f>
        <v>0.4</v>
      </c>
      <c r="G59" s="185">
        <f>+'Input Screen'!U$115</f>
        <v>0.4</v>
      </c>
      <c r="H59" s="185">
        <f>+'Input Screen'!U$116</f>
        <v>10</v>
      </c>
      <c r="I59" s="185">
        <f>+'Input Screen'!U$117</f>
        <v>9.5</v>
      </c>
      <c r="J59" s="23"/>
      <c r="K59" s="22">
        <f>SUM(C59:I59)</f>
        <v>20.8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2.3794500000000007</v>
      </c>
      <c r="E60" s="28">
        <f>E59*'Labor Stds'!$S$10</f>
        <v>4.7589000000000015</v>
      </c>
      <c r="F60" s="28">
        <f>F59*'Labor Stds'!$S$10</f>
        <v>9.5178000000000029</v>
      </c>
      <c r="G60" s="28">
        <f>G59*'Labor Stds'!$S$10</f>
        <v>9.5178000000000029</v>
      </c>
      <c r="H60" s="28">
        <f>H59*'Labor Stds'!$S$10</f>
        <v>237.94500000000005</v>
      </c>
      <c r="I60" s="28">
        <f>I59*'Labor Stds'!$S$10</f>
        <v>226.04775000000006</v>
      </c>
      <c r="J60" s="23"/>
      <c r="K60" s="28">
        <f>SUM(C60:I60)</f>
        <v>494.92560000000014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0.79315000000000024</v>
      </c>
      <c r="E61" s="28">
        <f t="shared" si="14"/>
        <v>1.5863000000000005</v>
      </c>
      <c r="F61" s="28">
        <f t="shared" si="14"/>
        <v>3.172600000000001</v>
      </c>
      <c r="G61" s="28">
        <f t="shared" si="14"/>
        <v>3.172600000000001</v>
      </c>
      <c r="H61" s="28">
        <f t="shared" si="14"/>
        <v>79.315000000000012</v>
      </c>
      <c r="I61" s="28">
        <f t="shared" si="14"/>
        <v>75.349250000000026</v>
      </c>
      <c r="J61" s="48"/>
      <c r="K61" s="28">
        <f>SUM(C61:I61)</f>
        <v>164.97520000000003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211.7</v>
      </c>
      <c r="D63" s="18">
        <f t="shared" ref="D63:I63" si="15">SUM(D15,D19,D23,D27,D31,D35,D39,D43,D47,D51,D55)</f>
        <v>240.7</v>
      </c>
      <c r="E63" s="18">
        <f t="shared" si="15"/>
        <v>181.29999999999998</v>
      </c>
      <c r="F63" s="18">
        <f t="shared" si="15"/>
        <v>227.8</v>
      </c>
      <c r="G63" s="18">
        <f t="shared" si="15"/>
        <v>256.2</v>
      </c>
      <c r="H63" s="18">
        <f t="shared" si="15"/>
        <v>283.8</v>
      </c>
      <c r="I63" s="18">
        <f t="shared" si="15"/>
        <v>270.79999999999995</v>
      </c>
      <c r="J63" s="17"/>
      <c r="K63" s="18">
        <f>SUM(C63:I63)</f>
        <v>1672.3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220.53513513513514</v>
      </c>
      <c r="D64" s="18">
        <f t="shared" ref="D64:I64" si="16">SUM(D16,D20,D24,D28,D32,D36,D40,D44,D48,D52,D56)</f>
        <v>213.3279279279279</v>
      </c>
      <c r="E64" s="18">
        <f t="shared" si="16"/>
        <v>189.01111111111112</v>
      </c>
      <c r="F64" s="18">
        <f t="shared" si="16"/>
        <v>230.14474474474474</v>
      </c>
      <c r="G64" s="18">
        <f t="shared" si="16"/>
        <v>244.55915915915915</v>
      </c>
      <c r="H64" s="18">
        <f t="shared" si="16"/>
        <v>256.57117117117116</v>
      </c>
      <c r="I64" s="18">
        <f t="shared" si="16"/>
        <v>241.48223608223606</v>
      </c>
      <c r="J64" s="23"/>
      <c r="K64" s="18">
        <f>SUM(C64:I64)</f>
        <v>1595.6314853314855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1.041734223595348</v>
      </c>
      <c r="D65" s="42">
        <f t="shared" si="17"/>
        <v>0.88628137901091775</v>
      </c>
      <c r="E65" s="42">
        <f t="shared" si="17"/>
        <v>1.0425323282466141</v>
      </c>
      <c r="F65" s="42">
        <f t="shared" si="17"/>
        <v>1.0102929971235501</v>
      </c>
      <c r="G65" s="42">
        <f t="shared" si="17"/>
        <v>0.95456346276018411</v>
      </c>
      <c r="H65" s="42">
        <f t="shared" si="17"/>
        <v>0.90405627614929929</v>
      </c>
      <c r="I65" s="42">
        <f t="shared" si="17"/>
        <v>0.89173647002302847</v>
      </c>
      <c r="J65" s="41"/>
      <c r="K65" s="42">
        <f>IF(K63=0,0,K64/K63)</f>
        <v>0.95415385118189644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2910.5182999999997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3365.7731499999995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2591.1333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3213.4255999999996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3590.2585999999997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4038.9450000000002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3773.14525</v>
      </c>
      <c r="J67" s="17"/>
      <c r="K67" s="28">
        <f>SUM(C67:I67)</f>
        <v>23483.199199999999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3065.9685918918922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2970.4010243243247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2647.9600333333337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3193.3920153153158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3384.5271504504503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3543.8064297297296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3343.7271504504511</v>
      </c>
      <c r="J68" s="23"/>
      <c r="K68" s="28">
        <f>SUM(C68:I68)</f>
        <v>22149.782395495498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1.0534098314694988</v>
      </c>
      <c r="D69" s="42">
        <f t="shared" si="18"/>
        <v>0.8825315587071948</v>
      </c>
      <c r="E69" s="42">
        <f t="shared" si="18"/>
        <v>1.021931227287046</v>
      </c>
      <c r="F69" s="42">
        <f t="shared" si="18"/>
        <v>0.99376566095549757</v>
      </c>
      <c r="G69" s="42">
        <f t="shared" si="18"/>
        <v>0.94269731724908357</v>
      </c>
      <c r="H69" s="42">
        <f t="shared" si="18"/>
        <v>0.87740893469203707</v>
      </c>
      <c r="I69" s="42">
        <f t="shared" si="18"/>
        <v>0.88619094386850095</v>
      </c>
      <c r="J69" s="41"/>
      <c r="K69" s="42">
        <f>IF(K67=0,0,K68/K67)</f>
        <v>0.94321826454955504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-8.8351351351351468</v>
      </c>
      <c r="D71" s="47">
        <f t="shared" ref="D71:I71" si="19">IF(D63=0,0,D63-D64)</f>
        <v>27.372072072072086</v>
      </c>
      <c r="E71" s="47">
        <f t="shared" si="19"/>
        <v>-7.711111111111137</v>
      </c>
      <c r="F71" s="47">
        <f t="shared" si="19"/>
        <v>-2.3447447447447303</v>
      </c>
      <c r="G71" s="47">
        <f t="shared" si="19"/>
        <v>11.640840840840838</v>
      </c>
      <c r="H71" s="47">
        <f t="shared" si="19"/>
        <v>27.228828828828853</v>
      </c>
      <c r="I71" s="47">
        <f t="shared" si="19"/>
        <v>29.317763917763898</v>
      </c>
      <c r="J71" s="26"/>
      <c r="K71" s="242">
        <f>IF(K63=0,0,K63-K64)</f>
        <v>76.66851466851449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-155.45029189189245</v>
      </c>
      <c r="D72" s="137">
        <f t="shared" ref="D72:I72" si="20">IF(D64=0,0,D67-D68)</f>
        <v>395.37212567567485</v>
      </c>
      <c r="E72" s="137">
        <f t="shared" si="20"/>
        <v>-56.826733333333777</v>
      </c>
      <c r="F72" s="137">
        <f t="shared" si="20"/>
        <v>20.033584684683774</v>
      </c>
      <c r="G72" s="137">
        <f t="shared" si="20"/>
        <v>205.73144954954932</v>
      </c>
      <c r="H72" s="137">
        <f t="shared" si="20"/>
        <v>495.13857027027052</v>
      </c>
      <c r="I72" s="137">
        <f t="shared" si="20"/>
        <v>429.41809954954897</v>
      </c>
      <c r="J72" s="26"/>
      <c r="K72" s="137">
        <f>IF(K64=0,0,K67-K68)</f>
        <v>1333.4168045045008</v>
      </c>
      <c r="L72" s="4"/>
    </row>
    <row r="73" spans="1:12" ht="15" customHeight="1">
      <c r="A73" s="68" t="s">
        <v>154</v>
      </c>
      <c r="B73" s="240">
        <f>IF(K64=0,0,(K64*60)/K11)</f>
        <v>60.061410991147504</v>
      </c>
      <c r="C73" s="78">
        <f>IF(C63=0,0,(C63*60)/C11)</f>
        <v>61.362318840579711</v>
      </c>
      <c r="D73" s="78">
        <f t="shared" ref="D73:I73" si="21">IF(D63=0,0,(D63*60)/D11)</f>
        <v>74.44329896907216</v>
      </c>
      <c r="E73" s="78">
        <f t="shared" si="21"/>
        <v>68.415094339622627</v>
      </c>
      <c r="F73" s="78">
        <f t="shared" si="21"/>
        <v>59.94736842105263</v>
      </c>
      <c r="G73" s="78">
        <f t="shared" si="21"/>
        <v>59.123076923076923</v>
      </c>
      <c r="H73" s="78">
        <f t="shared" si="21"/>
        <v>59.331010452961671</v>
      </c>
      <c r="I73" s="78">
        <f t="shared" si="21"/>
        <v>62.733590733590717</v>
      </c>
      <c r="J73" s="26"/>
      <c r="K73" s="243">
        <f>IF(K63=0,0,(K63*60)/K11)</f>
        <v>62.947302383939771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16.584102902374671</v>
      </c>
      <c r="C74" s="78">
        <f t="shared" ref="C74:K74" si="22">IF(C15=0,0,(C8/(C15/8)))</f>
        <v>16.231884057971016</v>
      </c>
      <c r="D74" s="78">
        <f t="shared" si="22"/>
        <v>14.022988505747126</v>
      </c>
      <c r="E74" s="78">
        <f t="shared" si="22"/>
        <v>18.25</v>
      </c>
      <c r="F74" s="78">
        <f t="shared" si="22"/>
        <v>17.058242843040475</v>
      </c>
      <c r="G74" s="78">
        <f t="shared" si="22"/>
        <v>16.795952782462059</v>
      </c>
      <c r="H74" s="78">
        <f t="shared" si="22"/>
        <v>16.845376845376848</v>
      </c>
      <c r="I74" s="78">
        <f t="shared" si="22"/>
        <v>14.137686302342086</v>
      </c>
      <c r="J74" s="26"/>
      <c r="K74" s="243">
        <f t="shared" si="22"/>
        <v>16.01060304837641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12.093023255813954</v>
      </c>
      <c r="C75" s="78">
        <f>IF(C19=0,0,(C9/(C19/8)))</f>
        <v>10.864197530864198</v>
      </c>
      <c r="D75" s="78">
        <f t="shared" ref="D75:I75" si="23">IF(D19=0,0,(D9/(D19/8)))</f>
        <v>12.222222222222221</v>
      </c>
      <c r="E75" s="78">
        <f t="shared" si="23"/>
        <v>13</v>
      </c>
      <c r="F75" s="78">
        <f t="shared" si="23"/>
        <v>12</v>
      </c>
      <c r="G75" s="78">
        <f t="shared" si="23"/>
        <v>11</v>
      </c>
      <c r="H75" s="78">
        <f t="shared" si="23"/>
        <v>12</v>
      </c>
      <c r="I75" s="78">
        <f t="shared" si="23"/>
        <v>10</v>
      </c>
      <c r="J75" s="26"/>
      <c r="K75" s="243">
        <f>IF(K19=0,0,(K9/(K19/8)))</f>
        <v>11.573236889692586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14.018691588785044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56.928571428571431</v>
      </c>
      <c r="C77" s="78">
        <f>IF(C43=0,0,(C11/(C43/7.5)))</f>
        <v>40.324675324675319</v>
      </c>
      <c r="D77" s="78">
        <f t="shared" ref="D77:I77" si="25">IF(D43=0,0,(D11/(D43/7.5)))</f>
        <v>37.79220779220779</v>
      </c>
      <c r="E77" s="78">
        <f t="shared" si="25"/>
        <v>37.265625</v>
      </c>
      <c r="F77" s="78">
        <f t="shared" si="25"/>
        <v>53.4375</v>
      </c>
      <c r="G77" s="78">
        <f t="shared" si="25"/>
        <v>48.872180451127825</v>
      </c>
      <c r="H77" s="78">
        <f t="shared" si="25"/>
        <v>44.84375</v>
      </c>
      <c r="I77" s="78">
        <f t="shared" si="25"/>
        <v>49.053030303030297</v>
      </c>
      <c r="J77" s="38"/>
      <c r="K77" s="78">
        <f>IF(K43=0,0,(K11/(K43/7.5)))</f>
        <v>44.52513966480447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pageOrder="overThenDown"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34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Screen'!B118</f>
        <v>41384</v>
      </c>
      <c r="D5" s="12">
        <f t="shared" ref="D5:I5" si="0">+C5+1</f>
        <v>41385</v>
      </c>
      <c r="E5" s="12">
        <f t="shared" si="0"/>
        <v>41386</v>
      </c>
      <c r="F5" s="12">
        <f t="shared" si="0"/>
        <v>41387</v>
      </c>
      <c r="G5" s="12">
        <f t="shared" si="0"/>
        <v>41388</v>
      </c>
      <c r="H5" s="12">
        <f t="shared" si="0"/>
        <v>41389</v>
      </c>
      <c r="I5" s="12">
        <f t="shared" si="0"/>
        <v>41390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Screen'!C$118</f>
        <v>278</v>
      </c>
      <c r="D6" s="16">
        <f>+'Input Screen'!C$119</f>
        <v>298</v>
      </c>
      <c r="E6" s="16">
        <f>+'Input Screen'!C$120</f>
        <v>152</v>
      </c>
      <c r="F6" s="16">
        <f>+'Input Screen'!C$121</f>
        <v>224</v>
      </c>
      <c r="G6" s="16">
        <f>+'Input Screen'!C$122</f>
        <v>253</v>
      </c>
      <c r="H6" s="16">
        <f>+'Input Screen'!C$123</f>
        <v>271</v>
      </c>
      <c r="I6" s="16">
        <f>+'Input Screen'!C$124</f>
        <v>184</v>
      </c>
      <c r="J6" s="17"/>
      <c r="K6" s="18">
        <f>SUM(C6:I6)</f>
        <v>1660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0.89677419354838706</v>
      </c>
      <c r="D7" s="42">
        <f t="shared" ref="D7:I7" si="1">D6/310</f>
        <v>0.96129032258064517</v>
      </c>
      <c r="E7" s="42">
        <f t="shared" si="1"/>
        <v>0.49032258064516127</v>
      </c>
      <c r="F7" s="42">
        <f t="shared" si="1"/>
        <v>0.72258064516129028</v>
      </c>
      <c r="G7" s="42">
        <f t="shared" si="1"/>
        <v>0.81612903225806455</v>
      </c>
      <c r="H7" s="42">
        <f t="shared" si="1"/>
        <v>0.87419354838709673</v>
      </c>
      <c r="I7" s="42">
        <f t="shared" si="1"/>
        <v>0.59354838709677415</v>
      </c>
      <c r="J7" s="17"/>
      <c r="K7" s="42">
        <f>K6/2170</f>
        <v>0.76497695852534564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Screen'!D$118</f>
        <v>239</v>
      </c>
      <c r="D8" s="16">
        <f>+'Input Screen'!D$119</f>
        <v>260</v>
      </c>
      <c r="E8" s="16">
        <f>+'Input Screen'!D$120</f>
        <v>140</v>
      </c>
      <c r="F8" s="16">
        <f>+'Input Screen'!D$121</f>
        <v>202</v>
      </c>
      <c r="G8" s="16">
        <f>+'Input Screen'!D$122</f>
        <v>234</v>
      </c>
      <c r="H8" s="16">
        <f>+'Input Screen'!D$123</f>
        <v>253</v>
      </c>
      <c r="I8" s="16">
        <f>+'Input Screen'!D$124</f>
        <v>165</v>
      </c>
      <c r="J8" s="17"/>
      <c r="K8" s="18">
        <f t="shared" ref="K8:K13" si="2">SUM(C8:I8)</f>
        <v>1493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Screen'!E$118</f>
        <v>13</v>
      </c>
      <c r="D9" s="16">
        <f>+'Input Screen'!E$119</f>
        <v>25</v>
      </c>
      <c r="E9" s="16">
        <f>+'Input Screen'!E$120</f>
        <v>12</v>
      </c>
      <c r="F9" s="16">
        <f>+'Input Screen'!E$121</f>
        <v>10</v>
      </c>
      <c r="G9" s="16">
        <f>+'Input Screen'!E$122</f>
        <v>9</v>
      </c>
      <c r="H9" s="16">
        <f>+'Input Screen'!E$123</f>
        <v>9</v>
      </c>
      <c r="I9" s="16">
        <f>+'Input Screen'!E$124</f>
        <v>13</v>
      </c>
      <c r="J9" s="17"/>
      <c r="K9" s="18">
        <f t="shared" si="2"/>
        <v>91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Screen'!F$118</f>
        <v>0</v>
      </c>
      <c r="D10" s="16">
        <f>+'Input Screen'!F$119</f>
        <v>0</v>
      </c>
      <c r="E10" s="16">
        <f>+'Input Screen'!F$120</f>
        <v>0</v>
      </c>
      <c r="F10" s="16">
        <f>+'Input Screen'!F$121</f>
        <v>0</v>
      </c>
      <c r="G10" s="16">
        <f>+'Input Screen'!F$122</f>
        <v>0</v>
      </c>
      <c r="H10" s="16">
        <f>+'Input Screen'!F$123</f>
        <v>0</v>
      </c>
      <c r="I10" s="16">
        <f>+'Input Screen'!F$124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Screen'!G$118</f>
        <v>252</v>
      </c>
      <c r="D11" s="16">
        <f>+'Input Screen'!G$119</f>
        <v>285</v>
      </c>
      <c r="E11" s="16">
        <f>+'Input Screen'!G$120</f>
        <v>152</v>
      </c>
      <c r="F11" s="16">
        <f>+'Input Screen'!G$121</f>
        <v>212</v>
      </c>
      <c r="G11" s="16">
        <f>+'Input Screen'!G$122</f>
        <v>243</v>
      </c>
      <c r="H11" s="16">
        <f>+'Input Screen'!G$123</f>
        <v>262</v>
      </c>
      <c r="I11" s="16">
        <f>+'Input Screen'!G$124</f>
        <v>178</v>
      </c>
      <c r="J11" s="17"/>
      <c r="K11" s="18">
        <f t="shared" si="2"/>
        <v>1584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Screen'!H$118</f>
        <v>10</v>
      </c>
      <c r="D12" s="16">
        <f>+'Input Screen'!H$119</f>
        <v>10</v>
      </c>
      <c r="E12" s="16">
        <f>+'Input Screen'!H$120</f>
        <v>10</v>
      </c>
      <c r="F12" s="16">
        <f>+'Input Screen'!H$121</f>
        <v>10</v>
      </c>
      <c r="G12" s="16">
        <f>+'Input Screen'!H$122</f>
        <v>0</v>
      </c>
      <c r="H12" s="16">
        <f>+'Input Screen'!H$123</f>
        <v>0</v>
      </c>
      <c r="I12" s="16">
        <f>+'Input Screen'!H$124</f>
        <v>10</v>
      </c>
      <c r="J12" s="17"/>
      <c r="K12" s="18">
        <f t="shared" si="2"/>
        <v>50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Screen'!I$118</f>
        <v>0</v>
      </c>
      <c r="D13" s="16">
        <f>+'Input Screen'!I$119</f>
        <v>0</v>
      </c>
      <c r="E13" s="16">
        <f>+'Input Screen'!I$120</f>
        <v>0</v>
      </c>
      <c r="F13" s="16">
        <f>+'Input Screen'!I$121</f>
        <v>0</v>
      </c>
      <c r="G13" s="16">
        <f>+'Input Screen'!I$122</f>
        <v>0</v>
      </c>
      <c r="H13" s="16">
        <f>+'Input Screen'!I$123</f>
        <v>0</v>
      </c>
      <c r="I13" s="16">
        <f>+'Input Screen'!I$124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Screen'!J$118</f>
        <v>118.4</v>
      </c>
      <c r="D15" s="185">
        <f>+'Input Screen'!J$119</f>
        <v>144.69999999999999</v>
      </c>
      <c r="E15" s="185">
        <f>+'Input Screen'!J$120</f>
        <v>75.8</v>
      </c>
      <c r="F15" s="185">
        <f>+'Input Screen'!J$121</f>
        <v>93.7</v>
      </c>
      <c r="G15" s="185">
        <f>+'Input Screen'!J$122</f>
        <v>112.1</v>
      </c>
      <c r="H15" s="185">
        <f>+'Input Screen'!J$123</f>
        <v>128.5</v>
      </c>
      <c r="I15" s="185">
        <f>+'Input Screen'!J$124</f>
        <v>88.4</v>
      </c>
      <c r="J15" s="23"/>
      <c r="K15" s="22">
        <f>SUM(C15:I15)</f>
        <v>761.6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114.35435435435437</v>
      </c>
      <c r="D16" s="22">
        <f>VLOOKUP(D8,'Labor Stds'!A14:Q76,7)</f>
        <v>123.96396396396398</v>
      </c>
      <c r="E16" s="22">
        <f>VLOOKUP(E8,'Labor Stds'!A14:Q76,7)</f>
        <v>66.306306306306311</v>
      </c>
      <c r="F16" s="22">
        <f>VLOOKUP(F8,'Labor Stds'!A14:Q76,7)</f>
        <v>97.537537537537546</v>
      </c>
      <c r="G16" s="22">
        <f>VLOOKUP(G8,'Labor Stds'!A14:Q76,7)</f>
        <v>111.95195195195195</v>
      </c>
      <c r="H16" s="22">
        <f>VLOOKUP(H8,'Labor Stds'!A14:Q76,7)</f>
        <v>121.56156156156158</v>
      </c>
      <c r="I16" s="22">
        <f>VLOOKUP(I8,'Labor Stds'!A14:Q76,7)</f>
        <v>78.318318318318319</v>
      </c>
      <c r="J16" s="23"/>
      <c r="K16" s="22">
        <f>SUM(C16:I16)</f>
        <v>713.99399399399408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0.96583069556042533</v>
      </c>
      <c r="D17" s="42">
        <f t="shared" si="3"/>
        <v>0.85669636464384236</v>
      </c>
      <c r="E17" s="42">
        <f t="shared" si="3"/>
        <v>0.8747533813496875</v>
      </c>
      <c r="F17" s="42">
        <f t="shared" si="3"/>
        <v>1.0409555767079781</v>
      </c>
      <c r="G17" s="42">
        <f t="shared" si="3"/>
        <v>0.99867932160528061</v>
      </c>
      <c r="H17" s="42">
        <f t="shared" si="3"/>
        <v>0.94600437012888383</v>
      </c>
      <c r="I17" s="42">
        <f t="shared" si="3"/>
        <v>0.88595382713029769</v>
      </c>
      <c r="J17" s="41"/>
      <c r="K17" s="52">
        <f>IF(K15=0,0,K16/K15)</f>
        <v>0.93749211396270227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58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Screen'!K$118</f>
        <v>8</v>
      </c>
      <c r="D19" s="185">
        <f>+'Input Screen'!K$119</f>
        <v>16</v>
      </c>
      <c r="E19" s="185">
        <f>+'Input Screen'!K$120</f>
        <v>8</v>
      </c>
      <c r="F19" s="185">
        <f>+'Input Screen'!K$121</f>
        <v>8</v>
      </c>
      <c r="G19" s="185">
        <f>+'Input Screen'!K$122</f>
        <v>7.2</v>
      </c>
      <c r="H19" s="185">
        <f>+'Input Screen'!K$123</f>
        <v>8</v>
      </c>
      <c r="I19" s="185">
        <f>+'Input Screen'!K$124</f>
        <v>8</v>
      </c>
      <c r="J19" s="23"/>
      <c r="K19" s="55">
        <f>SUM(C19:I19)</f>
        <v>63.2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14.153846153846153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55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0.88461538461538458</v>
      </c>
      <c r="E21" s="42">
        <f>IF(E19=0,0,E20/E19)</f>
        <v>1</v>
      </c>
      <c r="F21" s="42">
        <f t="shared" si="4"/>
        <v>0.61538461538461542</v>
      </c>
      <c r="G21" s="42">
        <f t="shared" si="4"/>
        <v>0.68376068376068377</v>
      </c>
      <c r="H21" s="42">
        <f t="shared" si="4"/>
        <v>0.61538461538461542</v>
      </c>
      <c r="I21" s="42">
        <f t="shared" si="4"/>
        <v>1</v>
      </c>
      <c r="J21" s="41"/>
      <c r="K21" s="52">
        <f>IF(K19=0,0,K20/K19)</f>
        <v>0.83739045764362208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58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Screen'!L$118</f>
        <v>15.4</v>
      </c>
      <c r="D23" s="185">
        <f>+'Input Screen'!L$119</f>
        <v>23.1</v>
      </c>
      <c r="E23" s="185">
        <f>+'Input Screen'!L$120</f>
        <v>16</v>
      </c>
      <c r="F23" s="185">
        <f>+'Input Screen'!L$121</f>
        <v>6.6</v>
      </c>
      <c r="G23" s="185">
        <f>+'Input Screen'!L$122</f>
        <v>16.8</v>
      </c>
      <c r="H23" s="185">
        <f>+'Input Screen'!L$123</f>
        <v>24</v>
      </c>
      <c r="I23" s="185">
        <f>+'Input Screen'!L$124</f>
        <v>16.100000000000001</v>
      </c>
      <c r="J23" s="23"/>
      <c r="K23" s="55">
        <f>SUM(C23:I23)</f>
        <v>118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55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1.4610389610389609</v>
      </c>
      <c r="D25" s="42">
        <f t="shared" si="5"/>
        <v>0.97402597402597402</v>
      </c>
      <c r="E25" s="42">
        <f t="shared" si="5"/>
        <v>0.9375</v>
      </c>
      <c r="F25" s="42">
        <f t="shared" si="5"/>
        <v>3.4090909090909092</v>
      </c>
      <c r="G25" s="42">
        <f t="shared" si="5"/>
        <v>1.3392857142857142</v>
      </c>
      <c r="H25" s="42">
        <f t="shared" si="5"/>
        <v>0.9375</v>
      </c>
      <c r="I25" s="42">
        <f t="shared" si="5"/>
        <v>0.93167701863354024</v>
      </c>
      <c r="J25" s="41"/>
      <c r="K25" s="52">
        <f>IF(K23=0,0,K24/K23)</f>
        <v>1.2076271186440677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58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Screen'!M$118</f>
        <v>8</v>
      </c>
      <c r="D27" s="185">
        <f>+'Input Screen'!M$119</f>
        <v>8</v>
      </c>
      <c r="E27" s="185">
        <f>+'Input Screen'!M$120</f>
        <v>8</v>
      </c>
      <c r="F27" s="185">
        <f>+'Input Screen'!M$121</f>
        <v>8</v>
      </c>
      <c r="G27" s="185">
        <f>+'Input Screen'!M$122</f>
        <v>0</v>
      </c>
      <c r="H27" s="185">
        <f>+'Input Screen'!M$123</f>
        <v>0</v>
      </c>
      <c r="I27" s="185">
        <f>+'Input Screen'!M$124</f>
        <v>8</v>
      </c>
      <c r="J27" s="23"/>
      <c r="K27" s="55">
        <f>SUM(C27:I27)</f>
        <v>40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5.35</v>
      </c>
      <c r="J28" s="23"/>
      <c r="K28" s="55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</v>
      </c>
      <c r="H29" s="42">
        <f t="shared" si="6"/>
        <v>0</v>
      </c>
      <c r="I29" s="42">
        <f t="shared" si="6"/>
        <v>0.66874999999999996</v>
      </c>
      <c r="J29" s="41"/>
      <c r="K29" s="52">
        <f>IF(K27=0,0,K28/K27)</f>
        <v>0.66874999999999996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58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Screen'!N$118</f>
        <v>7</v>
      </c>
      <c r="D31" s="185">
        <f>+'Input Screen'!N$119</f>
        <v>7</v>
      </c>
      <c r="E31" s="185">
        <f>+'Input Screen'!N$120</f>
        <v>7.6</v>
      </c>
      <c r="F31" s="185">
        <f>+'Input Screen'!N$121</f>
        <v>7</v>
      </c>
      <c r="G31" s="185">
        <f>+'Input Screen'!N$122</f>
        <v>7</v>
      </c>
      <c r="H31" s="185">
        <f>+'Input Screen'!N$123</f>
        <v>8</v>
      </c>
      <c r="I31" s="185">
        <f>+'Input Screen'!N$124</f>
        <v>8</v>
      </c>
      <c r="J31" s="23"/>
      <c r="K31" s="55">
        <f>SUM(C31:I31)</f>
        <v>51.6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55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0.98684210526315796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0.9375</v>
      </c>
      <c r="I33" s="42">
        <f t="shared" si="7"/>
        <v>0.9375</v>
      </c>
      <c r="J33" s="41"/>
      <c r="K33" s="52">
        <f>IF(K31=0,0,K32/K31)</f>
        <v>1.0174418604651163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58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Screen'!O$118</f>
        <v>7</v>
      </c>
      <c r="D35" s="185">
        <f>+'Input Screen'!O$119</f>
        <v>7</v>
      </c>
      <c r="E35" s="185">
        <f>+'Input Screen'!O$120</f>
        <v>7</v>
      </c>
      <c r="F35" s="185">
        <f>+'Input Screen'!O$121</f>
        <v>8</v>
      </c>
      <c r="G35" s="185">
        <f>+'Input Screen'!O$122</f>
        <v>8</v>
      </c>
      <c r="H35" s="185">
        <f>+'Input Screen'!O$123</f>
        <v>8</v>
      </c>
      <c r="I35" s="185">
        <f>+'Input Screen'!O$124</f>
        <v>7</v>
      </c>
      <c r="J35" s="23"/>
      <c r="K35" s="55">
        <f>SUM(C35:I35)</f>
        <v>52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55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52">
        <f>IF(K35=0,0,K36/K35)</f>
        <v>1.0096153846153846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58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Screen'!P$118</f>
        <v>16</v>
      </c>
      <c r="D39" s="185">
        <f>+'Input Screen'!P$119</f>
        <v>16</v>
      </c>
      <c r="E39" s="185">
        <f>+'Input Screen'!P$120</f>
        <v>16</v>
      </c>
      <c r="F39" s="185">
        <f>+'Input Screen'!P$121</f>
        <v>8</v>
      </c>
      <c r="G39" s="185">
        <f>+'Input Screen'!P$122</f>
        <v>15</v>
      </c>
      <c r="H39" s="185">
        <f>+'Input Screen'!P$123</f>
        <v>16</v>
      </c>
      <c r="I39" s="185">
        <f>+'Input Screen'!P$124</f>
        <v>16</v>
      </c>
      <c r="J39" s="23"/>
      <c r="K39" s="55">
        <f>SUM(C39:I39)</f>
        <v>103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55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0.71375</v>
      </c>
      <c r="F41" s="42">
        <f t="shared" si="9"/>
        <v>1.4275</v>
      </c>
      <c r="G41" s="42">
        <f t="shared" si="9"/>
        <v>0.76133333333333331</v>
      </c>
      <c r="H41" s="42">
        <f t="shared" si="9"/>
        <v>0.71375</v>
      </c>
      <c r="I41" s="42">
        <f t="shared" si="9"/>
        <v>0.71375</v>
      </c>
      <c r="J41" s="41"/>
      <c r="K41" s="52">
        <f>IF(K39=0,0,K40/K39)</f>
        <v>0.77611650485436889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58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Screen'!Q$118</f>
        <v>39.4</v>
      </c>
      <c r="D43" s="185">
        <f>+'Input Screen'!Q$119</f>
        <v>46.6</v>
      </c>
      <c r="E43" s="185">
        <f>+'Input Screen'!Q$120</f>
        <v>32</v>
      </c>
      <c r="F43" s="185">
        <f>+'Input Screen'!Q$121</f>
        <v>32</v>
      </c>
      <c r="G43" s="185">
        <f>+'Input Screen'!Q$122</f>
        <v>40</v>
      </c>
      <c r="H43" s="185">
        <f>+'Input Screen'!Q$123</f>
        <v>40</v>
      </c>
      <c r="I43" s="185">
        <f>+'Input Screen'!Q$124</f>
        <v>30.5</v>
      </c>
      <c r="J43" s="23"/>
      <c r="K43" s="55">
        <f>SUM(C43:I43)</f>
        <v>260.5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55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0.76142131979695438</v>
      </c>
      <c r="D45" s="42">
        <f t="shared" si="10"/>
        <v>0.64377682403433478</v>
      </c>
      <c r="E45" s="42">
        <f t="shared" si="10"/>
        <v>0.9375</v>
      </c>
      <c r="F45" s="42">
        <f t="shared" si="10"/>
        <v>0.9375</v>
      </c>
      <c r="G45" s="42">
        <f t="shared" si="10"/>
        <v>0.75</v>
      </c>
      <c r="H45" s="42">
        <f t="shared" si="10"/>
        <v>0.75</v>
      </c>
      <c r="I45" s="42">
        <f t="shared" si="10"/>
        <v>0.98360655737704916</v>
      </c>
      <c r="J45" s="41"/>
      <c r="K45" s="52">
        <f>IF(K43=0,0,K44/K43)</f>
        <v>0.80614203454894429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58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Screen'!R$118</f>
        <v>0</v>
      </c>
      <c r="D47" s="185">
        <f>+'Input Screen'!R$119</f>
        <v>8</v>
      </c>
      <c r="E47" s="185">
        <f>+'Input Screen'!R$120</f>
        <v>11.2</v>
      </c>
      <c r="F47" s="185">
        <f>+'Input Screen'!R$121</f>
        <v>11.2</v>
      </c>
      <c r="G47" s="185">
        <f>+'Input Screen'!R$122</f>
        <v>11.1</v>
      </c>
      <c r="H47" s="185">
        <f>+'Input Screen'!R$123</f>
        <v>11.2</v>
      </c>
      <c r="I47" s="185">
        <f>+'Input Screen'!R$124</f>
        <v>4</v>
      </c>
      <c r="J47" s="23"/>
      <c r="K47" s="55">
        <f>SUM(C47:I47)</f>
        <v>56.7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55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0.7142857142857143</v>
      </c>
      <c r="F49" s="42">
        <f t="shared" si="11"/>
        <v>0.7142857142857143</v>
      </c>
      <c r="G49" s="42">
        <f t="shared" si="11"/>
        <v>0.7207207207207208</v>
      </c>
      <c r="H49" s="42">
        <f t="shared" si="11"/>
        <v>0.7142857142857143</v>
      </c>
      <c r="I49" s="42">
        <f t="shared" si="11"/>
        <v>2</v>
      </c>
      <c r="J49" s="41"/>
      <c r="K49" s="52">
        <f>IF(K47=0,0,K48/K47)</f>
        <v>0.98765432098765427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58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Screen'!S$118</f>
        <v>7.6</v>
      </c>
      <c r="D51" s="185">
        <f>+'Input Screen'!S$119</f>
        <v>7.5</v>
      </c>
      <c r="E51" s="185">
        <f>+'Input Screen'!S$120</f>
        <v>8.1</v>
      </c>
      <c r="F51" s="185">
        <f>+'Input Screen'!S$121</f>
        <v>8</v>
      </c>
      <c r="G51" s="185">
        <f>+'Input Screen'!S$122</f>
        <v>8</v>
      </c>
      <c r="H51" s="185">
        <f>+'Input Screen'!S$123</f>
        <v>8</v>
      </c>
      <c r="I51" s="185">
        <f>+'Input Screen'!S$124</f>
        <v>8</v>
      </c>
      <c r="J51" s="23"/>
      <c r="K51" s="55">
        <f>SUM(C51:I51)</f>
        <v>55.2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55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1.8026315789473684</v>
      </c>
      <c r="D53" s="42">
        <f t="shared" si="12"/>
        <v>1.8266666666666667</v>
      </c>
      <c r="E53" s="42">
        <f t="shared" si="12"/>
        <v>1.691358024691358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52">
        <f>IF(K51=0,0,K52/K51)</f>
        <v>1.7373188405797102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58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Screen'!T$118</f>
        <v>16.100000000000001</v>
      </c>
      <c r="D55" s="185">
        <f>+'Input Screen'!T$119</f>
        <v>16.100000000000001</v>
      </c>
      <c r="E55" s="185">
        <f>+'Input Screen'!T$120</f>
        <v>14.3</v>
      </c>
      <c r="F55" s="185">
        <f>+'Input Screen'!T$121</f>
        <v>15.9</v>
      </c>
      <c r="G55" s="185">
        <f>+'Input Screen'!T$122</f>
        <v>17</v>
      </c>
      <c r="H55" s="185">
        <f>+'Input Screen'!T$123</f>
        <v>16.2</v>
      </c>
      <c r="I55" s="185">
        <f>+'Input Screen'!T$124</f>
        <v>16.100000000000001</v>
      </c>
      <c r="J55" s="23"/>
      <c r="K55" s="55">
        <f>SUM(C55:I55)</f>
        <v>111.70000000000002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55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0.70993788819875769</v>
      </c>
      <c r="D57" s="42">
        <f>IF(D55=0,0,D56/D55)</f>
        <v>0.70993788819875769</v>
      </c>
      <c r="E57" s="42">
        <f t="shared" si="13"/>
        <v>0.79930069930069925</v>
      </c>
      <c r="F57" s="42">
        <f t="shared" si="13"/>
        <v>0.71886792452830184</v>
      </c>
      <c r="G57" s="42">
        <f t="shared" si="13"/>
        <v>0.6723529411764706</v>
      </c>
      <c r="H57" s="42">
        <f t="shared" si="13"/>
        <v>0.7055555555555556</v>
      </c>
      <c r="I57" s="42">
        <f t="shared" si="13"/>
        <v>0.70993788819875769</v>
      </c>
      <c r="J57" s="41"/>
      <c r="K57" s="52">
        <f>IF(K55=0,0,K56/K55)</f>
        <v>0.71629364368845105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59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Screen'!U$118</f>
        <v>0.6</v>
      </c>
      <c r="D59" s="185">
        <f>+'Input Screen'!U$119</f>
        <v>0.1</v>
      </c>
      <c r="E59" s="185">
        <f>+'Input Screen'!U$120</f>
        <v>2</v>
      </c>
      <c r="F59" s="185">
        <f>+'Input Screen'!U$121</f>
        <v>0.2</v>
      </c>
      <c r="G59" s="185">
        <f>+'Input Screen'!U$122</f>
        <v>0.2</v>
      </c>
      <c r="H59" s="185">
        <f>+'Input Screen'!U$123</f>
        <v>4.5999999999999996</v>
      </c>
      <c r="I59" s="185">
        <f>+'Input Screen'!U$124</f>
        <v>2.1</v>
      </c>
      <c r="J59" s="23"/>
      <c r="K59" s="55">
        <f>SUM(C59:I59)</f>
        <v>9.8000000000000007</v>
      </c>
      <c r="L59" s="4"/>
    </row>
    <row r="60" spans="1:13" ht="15" customHeight="1">
      <c r="A60" s="337"/>
      <c r="B60" s="65" t="s">
        <v>71</v>
      </c>
      <c r="C60" s="28">
        <f>C59*'Labor Stds'!$S$10</f>
        <v>14.276700000000003</v>
      </c>
      <c r="D60" s="28">
        <f>D59*'Labor Stds'!$S$10</f>
        <v>2.3794500000000007</v>
      </c>
      <c r="E60" s="28">
        <f>E59*'Labor Stds'!$S$10</f>
        <v>47.589000000000013</v>
      </c>
      <c r="F60" s="28">
        <f>F59*'Labor Stds'!$S$10</f>
        <v>4.7589000000000015</v>
      </c>
      <c r="G60" s="28">
        <f>G59*'Labor Stds'!$S$10</f>
        <v>4.7589000000000015</v>
      </c>
      <c r="H60" s="28">
        <f>H59*'Labor Stds'!$S$10</f>
        <v>109.45470000000002</v>
      </c>
      <c r="I60" s="28">
        <f>I59*'Labor Stds'!$S$10</f>
        <v>49.968450000000018</v>
      </c>
      <c r="J60" s="23"/>
      <c r="K60" s="115">
        <f>SUM(C60:I60)</f>
        <v>233.18610000000007</v>
      </c>
      <c r="L60" s="4"/>
    </row>
    <row r="61" spans="1:13" ht="15" customHeight="1">
      <c r="A61" s="338"/>
      <c r="B61" s="64" t="s">
        <v>17</v>
      </c>
      <c r="C61" s="28">
        <f>C60/3</f>
        <v>4.7589000000000015</v>
      </c>
      <c r="D61" s="28">
        <f t="shared" ref="D61:I61" si="14">D60/3</f>
        <v>0.79315000000000024</v>
      </c>
      <c r="E61" s="28">
        <f t="shared" si="14"/>
        <v>15.863000000000005</v>
      </c>
      <c r="F61" s="28">
        <f t="shared" si="14"/>
        <v>1.5863000000000005</v>
      </c>
      <c r="G61" s="28">
        <f t="shared" si="14"/>
        <v>1.5863000000000005</v>
      </c>
      <c r="H61" s="28">
        <f t="shared" si="14"/>
        <v>36.484900000000003</v>
      </c>
      <c r="I61" s="28">
        <f t="shared" si="14"/>
        <v>16.656150000000007</v>
      </c>
      <c r="J61" s="48"/>
      <c r="K61" s="115">
        <f>SUM(C61:I61)</f>
        <v>77.728700000000018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58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242.9</v>
      </c>
      <c r="D63" s="18">
        <f t="shared" ref="D63:I63" si="15">SUM(D15,D19,D23,D27,D31,D35,D39,D43,D47,D51,D55)</f>
        <v>300</v>
      </c>
      <c r="E63" s="18">
        <f t="shared" si="15"/>
        <v>203.99999999999997</v>
      </c>
      <c r="F63" s="18">
        <f t="shared" si="15"/>
        <v>206.4</v>
      </c>
      <c r="G63" s="18">
        <f t="shared" si="15"/>
        <v>242.2</v>
      </c>
      <c r="H63" s="18">
        <f t="shared" si="15"/>
        <v>267.89999999999998</v>
      </c>
      <c r="I63" s="18">
        <f t="shared" si="15"/>
        <v>210.1</v>
      </c>
      <c r="J63" s="17"/>
      <c r="K63" s="102">
        <f>SUM(C63:I63)</f>
        <v>1673.5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239.75435435435435</v>
      </c>
      <c r="D64" s="18">
        <f t="shared" ref="D64:I64" si="16">SUM(D16,D20,D24,D28,D32,D36,D40,D44,D48,D52,D56)</f>
        <v>255.51781011781011</v>
      </c>
      <c r="E64" s="18">
        <f t="shared" si="16"/>
        <v>184.20630630630632</v>
      </c>
      <c r="F64" s="18">
        <f t="shared" si="16"/>
        <v>219.86061446061444</v>
      </c>
      <c r="G64" s="18">
        <f t="shared" si="16"/>
        <v>228.92502887502886</v>
      </c>
      <c r="H64" s="18">
        <f t="shared" si="16"/>
        <v>238.53463848463846</v>
      </c>
      <c r="I64" s="18">
        <f t="shared" si="16"/>
        <v>196.2183183183183</v>
      </c>
      <c r="J64" s="23"/>
      <c r="K64" s="102">
        <f>SUM(C64:I64)</f>
        <v>1563.0170709170709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0.98704962681907926</v>
      </c>
      <c r="D65" s="42">
        <f t="shared" si="17"/>
        <v>0.85172603372603373</v>
      </c>
      <c r="E65" s="42">
        <f t="shared" si="17"/>
        <v>0.90297208973679577</v>
      </c>
      <c r="F65" s="42">
        <f t="shared" si="17"/>
        <v>1.0652161553324342</v>
      </c>
      <c r="G65" s="42">
        <f t="shared" si="17"/>
        <v>0.94519004490102754</v>
      </c>
      <c r="H65" s="42">
        <f t="shared" si="17"/>
        <v>0.89038685511249904</v>
      </c>
      <c r="I65" s="42">
        <f t="shared" si="17"/>
        <v>0.93392821665072967</v>
      </c>
      <c r="J65" s="41"/>
      <c r="K65" s="52">
        <f>IF(K63=0,0,K64/K63)</f>
        <v>0.93398092077506478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3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3396.9059000000002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4163.9321500000005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2893.5319999999997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2927.4692999999997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3413.3222999999998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3780.9449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2981.1311499999997</v>
      </c>
      <c r="J67" s="17"/>
      <c r="K67" s="115">
        <f>SUM(C67:I67)</f>
        <v>23557.237699999998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3320.8154387387394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3529.8388621621621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2584.2483216216219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3057.0244477477481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3177.2185828828833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3304.6420063063065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2743.5276009009012</v>
      </c>
      <c r="J68" s="23"/>
      <c r="K68" s="115">
        <f>SUM(C68:I68)</f>
        <v>21717.315260360359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0.9776000679732515</v>
      </c>
      <c r="D69" s="42">
        <f t="shared" si="18"/>
        <v>0.84771767046256064</v>
      </c>
      <c r="E69" s="42">
        <f t="shared" si="18"/>
        <v>0.89311205876472843</v>
      </c>
      <c r="F69" s="42">
        <f t="shared" si="18"/>
        <v>1.0442549979081757</v>
      </c>
      <c r="G69" s="42">
        <f t="shared" si="18"/>
        <v>0.93082876553523342</v>
      </c>
      <c r="H69" s="42">
        <f t="shared" si="18"/>
        <v>0.87402543377617237</v>
      </c>
      <c r="I69" s="42">
        <f t="shared" si="18"/>
        <v>0.92029751891355116</v>
      </c>
      <c r="J69" s="41"/>
      <c r="K69" s="52">
        <f>IF(K67=0,0,K68/K67)</f>
        <v>0.92189566268036427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119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3.1456456456456579</v>
      </c>
      <c r="D71" s="47">
        <f t="shared" ref="D71:I71" si="19">IF(D63=0,0,D63-D64)</f>
        <v>44.482189882189886</v>
      </c>
      <c r="E71" s="47">
        <f t="shared" si="19"/>
        <v>19.793693693693655</v>
      </c>
      <c r="F71" s="47">
        <f t="shared" si="19"/>
        <v>-13.460614460614437</v>
      </c>
      <c r="G71" s="47">
        <f t="shared" si="19"/>
        <v>13.274971124971131</v>
      </c>
      <c r="H71" s="47">
        <f t="shared" si="19"/>
        <v>29.365361515361514</v>
      </c>
      <c r="I71" s="47">
        <f t="shared" si="19"/>
        <v>13.881681681681698</v>
      </c>
      <c r="J71" s="26"/>
      <c r="K71" s="242">
        <f>IF(K63=0,0,K63-K64)</f>
        <v>110.4829290829291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76.090461261260771</v>
      </c>
      <c r="D72" s="137">
        <f t="shared" ref="D72:I72" si="20">IF(D64=0,0,D67-D68)</f>
        <v>634.09328783783849</v>
      </c>
      <c r="E72" s="137">
        <f t="shared" si="20"/>
        <v>309.28367837837777</v>
      </c>
      <c r="F72" s="137">
        <f t="shared" si="20"/>
        <v>-129.55514774774838</v>
      </c>
      <c r="G72" s="137">
        <f t="shared" si="20"/>
        <v>236.1037171171165</v>
      </c>
      <c r="H72" s="137">
        <f t="shared" si="20"/>
        <v>476.30289369369348</v>
      </c>
      <c r="I72" s="137">
        <f t="shared" si="20"/>
        <v>237.60354909909847</v>
      </c>
      <c r="J72" s="26"/>
      <c r="K72" s="137">
        <f>IF(K64=0,0,K67-K68)</f>
        <v>1839.9224396396385</v>
      </c>
      <c r="L72" s="4"/>
    </row>
    <row r="73" spans="1:12" ht="15" customHeight="1">
      <c r="A73" s="68" t="s">
        <v>154</v>
      </c>
      <c r="B73" s="240">
        <f>IF(K64=0,0,(K64*60)/K11)</f>
        <v>59.205192080192077</v>
      </c>
      <c r="C73" s="78">
        <f>IF(C63=0,0,(C63*60)/C11)</f>
        <v>57.833333333333336</v>
      </c>
      <c r="D73" s="78">
        <f t="shared" ref="D73:I73" si="21">IF(D63=0,0,(D63*60)/D11)</f>
        <v>63.157894736842103</v>
      </c>
      <c r="E73" s="78">
        <f t="shared" si="21"/>
        <v>80.526315789473671</v>
      </c>
      <c r="F73" s="78">
        <f t="shared" si="21"/>
        <v>58.415094339622641</v>
      </c>
      <c r="G73" s="78">
        <f t="shared" si="21"/>
        <v>59.802469135802468</v>
      </c>
      <c r="H73" s="78">
        <f t="shared" si="21"/>
        <v>61.351145038167935</v>
      </c>
      <c r="I73" s="78">
        <f t="shared" si="21"/>
        <v>70.82022471910112</v>
      </c>
      <c r="J73" s="26"/>
      <c r="K73" s="243">
        <f>IF(K63=0,0,(K63*60)/K11)</f>
        <v>63.390151515151516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16.728432032301477</v>
      </c>
      <c r="C74" s="78">
        <f t="shared" ref="C74:K74" si="22">IF(C15=0,0,(C8/(C15/8)))</f>
        <v>16.148648648648649</v>
      </c>
      <c r="D74" s="78">
        <f t="shared" si="22"/>
        <v>14.374568071872842</v>
      </c>
      <c r="E74" s="78">
        <f t="shared" si="22"/>
        <v>14.775725593667547</v>
      </c>
      <c r="F74" s="78">
        <f t="shared" si="22"/>
        <v>17.246531483457844</v>
      </c>
      <c r="G74" s="78">
        <f t="shared" si="22"/>
        <v>16.699375557537913</v>
      </c>
      <c r="H74" s="78">
        <f t="shared" si="22"/>
        <v>15.750972762645915</v>
      </c>
      <c r="I74" s="78">
        <f t="shared" si="22"/>
        <v>14.932126696832578</v>
      </c>
      <c r="J74" s="26"/>
      <c r="K74" s="243">
        <f t="shared" si="22"/>
        <v>15.682773109243698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13.755813953488373</v>
      </c>
      <c r="C75" s="78">
        <f>IF(C19=0,0,(C9/(C19/8)))</f>
        <v>13</v>
      </c>
      <c r="D75" s="78">
        <f t="shared" ref="D75:I75" si="23">IF(D19=0,0,(D9/(D19/8)))</f>
        <v>12.5</v>
      </c>
      <c r="E75" s="78">
        <f t="shared" si="23"/>
        <v>12</v>
      </c>
      <c r="F75" s="78">
        <f t="shared" si="23"/>
        <v>10</v>
      </c>
      <c r="G75" s="78">
        <f t="shared" si="23"/>
        <v>10</v>
      </c>
      <c r="H75" s="78">
        <f t="shared" si="23"/>
        <v>9</v>
      </c>
      <c r="I75" s="78">
        <f t="shared" si="23"/>
        <v>13</v>
      </c>
      <c r="J75" s="26"/>
      <c r="K75" s="243">
        <f>IF(K19=0,0,(K9/(K19/8)))</f>
        <v>11.518987341772151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0</v>
      </c>
      <c r="H76" s="78">
        <f t="shared" si="24"/>
        <v>0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56.571428571428569</v>
      </c>
      <c r="C77" s="78">
        <f>IF(C43=0,0,(C11/(C43/7.5)))</f>
        <v>47.969543147208128</v>
      </c>
      <c r="D77" s="78">
        <f t="shared" ref="D77:I77" si="25">IF(D43=0,0,(D11/(D43/7.5)))</f>
        <v>45.869098712446352</v>
      </c>
      <c r="E77" s="78">
        <f t="shared" si="25"/>
        <v>35.625</v>
      </c>
      <c r="F77" s="78">
        <f t="shared" si="25"/>
        <v>49.6875</v>
      </c>
      <c r="G77" s="78">
        <f t="shared" si="25"/>
        <v>45.5625</v>
      </c>
      <c r="H77" s="78">
        <f t="shared" si="25"/>
        <v>49.125</v>
      </c>
      <c r="I77" s="78">
        <f t="shared" si="25"/>
        <v>43.770491803278688</v>
      </c>
      <c r="J77" s="38"/>
      <c r="K77" s="78">
        <f>IF(K43=0,0,(K11/(K43/7.5)))</f>
        <v>45.604606525911706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Q146"/>
  <sheetViews>
    <sheetView showGridLines="0" view="pageBreakPreview" topLeftCell="H4" zoomScale="85" zoomScaleSheetLayoutView="100" workbookViewId="0">
      <pane ySplit="10" topLeftCell="A23" activePane="bottomLeft" state="frozen"/>
      <selection activeCell="A4" sqref="A4"/>
      <selection pane="bottomLeft" activeCell="U35" sqref="U35:V69"/>
    </sheetView>
  </sheetViews>
  <sheetFormatPr defaultColWidth="7.109375" defaultRowHeight="12.75"/>
  <cols>
    <col min="1" max="2" width="6.109375" style="144" customWidth="1"/>
    <col min="3" max="3" width="1.5546875" style="144" customWidth="1"/>
    <col min="4" max="5" width="6.77734375" style="144" customWidth="1"/>
    <col min="6" max="6" width="1.77734375" style="144" customWidth="1"/>
    <col min="7" max="9" width="10.44140625" style="144" customWidth="1"/>
    <col min="10" max="10" width="9.77734375" style="144" customWidth="1"/>
    <col min="11" max="14" width="10.44140625" style="144" customWidth="1"/>
    <col min="15" max="15" width="10.33203125" style="144" customWidth="1"/>
    <col min="16" max="16" width="10.5546875" style="144" customWidth="1"/>
    <col min="17" max="17" width="10.109375" style="144" customWidth="1"/>
    <col min="18" max="19" width="8.5546875" style="144" customWidth="1"/>
    <col min="20" max="20" width="1.77734375" style="144" customWidth="1"/>
    <col min="21" max="22" width="8.77734375" style="144" customWidth="1"/>
    <col min="23" max="23" width="6.77734375" style="144" customWidth="1"/>
    <col min="24" max="24" width="9.33203125" style="144" customWidth="1"/>
    <col min="25" max="43" width="6.77734375" style="144" customWidth="1"/>
    <col min="44" max="16384" width="7.109375" style="144"/>
  </cols>
  <sheetData>
    <row r="1" spans="1:225" ht="18" customHeight="1">
      <c r="A1" s="141" t="s">
        <v>123</v>
      </c>
      <c r="B1" s="142"/>
      <c r="C1" s="142"/>
      <c r="D1" s="143" t="s">
        <v>74</v>
      </c>
      <c r="F1" s="145"/>
      <c r="K1" s="194" t="s">
        <v>138</v>
      </c>
      <c r="R1" s="146" t="s">
        <v>111</v>
      </c>
      <c r="S1" s="183">
        <v>16.649999999999999</v>
      </c>
      <c r="U1" s="148">
        <f>YTD!$K$74</f>
        <v>16.243986772149892</v>
      </c>
      <c r="V1" s="128">
        <f>YTD!$K$17</f>
        <v>0.97584192579151774</v>
      </c>
      <c r="AW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N1" s="149"/>
      <c r="FO1" s="149"/>
      <c r="GB1" s="149"/>
      <c r="GC1" s="149"/>
      <c r="GP1" s="149"/>
      <c r="GQ1" s="149"/>
      <c r="GR1" s="149"/>
      <c r="HE1" s="149"/>
      <c r="HF1" s="150"/>
      <c r="HG1" s="149"/>
      <c r="HH1" s="149"/>
      <c r="HI1" s="149"/>
      <c r="HJ1" s="149"/>
      <c r="HK1" s="149"/>
      <c r="HL1" s="149"/>
      <c r="HM1" s="149"/>
      <c r="HN1" s="149"/>
      <c r="HO1" s="149"/>
      <c r="HP1" s="149"/>
      <c r="HQ1" s="149"/>
    </row>
    <row r="2" spans="1:225" ht="15.6" customHeight="1">
      <c r="A2" s="141" t="s">
        <v>5</v>
      </c>
      <c r="B2" s="142"/>
      <c r="C2" s="142"/>
      <c r="D2" s="142"/>
      <c r="E2" s="142"/>
      <c r="G2" s="151"/>
      <c r="H2" s="151"/>
      <c r="I2" s="151"/>
      <c r="J2" s="151"/>
      <c r="K2" s="195" t="s">
        <v>139</v>
      </c>
      <c r="L2" s="151"/>
      <c r="M2" s="151"/>
      <c r="N2" s="151"/>
      <c r="R2" s="146" t="s">
        <v>112</v>
      </c>
      <c r="S2" s="147">
        <v>13</v>
      </c>
      <c r="U2" s="152">
        <f>YTD!$K$75</f>
        <v>11.448175388302744</v>
      </c>
      <c r="V2" s="126">
        <f>YTD!$K$21</f>
        <v>0.88954602665625526</v>
      </c>
      <c r="AW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N2" s="149"/>
      <c r="FO2" s="149"/>
      <c r="GB2" s="149"/>
      <c r="GC2" s="149"/>
      <c r="GP2" s="149"/>
      <c r="GQ2" s="149"/>
      <c r="GR2" s="149"/>
      <c r="HE2" s="149"/>
      <c r="HF2" s="150"/>
      <c r="HG2" s="149"/>
      <c r="HH2" s="149"/>
      <c r="HI2" s="149"/>
      <c r="HJ2" s="149"/>
      <c r="HK2" s="149"/>
      <c r="HL2" s="149"/>
      <c r="HM2" s="149"/>
      <c r="HN2" s="149"/>
      <c r="HO2" s="149"/>
      <c r="HP2" s="149"/>
      <c r="HQ2" s="149"/>
    </row>
    <row r="3" spans="1:225" ht="15" customHeight="1">
      <c r="A3" s="142" t="s">
        <v>110</v>
      </c>
      <c r="B3" s="142"/>
      <c r="C3" s="142"/>
      <c r="D3" s="143">
        <v>310</v>
      </c>
      <c r="K3" s="196" t="s">
        <v>77</v>
      </c>
      <c r="R3" s="146" t="s">
        <v>132</v>
      </c>
      <c r="S3" s="147">
        <v>12</v>
      </c>
      <c r="U3" s="152">
        <f>YTD!$K$76</f>
        <v>8.9851485148514847</v>
      </c>
      <c r="V3" s="126">
        <f>YTD!$K$29</f>
        <v>0.63971820258948942</v>
      </c>
      <c r="AW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N3" s="154"/>
      <c r="FO3" s="154"/>
      <c r="GB3" s="154"/>
      <c r="GC3" s="154"/>
      <c r="GP3" s="154"/>
      <c r="GQ3" s="154"/>
      <c r="GR3" s="154"/>
      <c r="HE3" s="154"/>
      <c r="HF3" s="149"/>
      <c r="HG3" s="149"/>
      <c r="HH3" s="149"/>
      <c r="HI3" s="155"/>
      <c r="HJ3" s="155"/>
      <c r="HK3" s="155"/>
      <c r="HL3" s="155"/>
      <c r="HM3" s="155"/>
      <c r="HN3" s="155"/>
      <c r="HO3" s="155"/>
      <c r="HP3" s="155"/>
      <c r="HQ3" s="154"/>
    </row>
    <row r="4" spans="1:225" ht="15">
      <c r="A4" s="142"/>
      <c r="B4" s="142"/>
      <c r="C4" s="142"/>
      <c r="D4" s="142"/>
      <c r="E4" s="156"/>
      <c r="R4" s="146" t="s">
        <v>113</v>
      </c>
      <c r="S4" s="147">
        <v>49</v>
      </c>
      <c r="U4" s="152">
        <f>YTD!$K$77</f>
        <v>51.049842311456764</v>
      </c>
      <c r="V4" s="126">
        <f>YTD!$K$45</f>
        <v>0.91987464598501167</v>
      </c>
      <c r="AW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N4" s="149"/>
      <c r="FO4" s="149"/>
      <c r="GB4" s="149"/>
      <c r="GC4" s="149"/>
      <c r="GP4" s="149"/>
      <c r="GQ4" s="149"/>
      <c r="GR4" s="149"/>
      <c r="HE4" s="149"/>
      <c r="HF4" s="149"/>
      <c r="HG4" s="149"/>
      <c r="HH4" s="149"/>
      <c r="HI4" s="157"/>
      <c r="HJ4" s="157"/>
      <c r="HK4" s="157"/>
      <c r="HL4" s="157"/>
      <c r="HM4" s="157"/>
      <c r="HN4" s="157"/>
      <c r="HO4" s="157"/>
      <c r="HP4" s="157"/>
      <c r="HQ4" s="149"/>
    </row>
    <row r="5" spans="1:225" ht="15">
      <c r="A5" s="142"/>
      <c r="B5" s="142"/>
      <c r="C5" s="142"/>
      <c r="D5" s="142"/>
      <c r="E5" s="156"/>
      <c r="R5" s="146" t="s">
        <v>169</v>
      </c>
      <c r="S5" s="147">
        <v>8</v>
      </c>
      <c r="U5" s="197" t="s">
        <v>153</v>
      </c>
      <c r="V5" s="127">
        <f>YTD!$K$65</f>
        <v>0.99031861165701685</v>
      </c>
      <c r="AW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N5" s="149"/>
      <c r="FO5" s="149"/>
      <c r="GB5" s="149"/>
      <c r="GC5" s="149"/>
      <c r="GP5" s="149"/>
      <c r="GQ5" s="149"/>
      <c r="GR5" s="149"/>
      <c r="HE5" s="149"/>
      <c r="HF5" s="149"/>
      <c r="HG5" s="149"/>
      <c r="HH5" s="149"/>
      <c r="HI5" s="157"/>
      <c r="HJ5" s="157"/>
      <c r="HK5" s="157"/>
      <c r="HL5" s="157"/>
      <c r="HM5" s="157"/>
      <c r="HN5" s="157"/>
      <c r="HO5" s="157"/>
      <c r="HP5" s="157"/>
      <c r="HQ5" s="149"/>
    </row>
    <row r="6" spans="1:225" ht="15">
      <c r="A6" s="142"/>
      <c r="B6" s="142"/>
      <c r="C6" s="142"/>
      <c r="D6" s="142"/>
      <c r="E6" s="156"/>
      <c r="R6" s="146"/>
      <c r="S6" s="147">
        <v>7.5</v>
      </c>
      <c r="U6" s="148">
        <f>Jan!$K$74</f>
        <v>15.806877704395355</v>
      </c>
      <c r="V6" s="128">
        <f>Jan!$K$17</f>
        <v>0.94936202428800931</v>
      </c>
      <c r="AW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N6" s="149"/>
      <c r="FO6" s="149"/>
      <c r="GB6" s="149"/>
      <c r="GC6" s="149"/>
      <c r="GP6" s="149"/>
      <c r="GQ6" s="149"/>
      <c r="GR6" s="149"/>
      <c r="HE6" s="149"/>
      <c r="HF6" s="149"/>
      <c r="HG6" s="149"/>
      <c r="HH6" s="149"/>
      <c r="HI6" s="157"/>
      <c r="HJ6" s="157"/>
      <c r="HK6" s="157"/>
      <c r="HL6" s="157"/>
      <c r="HM6" s="157"/>
      <c r="HN6" s="157"/>
      <c r="HO6" s="157"/>
      <c r="HP6" s="157"/>
      <c r="HQ6" s="149"/>
    </row>
    <row r="7" spans="1:225" ht="15">
      <c r="A7" s="142"/>
      <c r="B7" s="142"/>
      <c r="C7" s="142"/>
      <c r="D7" s="142"/>
      <c r="E7" s="156"/>
      <c r="U7" s="152">
        <f>Jan!$K$75</f>
        <v>12.511749347258485</v>
      </c>
      <c r="V7" s="126">
        <f>Jan!$K$21</f>
        <v>0.97529624422574812</v>
      </c>
      <c r="AW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N7" s="149"/>
      <c r="FO7" s="149"/>
      <c r="GB7" s="149"/>
      <c r="GC7" s="149"/>
      <c r="GP7" s="149"/>
      <c r="GQ7" s="149"/>
      <c r="GR7" s="149"/>
      <c r="HE7" s="149"/>
      <c r="HF7" s="149"/>
      <c r="HG7" s="149"/>
      <c r="HH7" s="149"/>
      <c r="HI7" s="157"/>
      <c r="HJ7" s="157"/>
      <c r="HK7" s="157"/>
      <c r="HL7" s="157"/>
      <c r="HM7" s="157"/>
      <c r="HN7" s="157"/>
      <c r="HO7" s="157"/>
      <c r="HP7" s="157"/>
      <c r="HQ7" s="149"/>
    </row>
    <row r="8" spans="1:225" ht="15">
      <c r="A8" s="142"/>
      <c r="B8" s="142"/>
      <c r="C8" s="142"/>
      <c r="D8" s="142"/>
      <c r="E8" s="156"/>
      <c r="N8" s="164"/>
      <c r="T8" s="88"/>
      <c r="U8" s="152">
        <f>Jan!$K$76</f>
        <v>8.7374999999999989</v>
      </c>
      <c r="V8" s="126">
        <f>Jan!$K$29</f>
        <v>0.66874999999999996</v>
      </c>
      <c r="W8" s="88"/>
      <c r="X8" s="88"/>
      <c r="Y8" s="158"/>
      <c r="Z8" s="88"/>
      <c r="AA8" s="158"/>
      <c r="AB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N8" s="149"/>
      <c r="FO8" s="149"/>
      <c r="GB8" s="149"/>
      <c r="GC8" s="149"/>
      <c r="GP8" s="149"/>
      <c r="GQ8" s="149"/>
      <c r="GR8" s="149"/>
      <c r="HE8" s="149"/>
      <c r="HF8" s="149"/>
      <c r="HG8" s="149"/>
      <c r="HH8" s="149"/>
      <c r="HI8" s="157"/>
      <c r="HJ8" s="157"/>
      <c r="HK8" s="157"/>
      <c r="HL8" s="157"/>
      <c r="HM8" s="157"/>
      <c r="HN8" s="157"/>
      <c r="HO8" s="157"/>
      <c r="HP8" s="157"/>
      <c r="HQ8" s="149"/>
    </row>
    <row r="9" spans="1:225" ht="15">
      <c r="A9" s="142"/>
      <c r="B9" s="142"/>
      <c r="C9" s="142"/>
      <c r="D9" s="142"/>
      <c r="E9" s="156"/>
      <c r="G9" s="145"/>
      <c r="H9" s="145"/>
      <c r="I9" s="145"/>
      <c r="J9" s="145"/>
      <c r="K9" s="145"/>
      <c r="L9" s="145"/>
      <c r="M9" s="145"/>
      <c r="N9" s="163" t="s">
        <v>170</v>
      </c>
      <c r="O9" s="145"/>
      <c r="P9" s="145"/>
      <c r="Q9" s="145"/>
      <c r="R9" s="159" t="s">
        <v>119</v>
      </c>
      <c r="S9" s="159" t="s">
        <v>120</v>
      </c>
      <c r="T9" s="88"/>
      <c r="U9" s="152">
        <f>Jan!$K$77</f>
        <v>48.930774503084301</v>
      </c>
      <c r="V9" s="126">
        <f>Jan!$K$45</f>
        <v>0.90570841084891807</v>
      </c>
      <c r="W9" s="88"/>
      <c r="X9" s="88"/>
      <c r="Y9" s="158"/>
      <c r="Z9" s="88"/>
      <c r="AA9" s="158"/>
      <c r="AB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N9" s="149"/>
      <c r="FO9" s="149"/>
      <c r="GB9" s="149"/>
      <c r="GC9" s="149"/>
      <c r="GP9" s="149"/>
      <c r="GQ9" s="149"/>
      <c r="GR9" s="149"/>
      <c r="HE9" s="149"/>
      <c r="HF9" s="149"/>
      <c r="HG9" s="149"/>
      <c r="HH9" s="149"/>
      <c r="HI9" s="157"/>
      <c r="HJ9" s="157"/>
      <c r="HK9" s="157"/>
      <c r="HL9" s="157"/>
      <c r="HM9" s="157"/>
      <c r="HN9" s="157"/>
      <c r="HO9" s="157"/>
      <c r="HP9" s="157"/>
      <c r="HQ9" s="149"/>
    </row>
    <row r="10" spans="1:225" ht="15">
      <c r="A10" s="142"/>
      <c r="B10" s="142"/>
      <c r="C10" s="142"/>
      <c r="D10" s="142"/>
      <c r="E10" s="156"/>
      <c r="G10" s="184">
        <v>13.26</v>
      </c>
      <c r="H10" s="184">
        <v>13.26</v>
      </c>
      <c r="I10" s="184">
        <v>13.26</v>
      </c>
      <c r="J10" s="184">
        <v>13.26</v>
      </c>
      <c r="K10" s="184">
        <v>13.26</v>
      </c>
      <c r="L10" s="184">
        <v>13.26</v>
      </c>
      <c r="M10" s="184">
        <v>13.26</v>
      </c>
      <c r="N10" s="184">
        <v>13.26</v>
      </c>
      <c r="O10" s="160">
        <v>15</v>
      </c>
      <c r="P10" s="160">
        <v>14</v>
      </c>
      <c r="Q10" s="160">
        <v>23.55</v>
      </c>
      <c r="R10" s="160">
        <f>SUM(G10:Q10)/10</f>
        <v>15.863000000000003</v>
      </c>
      <c r="S10" s="160">
        <f>+R10*1.5</f>
        <v>23.794500000000006</v>
      </c>
      <c r="T10" s="88"/>
      <c r="U10" s="197">
        <v>41287</v>
      </c>
      <c r="V10" s="127">
        <f>Jan!$K$65</f>
        <v>0.98651772701353913</v>
      </c>
      <c r="W10" s="88"/>
      <c r="X10" s="187"/>
      <c r="Y10" s="158"/>
      <c r="Z10" s="88"/>
      <c r="AA10" s="158"/>
      <c r="AB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N10" s="149"/>
      <c r="FO10" s="149"/>
      <c r="GB10" s="149"/>
      <c r="GC10" s="149"/>
      <c r="GP10" s="149"/>
      <c r="GQ10" s="149"/>
      <c r="GR10" s="149"/>
      <c r="HE10" s="149"/>
      <c r="HF10" s="149"/>
      <c r="HG10" s="149"/>
      <c r="HH10" s="149"/>
      <c r="HI10" s="157"/>
      <c r="HJ10" s="157"/>
      <c r="HK10" s="157"/>
      <c r="HL10" s="157"/>
      <c r="HM10" s="157"/>
      <c r="HN10" s="157"/>
      <c r="HO10" s="157"/>
      <c r="HP10" s="157"/>
      <c r="HQ10" s="149"/>
    </row>
    <row r="11" spans="1:225" ht="15" customHeight="1">
      <c r="A11" s="142"/>
      <c r="B11" s="142"/>
      <c r="C11" s="142"/>
      <c r="D11" s="142"/>
      <c r="G11" s="162" t="s">
        <v>100</v>
      </c>
      <c r="H11" s="162" t="s">
        <v>100</v>
      </c>
      <c r="I11" s="162" t="s">
        <v>175</v>
      </c>
      <c r="J11" s="161" t="s">
        <v>98</v>
      </c>
      <c r="K11" s="161" t="s">
        <v>162</v>
      </c>
      <c r="L11" s="161" t="s">
        <v>162</v>
      </c>
      <c r="M11" s="162" t="s">
        <v>117</v>
      </c>
      <c r="N11" s="163" t="s">
        <v>100</v>
      </c>
      <c r="O11" s="161" t="s">
        <v>99</v>
      </c>
      <c r="P11" s="161" t="s">
        <v>99</v>
      </c>
      <c r="Q11" s="161" t="s">
        <v>137</v>
      </c>
      <c r="T11" s="88"/>
      <c r="U11" s="148">
        <f>Feb!$K$74</f>
        <v>15.992522665669689</v>
      </c>
      <c r="V11" s="128">
        <f>Feb!$K$17</f>
        <v>0.96266749972703802</v>
      </c>
      <c r="W11" s="88"/>
      <c r="X11" s="163"/>
      <c r="Y11" s="158"/>
      <c r="Z11" s="88"/>
      <c r="AA11" s="158"/>
      <c r="AB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N11" s="149"/>
      <c r="FO11" s="149"/>
      <c r="GB11" s="149"/>
      <c r="GC11" s="149"/>
      <c r="GP11" s="149"/>
      <c r="GQ11" s="149"/>
      <c r="GR11" s="149"/>
      <c r="HE11" s="149"/>
      <c r="HF11" s="149"/>
      <c r="HG11" s="149"/>
      <c r="HH11" s="149"/>
      <c r="HI11" s="91"/>
      <c r="HJ11" s="157"/>
      <c r="HK11" s="157"/>
      <c r="HL11" s="157"/>
      <c r="HM11" s="157"/>
      <c r="HN11" s="157"/>
      <c r="HO11" s="157"/>
      <c r="HP11" s="157"/>
      <c r="HQ11" s="149"/>
    </row>
    <row r="12" spans="1:225" ht="15" customHeight="1">
      <c r="A12" s="327" t="s">
        <v>124</v>
      </c>
      <c r="B12" s="328"/>
      <c r="C12" s="164"/>
      <c r="D12" s="327" t="s">
        <v>78</v>
      </c>
      <c r="E12" s="331"/>
      <c r="F12" s="165"/>
      <c r="G12" s="321" t="s">
        <v>108</v>
      </c>
      <c r="H12" s="321" t="s">
        <v>91</v>
      </c>
      <c r="I12" s="321" t="s">
        <v>92</v>
      </c>
      <c r="J12" s="321" t="s">
        <v>136</v>
      </c>
      <c r="K12" s="321" t="s">
        <v>93</v>
      </c>
      <c r="L12" s="321" t="s">
        <v>94</v>
      </c>
      <c r="M12" s="321" t="s">
        <v>95</v>
      </c>
      <c r="N12" s="321" t="s">
        <v>96</v>
      </c>
      <c r="O12" s="321" t="s">
        <v>97</v>
      </c>
      <c r="P12" s="321" t="s">
        <v>202</v>
      </c>
      <c r="Q12" s="334" t="s">
        <v>200</v>
      </c>
      <c r="R12" s="326" t="s">
        <v>90</v>
      </c>
      <c r="S12" s="326" t="s">
        <v>118</v>
      </c>
      <c r="T12" s="88"/>
      <c r="U12" s="152">
        <f>Feb!$K$75</f>
        <v>10.799616490891658</v>
      </c>
      <c r="V12" s="126">
        <f>Feb!$K$21</f>
        <v>0.85906040268456374</v>
      </c>
      <c r="W12" s="320"/>
      <c r="X12" s="324"/>
      <c r="Y12" s="320"/>
      <c r="Z12" s="320"/>
      <c r="AA12" s="320"/>
      <c r="AB12" s="117"/>
      <c r="AE12" s="86"/>
      <c r="AF12" s="86"/>
      <c r="AG12" s="86"/>
      <c r="AH12" s="86"/>
      <c r="AI12" s="86"/>
      <c r="AJ12" s="86"/>
      <c r="AK12" s="86"/>
      <c r="AL12" s="86"/>
      <c r="AM12" s="86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N12" s="149"/>
      <c r="FO12" s="149"/>
      <c r="GB12" s="149"/>
      <c r="GC12" s="149"/>
      <c r="GP12" s="149"/>
      <c r="GQ12" s="149"/>
      <c r="GR12" s="149"/>
      <c r="HE12" s="149"/>
      <c r="HF12" s="149"/>
      <c r="HG12" s="149"/>
      <c r="HH12" s="157"/>
      <c r="HI12" s="157"/>
      <c r="HJ12" s="149"/>
      <c r="HK12" s="149"/>
      <c r="HL12" s="149"/>
      <c r="HM12" s="149"/>
      <c r="HN12" s="149"/>
      <c r="HO12" s="149"/>
      <c r="HP12" s="149"/>
      <c r="HQ12" s="149"/>
    </row>
    <row r="13" spans="1:225" ht="16.5" customHeight="1">
      <c r="A13" s="329"/>
      <c r="B13" s="330"/>
      <c r="C13" s="164"/>
      <c r="D13" s="332"/>
      <c r="E13" s="333"/>
      <c r="F13" s="165"/>
      <c r="G13" s="323"/>
      <c r="H13" s="323"/>
      <c r="I13" s="323"/>
      <c r="J13" s="323"/>
      <c r="K13" s="323"/>
      <c r="L13" s="323"/>
      <c r="M13" s="323"/>
      <c r="N13" s="323"/>
      <c r="O13" s="322"/>
      <c r="P13" s="322"/>
      <c r="Q13" s="335"/>
      <c r="R13" s="326"/>
      <c r="S13" s="326"/>
      <c r="T13" s="114"/>
      <c r="U13" s="152">
        <f>Feb!$K$76</f>
        <v>9.211956521739129</v>
      </c>
      <c r="V13" s="126">
        <f>Feb!$K$29</f>
        <v>0.66874999999999996</v>
      </c>
      <c r="W13" s="320"/>
      <c r="X13" s="325"/>
      <c r="Y13" s="320"/>
      <c r="Z13" s="320"/>
      <c r="AA13" s="320"/>
      <c r="AB13" s="117"/>
      <c r="AE13" s="86"/>
      <c r="AF13" s="86"/>
      <c r="AG13" s="86"/>
      <c r="AH13" s="86"/>
      <c r="AI13" s="86"/>
      <c r="AJ13" s="86"/>
      <c r="AK13" s="86"/>
      <c r="AL13" s="86"/>
      <c r="AM13" s="86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N13" s="149"/>
      <c r="FO13" s="149"/>
      <c r="GB13" s="149"/>
      <c r="GC13" s="149"/>
      <c r="GP13" s="149"/>
      <c r="GQ13" s="149"/>
      <c r="GR13" s="149"/>
      <c r="HE13" s="149"/>
      <c r="HF13" s="149"/>
      <c r="HG13" s="149"/>
      <c r="HH13" s="149"/>
      <c r="HI13" s="149"/>
      <c r="HJ13" s="149"/>
      <c r="HK13" s="149"/>
      <c r="HL13" s="149"/>
      <c r="HM13" s="149"/>
      <c r="HN13" s="149"/>
      <c r="HO13" s="149"/>
      <c r="HP13" s="149"/>
      <c r="HQ13" s="149"/>
    </row>
    <row r="14" spans="1:225" ht="15">
      <c r="A14" s="153">
        <v>0</v>
      </c>
      <c r="B14" s="153">
        <v>0</v>
      </c>
      <c r="C14" s="164"/>
      <c r="D14" s="166">
        <v>0</v>
      </c>
      <c r="E14" s="166">
        <v>0</v>
      </c>
      <c r="F14" s="167"/>
      <c r="G14" s="168">
        <v>0</v>
      </c>
      <c r="H14" s="168">
        <v>0</v>
      </c>
      <c r="I14" s="168">
        <v>0</v>
      </c>
      <c r="J14" s="168">
        <v>0</v>
      </c>
      <c r="K14" s="168">
        <v>0</v>
      </c>
      <c r="L14" s="168">
        <v>0</v>
      </c>
      <c r="M14" s="168">
        <v>0</v>
      </c>
      <c r="N14" s="168">
        <v>0</v>
      </c>
      <c r="O14" s="168">
        <v>0</v>
      </c>
      <c r="P14" s="168">
        <v>0</v>
      </c>
      <c r="Q14" s="168">
        <v>0</v>
      </c>
      <c r="R14" s="147">
        <f t="shared" ref="R14:R45" si="0">SUM(G14:Q14)</f>
        <v>0</v>
      </c>
      <c r="S14" s="147">
        <f>SUM(O14:R14)</f>
        <v>0</v>
      </c>
      <c r="T14" s="76"/>
      <c r="U14" s="152">
        <f>Feb!$K$77</f>
        <v>46.10543302850995</v>
      </c>
      <c r="V14" s="126">
        <f>Feb!$K$45</f>
        <v>0.86929553962521</v>
      </c>
      <c r="W14" s="86"/>
      <c r="X14" s="173"/>
      <c r="Y14" s="86"/>
      <c r="Z14" s="86"/>
      <c r="AA14" s="86"/>
      <c r="AB14" s="86"/>
      <c r="AE14" s="86"/>
      <c r="AF14" s="86"/>
      <c r="AG14" s="86"/>
      <c r="AH14" s="86"/>
      <c r="AI14" s="86"/>
      <c r="AJ14" s="86"/>
      <c r="AK14" s="86"/>
      <c r="AL14" s="86"/>
      <c r="AM14" s="86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N14" s="149"/>
      <c r="FO14" s="149"/>
      <c r="GB14" s="149"/>
      <c r="GC14" s="149"/>
      <c r="GP14" s="149"/>
      <c r="GQ14" s="149"/>
      <c r="GR14" s="149"/>
      <c r="HE14" s="149"/>
      <c r="HF14" s="169"/>
      <c r="HG14" s="149"/>
      <c r="HH14" s="149"/>
      <c r="HI14" s="149"/>
      <c r="HJ14" s="149"/>
      <c r="HK14" s="149"/>
      <c r="HL14" s="149"/>
      <c r="HM14" s="149"/>
      <c r="HN14" s="149"/>
      <c r="HO14" s="149"/>
      <c r="HP14" s="149"/>
      <c r="HQ14" s="149"/>
    </row>
    <row r="15" spans="1:225" ht="15">
      <c r="A15" s="153">
        <f>B14+1</f>
        <v>1</v>
      </c>
      <c r="B15" s="153">
        <v>5</v>
      </c>
      <c r="C15" s="164"/>
      <c r="D15" s="170">
        <f t="shared" ref="D15:D46" si="1">A15/$D$3</f>
        <v>3.2258064516129032E-3</v>
      </c>
      <c r="E15" s="170">
        <f t="shared" ref="E15:E46" si="2">B15/$D$3</f>
        <v>1.6129032258064516E-2</v>
      </c>
      <c r="F15" s="167"/>
      <c r="G15" s="168">
        <f t="shared" ref="G15:G46" si="3">(((A15+B15)/2)/$S$1)*$S$5</f>
        <v>1.4414414414414416</v>
      </c>
      <c r="H15" s="168">
        <f t="shared" ref="H15:H46" si="4">(((A15+B15)/2)/$S$2)*$S$5</f>
        <v>1.8461538461538463</v>
      </c>
      <c r="I15" s="168">
        <v>15</v>
      </c>
      <c r="J15" s="168">
        <v>5.35</v>
      </c>
      <c r="K15" s="168">
        <v>7.5</v>
      </c>
      <c r="L15" s="168">
        <v>6</v>
      </c>
      <c r="M15" s="168">
        <v>11.42</v>
      </c>
      <c r="N15" s="168">
        <f t="shared" ref="N15:N42" si="5">(((A15+B15)/2)/$S$4)*$S$6</f>
        <v>0.45918367346938777</v>
      </c>
      <c r="O15" s="168">
        <v>8</v>
      </c>
      <c r="P15" s="168">
        <v>13.7</v>
      </c>
      <c r="Q15" s="168">
        <v>11.43</v>
      </c>
      <c r="R15" s="147">
        <f t="shared" si="0"/>
        <v>82.146778961064683</v>
      </c>
      <c r="S15" s="171">
        <f>G15*$G$10+H15*$H$10+I15*$I$10+J15+$J$10+K15*$K$10+L15*$L$10+M15*$M$10+N15*$N$10+O15*$O$10+P15*$P$10+Q15*$Q$10</f>
        <v>1178.6079890237174</v>
      </c>
      <c r="T15" s="76"/>
      <c r="U15" s="197">
        <v>41318</v>
      </c>
      <c r="V15" s="127">
        <f>Feb!$K$65</f>
        <v>0.96390029979351899</v>
      </c>
      <c r="W15" s="172"/>
      <c r="X15" s="173"/>
      <c r="Y15" s="172"/>
      <c r="Z15" s="172"/>
      <c r="AA15" s="172"/>
      <c r="AB15" s="173"/>
      <c r="AE15" s="86"/>
      <c r="AF15" s="86"/>
      <c r="AG15" s="86"/>
      <c r="AH15" s="86"/>
      <c r="AI15" s="86"/>
      <c r="AJ15" s="86"/>
      <c r="AK15" s="86"/>
      <c r="AL15" s="86"/>
      <c r="AM15" s="86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N15" s="149"/>
      <c r="FO15" s="149"/>
      <c r="GB15" s="149"/>
      <c r="GC15" s="149"/>
      <c r="GP15" s="149"/>
      <c r="GQ15" s="149"/>
      <c r="GR15" s="149"/>
      <c r="HE15" s="149"/>
      <c r="HF15" s="169"/>
      <c r="HG15" s="149"/>
      <c r="HH15" s="149"/>
      <c r="HI15" s="149"/>
      <c r="HJ15" s="149"/>
      <c r="HK15" s="149"/>
      <c r="HL15" s="149"/>
      <c r="HM15" s="149"/>
      <c r="HN15" s="149"/>
      <c r="HO15" s="149"/>
      <c r="HP15" s="149"/>
      <c r="HQ15" s="149"/>
    </row>
    <row r="16" spans="1:225" ht="15">
      <c r="A16" s="153">
        <f>B15+1</f>
        <v>6</v>
      </c>
      <c r="B16" s="153">
        <f>B15+5</f>
        <v>10</v>
      </c>
      <c r="C16" s="164"/>
      <c r="D16" s="170">
        <f t="shared" si="1"/>
        <v>1.935483870967742E-2</v>
      </c>
      <c r="E16" s="170">
        <f t="shared" si="2"/>
        <v>3.2258064516129031E-2</v>
      </c>
      <c r="F16" s="167"/>
      <c r="G16" s="168">
        <f t="shared" si="3"/>
        <v>3.8438438438438443</v>
      </c>
      <c r="H16" s="168">
        <f t="shared" si="4"/>
        <v>4.9230769230769234</v>
      </c>
      <c r="I16" s="168">
        <v>15</v>
      </c>
      <c r="J16" s="168">
        <v>5.35</v>
      </c>
      <c r="K16" s="168">
        <v>7.5</v>
      </c>
      <c r="L16" s="168">
        <v>7.5</v>
      </c>
      <c r="M16" s="168">
        <v>11.42</v>
      </c>
      <c r="N16" s="168">
        <f t="shared" si="5"/>
        <v>1.2244897959183672</v>
      </c>
      <c r="O16" s="168">
        <v>8</v>
      </c>
      <c r="P16" s="168">
        <v>13.7</v>
      </c>
      <c r="Q16" s="168">
        <v>11.43</v>
      </c>
      <c r="R16" s="147">
        <f t="shared" si="0"/>
        <v>89.891410562839127</v>
      </c>
      <c r="S16" s="171">
        <f t="shared" ref="S16:S76" si="6">G16*$G$10+H16*$H$10+I16*$I$10+J16+$J$10+K16*$K$10+L16*$L$10+M16*$M$10+N16*$N$10+O16*$O$10+P16*$P$10+Q16*$Q$10</f>
        <v>1281.3018040632469</v>
      </c>
      <c r="T16" s="76"/>
      <c r="U16" s="148">
        <f>Mar!$K$74</f>
        <v>16.219701854872358</v>
      </c>
      <c r="V16" s="128">
        <f>Mar!$K$17</f>
        <v>0.97324498947986426</v>
      </c>
      <c r="W16" s="172"/>
      <c r="X16" s="173"/>
      <c r="Y16" s="172"/>
      <c r="Z16" s="172"/>
      <c r="AA16" s="172"/>
      <c r="AB16" s="173"/>
      <c r="AE16" s="86"/>
      <c r="AF16" s="86"/>
      <c r="AG16" s="86"/>
      <c r="AH16" s="86"/>
      <c r="AI16" s="86"/>
      <c r="AJ16" s="86"/>
      <c r="AK16" s="86"/>
      <c r="AL16" s="86"/>
      <c r="AM16" s="86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N16" s="149"/>
      <c r="FO16" s="149"/>
      <c r="GB16" s="149"/>
      <c r="GC16" s="149"/>
      <c r="GP16" s="149"/>
      <c r="GQ16" s="149"/>
      <c r="GR16" s="149"/>
      <c r="HE16" s="149"/>
      <c r="HF16" s="319"/>
      <c r="HG16" s="319"/>
      <c r="HH16" s="174"/>
      <c r="HI16" s="175"/>
      <c r="HJ16" s="175"/>
      <c r="HK16" s="175"/>
      <c r="HL16" s="175"/>
      <c r="HM16" s="175"/>
      <c r="HN16" s="175"/>
      <c r="HO16" s="175"/>
      <c r="HP16" s="175"/>
      <c r="HQ16" s="149"/>
    </row>
    <row r="17" spans="1:225" ht="15">
      <c r="A17" s="153">
        <f t="shared" ref="A17:A76" si="7">B16+1</f>
        <v>11</v>
      </c>
      <c r="B17" s="153">
        <f t="shared" ref="B17:B76" si="8">B16+5</f>
        <v>15</v>
      </c>
      <c r="C17" s="164"/>
      <c r="D17" s="170">
        <f t="shared" si="1"/>
        <v>3.5483870967741936E-2</v>
      </c>
      <c r="E17" s="170">
        <f t="shared" si="2"/>
        <v>4.8387096774193547E-2</v>
      </c>
      <c r="F17" s="167"/>
      <c r="G17" s="168">
        <f t="shared" si="3"/>
        <v>6.2462462462462467</v>
      </c>
      <c r="H17" s="168">
        <f t="shared" si="4"/>
        <v>8</v>
      </c>
      <c r="I17" s="168">
        <v>15</v>
      </c>
      <c r="J17" s="168">
        <v>5.35</v>
      </c>
      <c r="K17" s="168">
        <v>7.5</v>
      </c>
      <c r="L17" s="168">
        <v>7.5</v>
      </c>
      <c r="M17" s="168">
        <v>11.42</v>
      </c>
      <c r="N17" s="168">
        <f t="shared" si="5"/>
        <v>1.989795918367347</v>
      </c>
      <c r="O17" s="168">
        <v>8</v>
      </c>
      <c r="P17" s="168">
        <v>13.7</v>
      </c>
      <c r="Q17" s="168">
        <v>11.43</v>
      </c>
      <c r="R17" s="147">
        <f t="shared" si="0"/>
        <v>96.136042164613599</v>
      </c>
      <c r="S17" s="171">
        <f t="shared" si="6"/>
        <v>1364.1056191027765</v>
      </c>
      <c r="T17" s="76"/>
      <c r="U17" s="152">
        <f>Mar!$K$75</f>
        <v>9.5419145152388545</v>
      </c>
      <c r="V17" s="126">
        <f>Mar!$K$21</f>
        <v>0.72267218891368024</v>
      </c>
      <c r="W17" s="172"/>
      <c r="X17" s="173"/>
      <c r="Y17" s="172"/>
      <c r="Z17" s="172"/>
      <c r="AA17" s="172"/>
      <c r="AB17" s="173"/>
      <c r="AE17" s="86"/>
      <c r="AF17" s="86"/>
      <c r="AG17" s="86"/>
      <c r="AH17" s="86"/>
      <c r="AI17" s="86"/>
      <c r="AJ17" s="86"/>
      <c r="AK17" s="86"/>
      <c r="AL17" s="86"/>
      <c r="AM17" s="86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N17" s="149"/>
      <c r="FO17" s="149"/>
      <c r="GB17" s="149"/>
      <c r="GC17" s="149"/>
      <c r="GP17" s="149"/>
      <c r="GQ17" s="149"/>
      <c r="GR17" s="149"/>
      <c r="HE17" s="149"/>
      <c r="HF17" s="319"/>
      <c r="HG17" s="319"/>
      <c r="HH17" s="149"/>
      <c r="HI17" s="149"/>
      <c r="HJ17" s="149"/>
      <c r="HK17" s="149"/>
      <c r="HL17" s="176"/>
      <c r="HM17" s="149"/>
      <c r="HN17" s="149"/>
      <c r="HO17" s="149"/>
      <c r="HP17" s="149"/>
      <c r="HQ17" s="149"/>
    </row>
    <row r="18" spans="1:225" ht="15">
      <c r="A18" s="153">
        <f t="shared" si="7"/>
        <v>16</v>
      </c>
      <c r="B18" s="153">
        <f t="shared" si="8"/>
        <v>20</v>
      </c>
      <c r="C18" s="164"/>
      <c r="D18" s="170">
        <f t="shared" si="1"/>
        <v>5.1612903225806452E-2</v>
      </c>
      <c r="E18" s="170">
        <f t="shared" si="2"/>
        <v>6.4516129032258063E-2</v>
      </c>
      <c r="F18" s="167"/>
      <c r="G18" s="168">
        <f t="shared" si="3"/>
        <v>8.6486486486486491</v>
      </c>
      <c r="H18" s="168">
        <f t="shared" si="4"/>
        <v>11.076923076923077</v>
      </c>
      <c r="I18" s="168">
        <v>15</v>
      </c>
      <c r="J18" s="168">
        <v>5.35</v>
      </c>
      <c r="K18" s="168">
        <v>7.5</v>
      </c>
      <c r="L18" s="168">
        <v>7.5</v>
      </c>
      <c r="M18" s="168">
        <v>11.42</v>
      </c>
      <c r="N18" s="168">
        <f t="shared" si="5"/>
        <v>2.7551020408163267</v>
      </c>
      <c r="O18" s="168">
        <v>8</v>
      </c>
      <c r="P18" s="168">
        <v>13.7</v>
      </c>
      <c r="Q18" s="168">
        <v>11.43</v>
      </c>
      <c r="R18" s="147">
        <f t="shared" si="0"/>
        <v>102.38067376638804</v>
      </c>
      <c r="S18" s="171">
        <f t="shared" si="6"/>
        <v>1446.9094341423056</v>
      </c>
      <c r="T18" s="76"/>
      <c r="U18" s="152">
        <f>Mar!$K$76</f>
        <v>9.375</v>
      </c>
      <c r="V18" s="126">
        <f>Mar!$K$29</f>
        <v>0.66875000000000007</v>
      </c>
      <c r="W18" s="172"/>
      <c r="X18" s="173"/>
      <c r="Y18" s="172"/>
      <c r="Z18" s="172"/>
      <c r="AA18" s="172"/>
      <c r="AB18" s="173"/>
      <c r="AE18" s="86"/>
      <c r="AF18" s="86"/>
      <c r="AG18" s="86"/>
      <c r="AH18" s="86"/>
      <c r="AI18" s="86"/>
      <c r="AJ18" s="86"/>
      <c r="AK18" s="86"/>
      <c r="AL18" s="86"/>
      <c r="AM18" s="86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/>
      <c r="DV18" s="88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/>
      <c r="EY18" s="88"/>
      <c r="EZ18" s="88"/>
      <c r="FA18" s="88"/>
      <c r="FB18" s="88"/>
      <c r="FC18" s="88"/>
      <c r="FD18" s="88"/>
      <c r="FE18" s="88"/>
      <c r="FF18" s="88"/>
      <c r="FG18" s="88"/>
      <c r="FH18" s="88"/>
      <c r="FI18" s="88"/>
      <c r="FN18" s="149"/>
      <c r="FO18" s="149"/>
      <c r="GB18" s="149"/>
      <c r="GC18" s="149"/>
      <c r="GP18" s="149"/>
      <c r="GQ18" s="149"/>
      <c r="GR18" s="149"/>
      <c r="HE18" s="149"/>
      <c r="HF18" s="149"/>
      <c r="HG18" s="149"/>
      <c r="HH18" s="149"/>
      <c r="HI18" s="177"/>
      <c r="HJ18" s="177"/>
      <c r="HK18" s="177"/>
      <c r="HL18" s="177"/>
      <c r="HM18" s="177"/>
      <c r="HN18" s="177"/>
      <c r="HO18" s="177"/>
      <c r="HP18" s="177"/>
      <c r="HQ18" s="149"/>
    </row>
    <row r="19" spans="1:225" ht="15">
      <c r="A19" s="153">
        <f t="shared" si="7"/>
        <v>21</v>
      </c>
      <c r="B19" s="153">
        <f t="shared" si="8"/>
        <v>25</v>
      </c>
      <c r="C19" s="164"/>
      <c r="D19" s="170">
        <f t="shared" si="1"/>
        <v>6.7741935483870974E-2</v>
      </c>
      <c r="E19" s="170">
        <f t="shared" si="2"/>
        <v>8.0645161290322578E-2</v>
      </c>
      <c r="F19" s="167"/>
      <c r="G19" s="168">
        <f t="shared" si="3"/>
        <v>11.051051051051052</v>
      </c>
      <c r="H19" s="168">
        <f t="shared" si="4"/>
        <v>14.153846153846153</v>
      </c>
      <c r="I19" s="168">
        <v>15</v>
      </c>
      <c r="J19" s="168">
        <v>5.35</v>
      </c>
      <c r="K19" s="168">
        <v>7.5</v>
      </c>
      <c r="L19" s="168">
        <v>7.5</v>
      </c>
      <c r="M19" s="168">
        <v>11.42</v>
      </c>
      <c r="N19" s="168">
        <f t="shared" si="5"/>
        <v>3.5204081632653064</v>
      </c>
      <c r="O19" s="168">
        <v>8</v>
      </c>
      <c r="P19" s="168">
        <v>13.7</v>
      </c>
      <c r="Q19" s="168">
        <v>11.43</v>
      </c>
      <c r="R19" s="147">
        <f t="shared" si="0"/>
        <v>108.62530536816251</v>
      </c>
      <c r="S19" s="171">
        <f t="shared" si="6"/>
        <v>1529.713249181835</v>
      </c>
      <c r="T19" s="76"/>
      <c r="U19" s="152">
        <f>Mar!$K$77</f>
        <v>45.007131411667345</v>
      </c>
      <c r="V19" s="126">
        <f>Mar!$K$45</f>
        <v>0.79776940798682172</v>
      </c>
      <c r="W19" s="172"/>
      <c r="X19" s="173"/>
      <c r="Y19" s="172"/>
      <c r="Z19" s="172"/>
      <c r="AA19" s="172"/>
      <c r="AB19" s="173"/>
      <c r="AE19" s="86"/>
      <c r="AF19" s="86"/>
      <c r="AG19" s="86"/>
      <c r="AH19" s="86"/>
      <c r="AI19" s="86"/>
      <c r="AJ19" s="86"/>
      <c r="AK19" s="86"/>
      <c r="AL19" s="86"/>
      <c r="AM19" s="86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N19" s="149"/>
      <c r="FO19" s="149"/>
      <c r="GB19" s="149"/>
      <c r="GC19" s="149"/>
      <c r="GP19" s="149"/>
      <c r="GQ19" s="149"/>
      <c r="GR19" s="149"/>
      <c r="HE19" s="149"/>
      <c r="HF19" s="149"/>
      <c r="HG19" s="149"/>
      <c r="HH19" s="149"/>
      <c r="HI19" s="177"/>
      <c r="HJ19" s="177"/>
      <c r="HK19" s="177"/>
      <c r="HL19" s="177"/>
      <c r="HM19" s="177"/>
      <c r="HN19" s="177"/>
      <c r="HO19" s="177"/>
      <c r="HP19" s="177"/>
      <c r="HQ19" s="149"/>
    </row>
    <row r="20" spans="1:225" ht="15">
      <c r="A20" s="153">
        <f t="shared" si="7"/>
        <v>26</v>
      </c>
      <c r="B20" s="153">
        <f t="shared" si="8"/>
        <v>30</v>
      </c>
      <c r="C20" s="164"/>
      <c r="D20" s="170">
        <f t="shared" si="1"/>
        <v>8.387096774193549E-2</v>
      </c>
      <c r="E20" s="170">
        <f t="shared" si="2"/>
        <v>9.6774193548387094E-2</v>
      </c>
      <c r="F20" s="167"/>
      <c r="G20" s="168">
        <f t="shared" si="3"/>
        <v>13.453453453453454</v>
      </c>
      <c r="H20" s="168">
        <f t="shared" si="4"/>
        <v>17.23076923076923</v>
      </c>
      <c r="I20" s="168">
        <v>15</v>
      </c>
      <c r="J20" s="168">
        <v>5.35</v>
      </c>
      <c r="K20" s="168">
        <v>7.5</v>
      </c>
      <c r="L20" s="168">
        <v>7.5</v>
      </c>
      <c r="M20" s="168">
        <v>11.42</v>
      </c>
      <c r="N20" s="168">
        <f t="shared" si="5"/>
        <v>4.2857142857142856</v>
      </c>
      <c r="O20" s="168">
        <v>8</v>
      </c>
      <c r="P20" s="168">
        <v>13.7</v>
      </c>
      <c r="Q20" s="168">
        <v>11.43</v>
      </c>
      <c r="R20" s="147">
        <f t="shared" si="0"/>
        <v>114.86993696993699</v>
      </c>
      <c r="S20" s="171">
        <f t="shared" si="6"/>
        <v>1612.5170642213643</v>
      </c>
      <c r="T20" s="76"/>
      <c r="U20" s="197">
        <v>41346</v>
      </c>
      <c r="V20" s="127">
        <f>Mar!$K$65</f>
        <v>0.93884121438785806</v>
      </c>
      <c r="W20" s="172"/>
      <c r="X20" s="173"/>
      <c r="Y20" s="172"/>
      <c r="Z20" s="172"/>
      <c r="AA20" s="172"/>
      <c r="AB20" s="173"/>
      <c r="AE20" s="86"/>
      <c r="AF20" s="86"/>
      <c r="AG20" s="86"/>
      <c r="AH20" s="86"/>
      <c r="AI20" s="86"/>
      <c r="AJ20" s="86"/>
      <c r="AK20" s="86"/>
      <c r="AL20" s="86"/>
      <c r="AM20" s="86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  <c r="EY20" s="88"/>
      <c r="EZ20" s="88"/>
      <c r="FA20" s="88"/>
      <c r="FB20" s="88"/>
      <c r="FC20" s="88"/>
      <c r="FD20" s="88"/>
      <c r="FE20" s="88"/>
      <c r="FF20" s="88"/>
      <c r="FG20" s="88"/>
      <c r="FH20" s="88"/>
      <c r="FI20" s="88"/>
      <c r="FN20" s="149"/>
      <c r="FO20" s="149"/>
      <c r="GB20" s="149"/>
      <c r="GC20" s="149"/>
      <c r="GP20" s="149"/>
      <c r="GQ20" s="149"/>
      <c r="GR20" s="149"/>
      <c r="HE20" s="149"/>
      <c r="HF20" s="149"/>
      <c r="HG20" s="149"/>
      <c r="HH20" s="149"/>
      <c r="HI20" s="177"/>
      <c r="HJ20" s="177"/>
      <c r="HK20" s="177"/>
      <c r="HL20" s="177"/>
      <c r="HM20" s="177"/>
      <c r="HN20" s="177"/>
      <c r="HO20" s="177"/>
      <c r="HP20" s="177"/>
      <c r="HQ20" s="149"/>
    </row>
    <row r="21" spans="1:225" ht="15">
      <c r="A21" s="153">
        <f t="shared" si="7"/>
        <v>31</v>
      </c>
      <c r="B21" s="153">
        <f t="shared" si="8"/>
        <v>35</v>
      </c>
      <c r="C21" s="164"/>
      <c r="D21" s="170">
        <f t="shared" si="1"/>
        <v>0.1</v>
      </c>
      <c r="E21" s="170">
        <f t="shared" si="2"/>
        <v>0.11290322580645161</v>
      </c>
      <c r="F21" s="167"/>
      <c r="G21" s="168">
        <f t="shared" si="3"/>
        <v>15.855855855855857</v>
      </c>
      <c r="H21" s="168">
        <f t="shared" si="4"/>
        <v>20.307692307692307</v>
      </c>
      <c r="I21" s="168">
        <v>15</v>
      </c>
      <c r="J21" s="168">
        <v>5.35</v>
      </c>
      <c r="K21" s="168">
        <v>7.5</v>
      </c>
      <c r="L21" s="168">
        <v>7.5</v>
      </c>
      <c r="M21" s="168">
        <v>11.42</v>
      </c>
      <c r="N21" s="168">
        <f t="shared" si="5"/>
        <v>5.0510204081632653</v>
      </c>
      <c r="O21" s="168">
        <v>8</v>
      </c>
      <c r="P21" s="168">
        <v>13.7</v>
      </c>
      <c r="Q21" s="168">
        <v>11.43</v>
      </c>
      <c r="R21" s="147">
        <f t="shared" si="0"/>
        <v>121.11456857171143</v>
      </c>
      <c r="S21" s="171">
        <f t="shared" si="6"/>
        <v>1695.3208792608937</v>
      </c>
      <c r="T21" s="76"/>
      <c r="U21" s="148">
        <f>Apr!$K$74</f>
        <v>15.752234605500465</v>
      </c>
      <c r="V21" s="128">
        <f>Apr!$K$17</f>
        <v>0.94512788657560698</v>
      </c>
      <c r="W21" s="172"/>
      <c r="X21" s="173"/>
      <c r="Y21" s="172"/>
      <c r="Z21" s="172"/>
      <c r="AA21" s="172"/>
      <c r="AB21" s="173"/>
      <c r="AE21" s="86"/>
      <c r="AF21" s="86"/>
      <c r="AG21" s="86"/>
      <c r="AH21" s="86"/>
      <c r="AI21" s="86"/>
      <c r="AJ21" s="86"/>
      <c r="AK21" s="86"/>
      <c r="AL21" s="86"/>
      <c r="AM21" s="86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/>
      <c r="EW21" s="88"/>
      <c r="EX21" s="88"/>
      <c r="EY21" s="88"/>
      <c r="EZ21" s="88"/>
      <c r="FA21" s="88"/>
      <c r="FB21" s="88"/>
      <c r="FC21" s="88"/>
      <c r="FD21" s="88"/>
      <c r="FE21" s="88"/>
      <c r="FF21" s="88"/>
      <c r="FG21" s="88"/>
      <c r="FH21" s="88"/>
      <c r="FI21" s="88"/>
      <c r="FN21" s="149"/>
      <c r="FO21" s="149"/>
      <c r="GB21" s="149"/>
      <c r="GC21" s="149"/>
      <c r="GP21" s="149"/>
      <c r="GQ21" s="149"/>
      <c r="GR21" s="149"/>
      <c r="HE21" s="149"/>
      <c r="HF21" s="149"/>
      <c r="HG21" s="149"/>
      <c r="HH21" s="149"/>
      <c r="HI21" s="177"/>
      <c r="HJ21" s="177"/>
      <c r="HK21" s="177"/>
      <c r="HL21" s="177"/>
      <c r="HM21" s="177"/>
      <c r="HN21" s="177"/>
      <c r="HO21" s="177"/>
      <c r="HP21" s="177"/>
      <c r="HQ21" s="149"/>
    </row>
    <row r="22" spans="1:225" ht="15">
      <c r="A22" s="153">
        <f t="shared" si="7"/>
        <v>36</v>
      </c>
      <c r="B22" s="153">
        <f t="shared" si="8"/>
        <v>40</v>
      </c>
      <c r="C22" s="164"/>
      <c r="D22" s="170">
        <f t="shared" si="1"/>
        <v>0.11612903225806452</v>
      </c>
      <c r="E22" s="170">
        <f t="shared" si="2"/>
        <v>0.12903225806451613</v>
      </c>
      <c r="F22" s="167"/>
      <c r="G22" s="168">
        <f t="shared" si="3"/>
        <v>18.258258258258259</v>
      </c>
      <c r="H22" s="168">
        <f t="shared" si="4"/>
        <v>23.384615384615383</v>
      </c>
      <c r="I22" s="168">
        <v>15</v>
      </c>
      <c r="J22" s="168">
        <v>5.35</v>
      </c>
      <c r="K22" s="168">
        <v>7.5</v>
      </c>
      <c r="L22" s="168">
        <v>7.5</v>
      </c>
      <c r="M22" s="168">
        <v>11.42</v>
      </c>
      <c r="N22" s="168">
        <f t="shared" si="5"/>
        <v>5.8163265306122449</v>
      </c>
      <c r="O22" s="168">
        <v>8</v>
      </c>
      <c r="P22" s="168">
        <v>13.7</v>
      </c>
      <c r="Q22" s="168">
        <v>11.43</v>
      </c>
      <c r="R22" s="147">
        <f t="shared" si="0"/>
        <v>127.35920017348587</v>
      </c>
      <c r="S22" s="171">
        <f t="shared" si="6"/>
        <v>1778.124694300423</v>
      </c>
      <c r="T22" s="76"/>
      <c r="U22" s="152">
        <f>Apr!$K$75</f>
        <v>10.194862113141394</v>
      </c>
      <c r="V22" s="126">
        <f>Apr!$K$21</f>
        <v>0.79874275815210349</v>
      </c>
      <c r="W22" s="172"/>
      <c r="X22" s="173"/>
      <c r="Y22" s="172"/>
      <c r="Z22" s="172"/>
      <c r="AA22" s="172"/>
      <c r="AB22" s="173"/>
      <c r="AE22" s="86"/>
      <c r="AF22" s="86"/>
      <c r="AG22" s="86"/>
      <c r="AH22" s="86"/>
      <c r="AI22" s="86"/>
      <c r="AJ22" s="86"/>
      <c r="AK22" s="86"/>
      <c r="AL22" s="86"/>
      <c r="AM22" s="86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88"/>
      <c r="EB22" s="88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88"/>
      <c r="ER22" s="88"/>
      <c r="ES22" s="88"/>
      <c r="ET22" s="88"/>
      <c r="EU22" s="88"/>
      <c r="EV22" s="88"/>
      <c r="EW22" s="88"/>
      <c r="EX22" s="88"/>
      <c r="EY22" s="88"/>
      <c r="EZ22" s="88"/>
      <c r="FA22" s="88"/>
      <c r="FB22" s="88"/>
      <c r="FC22" s="88"/>
      <c r="FD22" s="88"/>
      <c r="FE22" s="88"/>
      <c r="FF22" s="88"/>
      <c r="FG22" s="88"/>
      <c r="FH22" s="88"/>
      <c r="FI22" s="88"/>
      <c r="FN22" s="149"/>
      <c r="FO22" s="149"/>
      <c r="GB22" s="149"/>
      <c r="GC22" s="149"/>
      <c r="GP22" s="149"/>
      <c r="GQ22" s="149"/>
      <c r="GR22" s="149"/>
      <c r="HE22" s="149"/>
      <c r="HF22" s="149"/>
      <c r="HG22" s="149"/>
      <c r="HH22" s="149"/>
      <c r="HI22" s="177"/>
      <c r="HJ22" s="177"/>
      <c r="HK22" s="177"/>
      <c r="HL22" s="177"/>
      <c r="HM22" s="177"/>
      <c r="HN22" s="177"/>
      <c r="HO22" s="177"/>
      <c r="HP22" s="177"/>
      <c r="HQ22" s="149"/>
    </row>
    <row r="23" spans="1:225" ht="15" customHeight="1">
      <c r="A23" s="153">
        <f t="shared" si="7"/>
        <v>41</v>
      </c>
      <c r="B23" s="153">
        <f t="shared" si="8"/>
        <v>45</v>
      </c>
      <c r="C23" s="164"/>
      <c r="D23" s="170">
        <f t="shared" si="1"/>
        <v>0.13225806451612904</v>
      </c>
      <c r="E23" s="170">
        <f t="shared" si="2"/>
        <v>0.14516129032258066</v>
      </c>
      <c r="F23" s="167"/>
      <c r="G23" s="168">
        <f t="shared" si="3"/>
        <v>20.660660660660664</v>
      </c>
      <c r="H23" s="168">
        <f t="shared" si="4"/>
        <v>26.46153846153846</v>
      </c>
      <c r="I23" s="168">
        <v>15</v>
      </c>
      <c r="J23" s="168">
        <v>5.35</v>
      </c>
      <c r="K23" s="168">
        <v>7.5</v>
      </c>
      <c r="L23" s="168">
        <v>7.5</v>
      </c>
      <c r="M23" s="168">
        <v>11.42</v>
      </c>
      <c r="N23" s="168">
        <f t="shared" si="5"/>
        <v>6.5816326530612246</v>
      </c>
      <c r="O23" s="168">
        <v>8</v>
      </c>
      <c r="P23" s="168">
        <v>13.7</v>
      </c>
      <c r="Q23" s="168">
        <v>11.43</v>
      </c>
      <c r="R23" s="147">
        <f t="shared" si="0"/>
        <v>133.60383177526035</v>
      </c>
      <c r="S23" s="171">
        <f t="shared" si="6"/>
        <v>1860.9285093399524</v>
      </c>
      <c r="T23" s="76"/>
      <c r="U23" s="152">
        <f>Apr!$K$76</f>
        <v>9.375</v>
      </c>
      <c r="V23" s="126">
        <f>Apr!$K$29</f>
        <v>0.66874999999999996</v>
      </c>
      <c r="W23" s="172"/>
      <c r="X23" s="173"/>
      <c r="Y23" s="172"/>
      <c r="Z23" s="172"/>
      <c r="AA23" s="172"/>
      <c r="AB23" s="173"/>
      <c r="AE23" s="86"/>
      <c r="AF23" s="86"/>
      <c r="AG23" s="86"/>
      <c r="AH23" s="86"/>
      <c r="AI23" s="86"/>
      <c r="AJ23" s="86"/>
      <c r="AK23" s="86"/>
      <c r="AL23" s="86"/>
      <c r="AM23" s="86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/>
      <c r="FH23" s="88"/>
      <c r="FI23" s="88"/>
      <c r="FN23" s="149"/>
      <c r="FO23" s="149"/>
      <c r="GB23" s="149"/>
      <c r="GC23" s="149"/>
      <c r="GP23" s="149"/>
      <c r="GQ23" s="149"/>
      <c r="GR23" s="149"/>
      <c r="HE23" s="149"/>
      <c r="HF23" s="149"/>
      <c r="HG23" s="149"/>
      <c r="HH23" s="149"/>
      <c r="HI23" s="177"/>
      <c r="HJ23" s="177"/>
      <c r="HK23" s="177"/>
      <c r="HL23" s="177"/>
      <c r="HM23" s="177"/>
      <c r="HN23" s="177"/>
      <c r="HO23" s="177"/>
      <c r="HP23" s="177"/>
      <c r="HQ23" s="149"/>
    </row>
    <row r="24" spans="1:225" ht="15" customHeight="1">
      <c r="A24" s="153">
        <f t="shared" si="7"/>
        <v>46</v>
      </c>
      <c r="B24" s="153">
        <f t="shared" si="8"/>
        <v>50</v>
      </c>
      <c r="C24" s="164"/>
      <c r="D24" s="170">
        <f t="shared" si="1"/>
        <v>0.14838709677419354</v>
      </c>
      <c r="E24" s="170">
        <f t="shared" si="2"/>
        <v>0.16129032258064516</v>
      </c>
      <c r="F24" s="167"/>
      <c r="G24" s="168">
        <f t="shared" si="3"/>
        <v>23.063063063063066</v>
      </c>
      <c r="H24" s="168">
        <f t="shared" si="4"/>
        <v>29.53846153846154</v>
      </c>
      <c r="I24" s="168">
        <v>15</v>
      </c>
      <c r="J24" s="168">
        <v>5.35</v>
      </c>
      <c r="K24" s="168">
        <v>7.5</v>
      </c>
      <c r="L24" s="168">
        <v>7.5</v>
      </c>
      <c r="M24" s="168">
        <v>11.42</v>
      </c>
      <c r="N24" s="168">
        <f t="shared" si="5"/>
        <v>7.3469387755102042</v>
      </c>
      <c r="O24" s="168">
        <v>8</v>
      </c>
      <c r="P24" s="168">
        <v>13.7</v>
      </c>
      <c r="Q24" s="168">
        <v>11.43</v>
      </c>
      <c r="R24" s="147">
        <f t="shared" si="0"/>
        <v>139.84846337703482</v>
      </c>
      <c r="S24" s="171">
        <f t="shared" si="6"/>
        <v>1943.7323243794817</v>
      </c>
      <c r="T24" s="77"/>
      <c r="U24" s="152">
        <f>Apr!$K$77</f>
        <v>42.368093246730133</v>
      </c>
      <c r="V24" s="126">
        <f>Apr!$K$45</f>
        <v>0.7815805386128114</v>
      </c>
      <c r="W24" s="172"/>
      <c r="X24" s="173"/>
      <c r="Y24" s="172"/>
      <c r="Z24" s="172"/>
      <c r="AA24" s="172"/>
      <c r="AB24" s="173"/>
      <c r="AE24" s="86"/>
      <c r="AF24" s="86"/>
      <c r="AG24" s="86"/>
      <c r="AH24" s="86"/>
      <c r="AI24" s="86"/>
      <c r="AJ24" s="86"/>
      <c r="AK24" s="86"/>
      <c r="AL24" s="86"/>
      <c r="AM24" s="86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N24" s="149"/>
      <c r="FO24" s="149"/>
      <c r="GB24" s="149"/>
      <c r="GC24" s="149"/>
      <c r="GP24" s="149"/>
      <c r="GQ24" s="149"/>
      <c r="GR24" s="149"/>
      <c r="HE24" s="149"/>
      <c r="HF24" s="149"/>
      <c r="HG24" s="149"/>
      <c r="HH24" s="149"/>
      <c r="HI24" s="177"/>
      <c r="HJ24" s="177"/>
      <c r="HK24" s="177"/>
      <c r="HL24" s="177"/>
      <c r="HM24" s="177"/>
      <c r="HN24" s="177"/>
      <c r="HO24" s="177"/>
      <c r="HP24" s="177"/>
      <c r="HQ24" s="149"/>
    </row>
    <row r="25" spans="1:225" ht="15">
      <c r="A25" s="153">
        <f t="shared" si="7"/>
        <v>51</v>
      </c>
      <c r="B25" s="153">
        <f t="shared" si="8"/>
        <v>55</v>
      </c>
      <c r="C25" s="164"/>
      <c r="D25" s="170">
        <f t="shared" si="1"/>
        <v>0.16451612903225807</v>
      </c>
      <c r="E25" s="170">
        <f t="shared" si="2"/>
        <v>0.17741935483870969</v>
      </c>
      <c r="F25" s="167"/>
      <c r="G25" s="168">
        <f t="shared" si="3"/>
        <v>25.465465465465467</v>
      </c>
      <c r="H25" s="168">
        <f t="shared" si="4"/>
        <v>32.615384615384613</v>
      </c>
      <c r="I25" s="168">
        <v>15</v>
      </c>
      <c r="J25" s="168">
        <v>5.35</v>
      </c>
      <c r="K25" s="168">
        <v>7.5</v>
      </c>
      <c r="L25" s="168">
        <v>7.5</v>
      </c>
      <c r="M25" s="168">
        <v>11.42</v>
      </c>
      <c r="N25" s="168">
        <f t="shared" si="5"/>
        <v>8.1122448979591848</v>
      </c>
      <c r="O25" s="168">
        <v>8</v>
      </c>
      <c r="P25" s="168">
        <v>13.7</v>
      </c>
      <c r="Q25" s="168">
        <v>11.43</v>
      </c>
      <c r="R25" s="147">
        <f t="shared" si="0"/>
        <v>146.09309497880926</v>
      </c>
      <c r="S25" s="171">
        <f t="shared" si="6"/>
        <v>2026.5361394190111</v>
      </c>
      <c r="T25" s="76"/>
      <c r="U25" s="197">
        <v>41377</v>
      </c>
      <c r="V25" s="127">
        <f>Apr!$K$65</f>
        <v>0.92515061408598387</v>
      </c>
      <c r="W25" s="172"/>
      <c r="X25" s="173"/>
      <c r="Y25" s="172"/>
      <c r="Z25" s="172"/>
      <c r="AA25" s="172"/>
      <c r="AB25" s="173"/>
      <c r="AE25" s="86"/>
      <c r="AF25" s="86"/>
      <c r="AG25" s="86"/>
      <c r="AH25" s="86"/>
      <c r="AI25" s="86"/>
      <c r="AJ25" s="86"/>
      <c r="AK25" s="86"/>
      <c r="AL25" s="86"/>
      <c r="AM25" s="86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  <c r="EY25" s="88"/>
      <c r="EZ25" s="88"/>
      <c r="FA25" s="88"/>
      <c r="FB25" s="88"/>
      <c r="FC25" s="88"/>
      <c r="FD25" s="88"/>
      <c r="FE25" s="88"/>
      <c r="FF25" s="88"/>
      <c r="FG25" s="88"/>
      <c r="FH25" s="88"/>
      <c r="FI25" s="88"/>
      <c r="FN25" s="178"/>
      <c r="FO25" s="178"/>
      <c r="GB25" s="178"/>
      <c r="GC25" s="178"/>
      <c r="GP25" s="178"/>
      <c r="GQ25" s="178"/>
      <c r="GR25" s="178"/>
      <c r="HE25" s="178"/>
      <c r="HF25" s="149"/>
      <c r="HG25" s="149"/>
      <c r="HH25" s="149"/>
      <c r="HI25" s="177"/>
      <c r="HJ25" s="177"/>
      <c r="HK25" s="177"/>
      <c r="HL25" s="177"/>
      <c r="HM25" s="177"/>
      <c r="HN25" s="177"/>
      <c r="HO25" s="177"/>
      <c r="HP25" s="177"/>
      <c r="HQ25" s="178"/>
    </row>
    <row r="26" spans="1:225" ht="15">
      <c r="A26" s="153">
        <f t="shared" si="7"/>
        <v>56</v>
      </c>
      <c r="B26" s="153">
        <f t="shared" si="8"/>
        <v>60</v>
      </c>
      <c r="C26" s="164"/>
      <c r="D26" s="170">
        <f t="shared" si="1"/>
        <v>0.18064516129032257</v>
      </c>
      <c r="E26" s="170">
        <f t="shared" si="2"/>
        <v>0.19354838709677419</v>
      </c>
      <c r="F26" s="167"/>
      <c r="G26" s="168">
        <f t="shared" si="3"/>
        <v>27.867867867867869</v>
      </c>
      <c r="H26" s="168">
        <f t="shared" si="4"/>
        <v>35.692307692307693</v>
      </c>
      <c r="I26" s="168">
        <v>15</v>
      </c>
      <c r="J26" s="168">
        <v>5.35</v>
      </c>
      <c r="K26" s="168">
        <v>7.5</v>
      </c>
      <c r="L26" s="168">
        <v>7.5</v>
      </c>
      <c r="M26" s="168">
        <v>11.42</v>
      </c>
      <c r="N26" s="168">
        <f t="shared" si="5"/>
        <v>8.8775510204081627</v>
      </c>
      <c r="O26" s="168">
        <v>8</v>
      </c>
      <c r="P26" s="168">
        <v>13.7</v>
      </c>
      <c r="Q26" s="168">
        <v>11.43</v>
      </c>
      <c r="R26" s="147">
        <f t="shared" si="0"/>
        <v>152.33772658058373</v>
      </c>
      <c r="S26" s="171">
        <f t="shared" si="6"/>
        <v>2109.33995445854</v>
      </c>
      <c r="T26" s="179"/>
      <c r="U26" s="148">
        <f>May!$K$74</f>
        <v>15.287132415964095</v>
      </c>
      <c r="V26" s="128">
        <f>May!$K$17</f>
        <v>0.91769682693649124</v>
      </c>
      <c r="W26" s="172"/>
      <c r="X26" s="173"/>
      <c r="Y26" s="172"/>
      <c r="Z26" s="172"/>
      <c r="AA26" s="172"/>
      <c r="AB26" s="173"/>
      <c r="AE26" s="86"/>
      <c r="AF26" s="86"/>
      <c r="AG26" s="86"/>
      <c r="AH26" s="86"/>
      <c r="AI26" s="86"/>
      <c r="AJ26" s="86"/>
      <c r="AK26" s="86"/>
      <c r="AL26" s="86"/>
      <c r="AM26" s="86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  <c r="EY26" s="88"/>
      <c r="EZ26" s="88"/>
      <c r="FA26" s="88"/>
      <c r="FB26" s="88"/>
      <c r="FC26" s="88"/>
      <c r="FD26" s="88"/>
      <c r="FE26" s="88"/>
      <c r="FF26" s="88"/>
      <c r="FG26" s="88"/>
      <c r="FH26" s="88"/>
      <c r="FI26" s="88"/>
      <c r="FN26" s="149"/>
      <c r="FO26" s="149"/>
      <c r="GB26" s="149"/>
      <c r="GC26" s="149"/>
      <c r="GP26" s="149"/>
      <c r="GQ26" s="149"/>
      <c r="GR26" s="149"/>
      <c r="HE26" s="149"/>
      <c r="HF26" s="149"/>
      <c r="HG26" s="149"/>
      <c r="HH26" s="149"/>
      <c r="HI26" s="177"/>
      <c r="HJ26" s="177"/>
      <c r="HK26" s="177"/>
      <c r="HL26" s="177"/>
      <c r="HM26" s="177"/>
      <c r="HN26" s="177"/>
      <c r="HO26" s="177"/>
      <c r="HP26" s="177"/>
      <c r="HQ26" s="149"/>
    </row>
    <row r="27" spans="1:225" ht="15">
      <c r="A27" s="153">
        <f t="shared" si="7"/>
        <v>61</v>
      </c>
      <c r="B27" s="153">
        <f t="shared" si="8"/>
        <v>65</v>
      </c>
      <c r="C27" s="164"/>
      <c r="D27" s="170">
        <f t="shared" si="1"/>
        <v>0.1967741935483871</v>
      </c>
      <c r="E27" s="170">
        <f t="shared" si="2"/>
        <v>0.20967741935483872</v>
      </c>
      <c r="F27" s="167"/>
      <c r="G27" s="168">
        <f t="shared" si="3"/>
        <v>30.270270270270274</v>
      </c>
      <c r="H27" s="168">
        <f t="shared" si="4"/>
        <v>38.769230769230766</v>
      </c>
      <c r="I27" s="168">
        <v>15</v>
      </c>
      <c r="J27" s="168">
        <v>5.35</v>
      </c>
      <c r="K27" s="168">
        <v>7.5</v>
      </c>
      <c r="L27" s="168">
        <v>7.5</v>
      </c>
      <c r="M27" s="168">
        <v>11.42</v>
      </c>
      <c r="N27" s="168">
        <f t="shared" si="5"/>
        <v>9.6428571428571441</v>
      </c>
      <c r="O27" s="168">
        <v>8</v>
      </c>
      <c r="P27" s="168">
        <v>13.7</v>
      </c>
      <c r="Q27" s="168">
        <v>11.43</v>
      </c>
      <c r="R27" s="147">
        <f t="shared" si="0"/>
        <v>158.58235818235818</v>
      </c>
      <c r="S27" s="171">
        <f t="shared" si="6"/>
        <v>2192.1437694980696</v>
      </c>
      <c r="T27" s="179"/>
      <c r="U27" s="152">
        <f>May!$K$75</f>
        <v>9.8341832427138574</v>
      </c>
      <c r="V27" s="126">
        <f>May!$K$21</f>
        <v>0.76478855311046057</v>
      </c>
      <c r="W27" s="172"/>
      <c r="X27" s="173"/>
      <c r="Y27" s="172"/>
      <c r="Z27" s="172"/>
      <c r="AA27" s="172"/>
      <c r="AB27" s="173"/>
      <c r="AE27" s="86"/>
      <c r="AF27" s="86"/>
      <c r="AG27" s="86"/>
      <c r="AH27" s="86"/>
      <c r="AI27" s="86"/>
      <c r="AJ27" s="86"/>
      <c r="AK27" s="86"/>
      <c r="AL27" s="86"/>
      <c r="AM27" s="86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N27" s="149"/>
      <c r="FO27" s="149"/>
      <c r="GB27" s="149"/>
      <c r="GC27" s="149"/>
      <c r="GP27" s="149"/>
      <c r="GQ27" s="149"/>
      <c r="GR27" s="149"/>
      <c r="HE27" s="149"/>
      <c r="HF27" s="149"/>
      <c r="HG27" s="149"/>
      <c r="HH27" s="149"/>
      <c r="HI27" s="177"/>
      <c r="HJ27" s="177"/>
      <c r="HK27" s="177"/>
      <c r="HL27" s="177"/>
      <c r="HM27" s="177"/>
      <c r="HN27" s="177"/>
      <c r="HO27" s="177"/>
      <c r="HP27" s="177"/>
      <c r="HQ27" s="149"/>
    </row>
    <row r="28" spans="1:225" ht="15">
      <c r="A28" s="153">
        <f t="shared" si="7"/>
        <v>66</v>
      </c>
      <c r="B28" s="153">
        <f t="shared" si="8"/>
        <v>70</v>
      </c>
      <c r="C28" s="164"/>
      <c r="D28" s="170">
        <f t="shared" si="1"/>
        <v>0.2129032258064516</v>
      </c>
      <c r="E28" s="170">
        <f t="shared" si="2"/>
        <v>0.22580645161290322</v>
      </c>
      <c r="F28" s="167"/>
      <c r="G28" s="168">
        <f t="shared" si="3"/>
        <v>32.672672672672675</v>
      </c>
      <c r="H28" s="168">
        <f t="shared" si="4"/>
        <v>41.846153846153847</v>
      </c>
      <c r="I28" s="168">
        <v>15</v>
      </c>
      <c r="J28" s="168">
        <v>5.35</v>
      </c>
      <c r="K28" s="168">
        <v>7.5</v>
      </c>
      <c r="L28" s="168">
        <v>7.5</v>
      </c>
      <c r="M28" s="168">
        <v>11.42</v>
      </c>
      <c r="N28" s="168">
        <f t="shared" si="5"/>
        <v>10.408163265306122</v>
      </c>
      <c r="O28" s="168">
        <v>8</v>
      </c>
      <c r="P28" s="168">
        <v>13.7</v>
      </c>
      <c r="Q28" s="168">
        <v>11.43</v>
      </c>
      <c r="R28" s="147">
        <f t="shared" si="0"/>
        <v>164.82698978413265</v>
      </c>
      <c r="S28" s="171">
        <f t="shared" si="6"/>
        <v>2274.9475845375987</v>
      </c>
      <c r="T28" s="86"/>
      <c r="U28" s="152">
        <f>May!$K$76</f>
        <v>9.4014084507042259</v>
      </c>
      <c r="V28" s="126">
        <f>May!$K$29</f>
        <v>0.67816901408450703</v>
      </c>
      <c r="W28" s="172"/>
      <c r="X28" s="173"/>
      <c r="Y28" s="172"/>
      <c r="Z28" s="172"/>
      <c r="AA28" s="172"/>
      <c r="AB28" s="173"/>
      <c r="AE28" s="86"/>
      <c r="AF28" s="86"/>
      <c r="AG28" s="86"/>
      <c r="AH28" s="86"/>
      <c r="AI28" s="86"/>
      <c r="AJ28" s="86"/>
      <c r="AK28" s="86"/>
      <c r="AL28" s="86"/>
      <c r="AM28" s="86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N28" s="149"/>
      <c r="FO28" s="149"/>
      <c r="GB28" s="149"/>
      <c r="GC28" s="149"/>
      <c r="GP28" s="149"/>
      <c r="GQ28" s="149"/>
      <c r="GR28" s="149"/>
      <c r="HE28" s="149"/>
      <c r="HF28" s="149"/>
      <c r="HG28" s="149"/>
      <c r="HH28" s="149"/>
      <c r="HI28" s="177"/>
      <c r="HJ28" s="177"/>
      <c r="HK28" s="177"/>
      <c r="HL28" s="177"/>
      <c r="HM28" s="177"/>
      <c r="HN28" s="177"/>
      <c r="HO28" s="177"/>
      <c r="HP28" s="177"/>
      <c r="HQ28" s="149"/>
    </row>
    <row r="29" spans="1:225" ht="15">
      <c r="A29" s="153">
        <f t="shared" si="7"/>
        <v>71</v>
      </c>
      <c r="B29" s="153">
        <f t="shared" si="8"/>
        <v>75</v>
      </c>
      <c r="C29" s="164"/>
      <c r="D29" s="170">
        <f t="shared" si="1"/>
        <v>0.22903225806451613</v>
      </c>
      <c r="E29" s="170">
        <f t="shared" si="2"/>
        <v>0.24193548387096775</v>
      </c>
      <c r="F29" s="167"/>
      <c r="G29" s="168">
        <f t="shared" si="3"/>
        <v>35.075075075075077</v>
      </c>
      <c r="H29" s="168">
        <f t="shared" si="4"/>
        <v>44.92307692307692</v>
      </c>
      <c r="I29" s="168">
        <v>15</v>
      </c>
      <c r="J29" s="168">
        <v>5.35</v>
      </c>
      <c r="K29" s="168">
        <v>7.5</v>
      </c>
      <c r="L29" s="168">
        <v>7.5</v>
      </c>
      <c r="M29" s="168">
        <v>11.42</v>
      </c>
      <c r="N29" s="168">
        <f t="shared" si="5"/>
        <v>11.173469387755103</v>
      </c>
      <c r="O29" s="168">
        <v>8</v>
      </c>
      <c r="P29" s="168">
        <v>13.7</v>
      </c>
      <c r="Q29" s="168">
        <v>11.43</v>
      </c>
      <c r="R29" s="147">
        <f t="shared" si="0"/>
        <v>171.07162138590709</v>
      </c>
      <c r="S29" s="171">
        <f t="shared" si="6"/>
        <v>2357.7513995771283</v>
      </c>
      <c r="T29" s="86"/>
      <c r="U29" s="152">
        <f>May!$K$77</f>
        <v>44.716435716252171</v>
      </c>
      <c r="V29" s="126">
        <f>May!$K$45</f>
        <v>0.79866580017342348</v>
      </c>
      <c r="W29" s="172"/>
      <c r="X29" s="173"/>
      <c r="Y29" s="172"/>
      <c r="Z29" s="172"/>
      <c r="AA29" s="172"/>
      <c r="AB29" s="173"/>
      <c r="AE29" s="86"/>
      <c r="AF29" s="86"/>
      <c r="AG29" s="86"/>
      <c r="AH29" s="86"/>
      <c r="AI29" s="86"/>
      <c r="AJ29" s="86"/>
      <c r="AK29" s="86"/>
      <c r="AL29" s="86"/>
      <c r="AM29" s="86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N29" s="149"/>
      <c r="FO29" s="149"/>
      <c r="GB29" s="149"/>
      <c r="GC29" s="149"/>
      <c r="GP29" s="149"/>
      <c r="GQ29" s="149"/>
      <c r="GR29" s="149"/>
      <c r="HE29" s="149"/>
      <c r="HF29" s="149"/>
      <c r="HG29" s="149"/>
      <c r="HH29" s="149"/>
      <c r="HI29" s="177"/>
      <c r="HJ29" s="177"/>
      <c r="HK29" s="177"/>
      <c r="HL29" s="177"/>
      <c r="HM29" s="177"/>
      <c r="HN29" s="177"/>
      <c r="HO29" s="177"/>
      <c r="HP29" s="177"/>
      <c r="HQ29" s="149"/>
    </row>
    <row r="30" spans="1:225" ht="15">
      <c r="A30" s="153">
        <f t="shared" si="7"/>
        <v>76</v>
      </c>
      <c r="B30" s="153">
        <f t="shared" si="8"/>
        <v>80</v>
      </c>
      <c r="C30" s="164"/>
      <c r="D30" s="170">
        <f t="shared" si="1"/>
        <v>0.24516129032258063</v>
      </c>
      <c r="E30" s="170">
        <f t="shared" si="2"/>
        <v>0.25806451612903225</v>
      </c>
      <c r="F30" s="167"/>
      <c r="G30" s="168">
        <f t="shared" si="3"/>
        <v>37.477477477477478</v>
      </c>
      <c r="H30" s="168">
        <f t="shared" si="4"/>
        <v>48</v>
      </c>
      <c r="I30" s="168">
        <v>15</v>
      </c>
      <c r="J30" s="168">
        <v>5.35</v>
      </c>
      <c r="K30" s="168">
        <v>7.5</v>
      </c>
      <c r="L30" s="168">
        <v>7.5</v>
      </c>
      <c r="M30" s="168">
        <v>11.42</v>
      </c>
      <c r="N30" s="168">
        <f t="shared" si="5"/>
        <v>11.938775510204081</v>
      </c>
      <c r="O30" s="168">
        <v>8</v>
      </c>
      <c r="P30" s="168">
        <v>13.7</v>
      </c>
      <c r="Q30" s="168">
        <v>11.43</v>
      </c>
      <c r="R30" s="147">
        <f t="shared" si="0"/>
        <v>177.31625298768154</v>
      </c>
      <c r="S30" s="171">
        <f t="shared" si="6"/>
        <v>2440.5552146166578</v>
      </c>
      <c r="T30" s="88"/>
      <c r="U30" s="197">
        <v>41407</v>
      </c>
      <c r="V30" s="127">
        <f>May!$K$65</f>
        <v>0.94703769922276126</v>
      </c>
      <c r="W30" s="172"/>
      <c r="X30" s="173"/>
      <c r="Y30" s="172"/>
      <c r="Z30" s="172"/>
      <c r="AA30" s="172"/>
      <c r="AB30" s="173"/>
      <c r="AE30" s="86"/>
      <c r="AF30" s="86"/>
      <c r="AG30" s="86"/>
      <c r="AH30" s="86"/>
      <c r="AI30" s="86"/>
      <c r="AJ30" s="86"/>
      <c r="AK30" s="86"/>
      <c r="AL30" s="86"/>
      <c r="AM30" s="86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8"/>
      <c r="FD30" s="88"/>
      <c r="FE30" s="88"/>
      <c r="FF30" s="88"/>
      <c r="FG30" s="88"/>
      <c r="FH30" s="88"/>
      <c r="FI30" s="88"/>
      <c r="FN30" s="149"/>
      <c r="FO30" s="149"/>
      <c r="GB30" s="149"/>
      <c r="GC30" s="149"/>
      <c r="GP30" s="149"/>
      <c r="GQ30" s="149"/>
      <c r="GR30" s="149"/>
      <c r="HE30" s="149"/>
      <c r="HF30" s="149"/>
      <c r="HG30" s="149"/>
      <c r="HH30" s="149"/>
      <c r="HI30" s="177"/>
      <c r="HJ30" s="177"/>
      <c r="HK30" s="177"/>
      <c r="HL30" s="177"/>
      <c r="HM30" s="177"/>
      <c r="HN30" s="177"/>
      <c r="HO30" s="177"/>
      <c r="HP30" s="177"/>
      <c r="HQ30" s="149"/>
    </row>
    <row r="31" spans="1:225" ht="15">
      <c r="A31" s="153">
        <f t="shared" si="7"/>
        <v>81</v>
      </c>
      <c r="B31" s="153">
        <f t="shared" si="8"/>
        <v>85</v>
      </c>
      <c r="C31" s="164"/>
      <c r="D31" s="170">
        <f t="shared" si="1"/>
        <v>0.26129032258064516</v>
      </c>
      <c r="E31" s="170">
        <f t="shared" si="2"/>
        <v>0.27419354838709675</v>
      </c>
      <c r="F31" s="167"/>
      <c r="G31" s="168">
        <f t="shared" si="3"/>
        <v>39.87987987987988</v>
      </c>
      <c r="H31" s="168">
        <f t="shared" si="4"/>
        <v>51.07692307692308</v>
      </c>
      <c r="I31" s="168">
        <v>15</v>
      </c>
      <c r="J31" s="168">
        <v>5.35</v>
      </c>
      <c r="K31" s="168">
        <v>7.5</v>
      </c>
      <c r="L31" s="168">
        <v>7.5</v>
      </c>
      <c r="M31" s="168">
        <v>11.42</v>
      </c>
      <c r="N31" s="168">
        <f t="shared" si="5"/>
        <v>12.704081632653063</v>
      </c>
      <c r="O31" s="168">
        <v>8</v>
      </c>
      <c r="P31" s="168">
        <v>13.7</v>
      </c>
      <c r="Q31" s="168">
        <v>11.43</v>
      </c>
      <c r="R31" s="147">
        <f t="shared" si="0"/>
        <v>183.56088458945601</v>
      </c>
      <c r="S31" s="171">
        <f t="shared" si="6"/>
        <v>2523.3590296561874</v>
      </c>
      <c r="T31" s="88"/>
      <c r="U31" s="148">
        <f>Jun!$K$74</f>
        <v>16.012697293007669</v>
      </c>
      <c r="V31" s="128">
        <f>Jun!$K$17</f>
        <v>0.96172356114160173</v>
      </c>
      <c r="W31" s="172"/>
      <c r="X31" s="173"/>
      <c r="Y31" s="172"/>
      <c r="Z31" s="172"/>
      <c r="AA31" s="172"/>
      <c r="AB31" s="173"/>
      <c r="AE31" s="86"/>
      <c r="AF31" s="86"/>
      <c r="AG31" s="86"/>
      <c r="AH31" s="86"/>
      <c r="AI31" s="86"/>
      <c r="AJ31" s="86"/>
      <c r="AK31" s="86"/>
      <c r="AL31" s="86"/>
      <c r="AM31" s="86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N31" s="149"/>
      <c r="FO31" s="149"/>
      <c r="GB31" s="149"/>
      <c r="GC31" s="149"/>
      <c r="GP31" s="149"/>
      <c r="GQ31" s="149"/>
      <c r="GR31" s="149"/>
      <c r="HE31" s="149"/>
      <c r="HF31" s="149"/>
      <c r="HG31" s="149"/>
      <c r="HH31" s="149"/>
      <c r="HI31" s="177"/>
      <c r="HJ31" s="177"/>
      <c r="HK31" s="177"/>
      <c r="HL31" s="177"/>
      <c r="HM31" s="177"/>
      <c r="HN31" s="177"/>
      <c r="HO31" s="177"/>
      <c r="HP31" s="177"/>
      <c r="HQ31" s="149"/>
    </row>
    <row r="32" spans="1:225" ht="15">
      <c r="A32" s="153">
        <f t="shared" si="7"/>
        <v>86</v>
      </c>
      <c r="B32" s="153">
        <f t="shared" si="8"/>
        <v>90</v>
      </c>
      <c r="C32" s="164"/>
      <c r="D32" s="170">
        <f t="shared" si="1"/>
        <v>0.27741935483870966</v>
      </c>
      <c r="E32" s="170">
        <f t="shared" si="2"/>
        <v>0.29032258064516131</v>
      </c>
      <c r="F32" s="167"/>
      <c r="G32" s="168">
        <f t="shared" si="3"/>
        <v>42.282282282282289</v>
      </c>
      <c r="H32" s="168">
        <f t="shared" si="4"/>
        <v>54.153846153846153</v>
      </c>
      <c r="I32" s="168">
        <v>15</v>
      </c>
      <c r="J32" s="168">
        <v>5.35</v>
      </c>
      <c r="K32" s="168">
        <v>7.5</v>
      </c>
      <c r="L32" s="168">
        <v>7.5</v>
      </c>
      <c r="M32" s="168">
        <v>11.42</v>
      </c>
      <c r="N32" s="168">
        <f t="shared" si="5"/>
        <v>13.469387755102041</v>
      </c>
      <c r="O32" s="168">
        <v>8</v>
      </c>
      <c r="P32" s="168">
        <v>13.7</v>
      </c>
      <c r="Q32" s="168">
        <v>11.43</v>
      </c>
      <c r="R32" s="147">
        <f t="shared" si="0"/>
        <v>189.80551619123045</v>
      </c>
      <c r="S32" s="171">
        <f t="shared" si="6"/>
        <v>2606.1628446957166</v>
      </c>
      <c r="T32" s="88"/>
      <c r="U32" s="152">
        <f>Jun!$K$75</f>
        <v>12.624584717607974</v>
      </c>
      <c r="V32" s="126">
        <f>Jun!$K$21</f>
        <v>0.93278814209046768</v>
      </c>
      <c r="W32" s="172"/>
      <c r="X32" s="173"/>
      <c r="Y32" s="172"/>
      <c r="Z32" s="172"/>
      <c r="AA32" s="172"/>
      <c r="AB32" s="173"/>
      <c r="AE32" s="86"/>
      <c r="AF32" s="86"/>
      <c r="AG32" s="86"/>
      <c r="AH32" s="86"/>
      <c r="AI32" s="86"/>
      <c r="AJ32" s="86"/>
      <c r="AK32" s="86"/>
      <c r="AL32" s="86"/>
      <c r="AM32" s="86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N32" s="149"/>
      <c r="FO32" s="149"/>
      <c r="GB32" s="149"/>
      <c r="GC32" s="149"/>
      <c r="GP32" s="149"/>
      <c r="GQ32" s="149"/>
      <c r="GR32" s="149"/>
      <c r="HE32" s="149"/>
      <c r="HF32" s="149"/>
      <c r="HG32" s="149"/>
      <c r="HH32" s="149"/>
      <c r="HI32" s="177"/>
      <c r="HJ32" s="177"/>
      <c r="HK32" s="177"/>
      <c r="HL32" s="177"/>
      <c r="HM32" s="177"/>
      <c r="HN32" s="177"/>
      <c r="HO32" s="177"/>
      <c r="HP32" s="177"/>
      <c r="HQ32" s="149"/>
    </row>
    <row r="33" spans="1:225" ht="15">
      <c r="A33" s="153">
        <f t="shared" si="7"/>
        <v>91</v>
      </c>
      <c r="B33" s="153">
        <f t="shared" si="8"/>
        <v>95</v>
      </c>
      <c r="C33" s="164"/>
      <c r="D33" s="170">
        <f t="shared" si="1"/>
        <v>0.29354838709677417</v>
      </c>
      <c r="E33" s="170">
        <f t="shared" si="2"/>
        <v>0.30645161290322581</v>
      </c>
      <c r="F33" s="167"/>
      <c r="G33" s="168">
        <f t="shared" si="3"/>
        <v>44.68468468468469</v>
      </c>
      <c r="H33" s="168">
        <f t="shared" si="4"/>
        <v>57.230769230769234</v>
      </c>
      <c r="I33" s="168">
        <v>15</v>
      </c>
      <c r="J33" s="168">
        <v>5.35</v>
      </c>
      <c r="K33" s="168">
        <v>7.5</v>
      </c>
      <c r="L33" s="168">
        <v>7.5</v>
      </c>
      <c r="M33" s="168">
        <v>11.42</v>
      </c>
      <c r="N33" s="168">
        <f t="shared" si="5"/>
        <v>14.23469387755102</v>
      </c>
      <c r="O33" s="168">
        <v>8</v>
      </c>
      <c r="P33" s="168">
        <v>13.7</v>
      </c>
      <c r="Q33" s="168">
        <v>11.43</v>
      </c>
      <c r="R33" s="147">
        <f t="shared" si="0"/>
        <v>196.05014779300492</v>
      </c>
      <c r="S33" s="171">
        <f t="shared" si="6"/>
        <v>2688.9666597352457</v>
      </c>
      <c r="T33" s="88"/>
      <c r="U33" s="152">
        <f>Jun!$K$76</f>
        <v>11.166666666666666</v>
      </c>
      <c r="V33" s="126">
        <f>Jun!$K$29</f>
        <v>0.77277777777777756</v>
      </c>
      <c r="W33" s="172"/>
      <c r="X33" s="173"/>
      <c r="Y33" s="172"/>
      <c r="Z33" s="172"/>
      <c r="AA33" s="172"/>
      <c r="AB33" s="173"/>
      <c r="AE33" s="86"/>
      <c r="AF33" s="86"/>
      <c r="AG33" s="86"/>
      <c r="AH33" s="86"/>
      <c r="AI33" s="86"/>
      <c r="AJ33" s="86"/>
      <c r="AK33" s="86"/>
      <c r="AL33" s="86"/>
      <c r="AM33" s="86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8"/>
      <c r="FD33" s="88"/>
      <c r="FE33" s="88"/>
      <c r="FF33" s="88"/>
      <c r="FG33" s="88"/>
      <c r="FH33" s="88"/>
      <c r="FI33" s="88"/>
      <c r="FN33" s="149"/>
      <c r="FO33" s="149"/>
      <c r="GB33" s="149"/>
      <c r="GC33" s="149"/>
      <c r="GP33" s="149"/>
      <c r="GQ33" s="149"/>
      <c r="GR33" s="149"/>
      <c r="HE33" s="149"/>
      <c r="HF33" s="149"/>
      <c r="HG33" s="149"/>
      <c r="HH33" s="149"/>
      <c r="HI33" s="177"/>
      <c r="HJ33" s="177"/>
      <c r="HK33" s="177"/>
      <c r="HL33" s="177"/>
      <c r="HM33" s="177"/>
      <c r="HN33" s="177"/>
      <c r="HO33" s="177"/>
      <c r="HP33" s="177"/>
      <c r="HQ33" s="149"/>
    </row>
    <row r="34" spans="1:225" ht="15">
      <c r="A34" s="153">
        <f t="shared" si="7"/>
        <v>96</v>
      </c>
      <c r="B34" s="153">
        <f t="shared" si="8"/>
        <v>100</v>
      </c>
      <c r="C34" s="164"/>
      <c r="D34" s="170">
        <f t="shared" si="1"/>
        <v>0.30967741935483872</v>
      </c>
      <c r="E34" s="170">
        <f t="shared" si="2"/>
        <v>0.32258064516129031</v>
      </c>
      <c r="F34" s="167"/>
      <c r="G34" s="168">
        <f t="shared" si="3"/>
        <v>47.087087087087092</v>
      </c>
      <c r="H34" s="168">
        <f t="shared" si="4"/>
        <v>60.307692307692307</v>
      </c>
      <c r="I34" s="168">
        <v>15</v>
      </c>
      <c r="J34" s="168">
        <v>5.35</v>
      </c>
      <c r="K34" s="168">
        <v>7.5</v>
      </c>
      <c r="L34" s="168">
        <v>7.5</v>
      </c>
      <c r="M34" s="168">
        <v>11.42</v>
      </c>
      <c r="N34" s="168">
        <f t="shared" si="5"/>
        <v>15</v>
      </c>
      <c r="O34" s="168">
        <v>8</v>
      </c>
      <c r="P34" s="168">
        <v>13.7</v>
      </c>
      <c r="Q34" s="168">
        <v>11.43</v>
      </c>
      <c r="R34" s="147">
        <f t="shared" si="0"/>
        <v>202.29477939477937</v>
      </c>
      <c r="S34" s="171">
        <f t="shared" si="6"/>
        <v>2771.7704747747748</v>
      </c>
      <c r="T34" s="88"/>
      <c r="U34" s="152">
        <f>Jun!$K$77</f>
        <v>55.61313494099538</v>
      </c>
      <c r="V34" s="126">
        <f>Jun!$K$45</f>
        <v>0.92355053873781423</v>
      </c>
      <c r="W34" s="172"/>
      <c r="X34" s="173"/>
      <c r="Y34" s="172"/>
      <c r="Z34" s="172"/>
      <c r="AA34" s="172"/>
      <c r="AB34" s="173"/>
      <c r="AE34" s="86"/>
      <c r="AF34" s="86"/>
      <c r="AG34" s="86"/>
      <c r="AH34" s="86"/>
      <c r="AI34" s="86"/>
      <c r="AJ34" s="86"/>
      <c r="AK34" s="86"/>
      <c r="AL34" s="86"/>
      <c r="AM34" s="86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N34" s="149"/>
      <c r="FO34" s="149"/>
      <c r="GB34" s="149"/>
      <c r="GC34" s="149"/>
      <c r="GP34" s="149"/>
      <c r="GQ34" s="149"/>
      <c r="GR34" s="149"/>
      <c r="HE34" s="149"/>
      <c r="HF34" s="149"/>
      <c r="HG34" s="149"/>
      <c r="HH34" s="149"/>
      <c r="HI34" s="177"/>
      <c r="HJ34" s="177"/>
      <c r="HK34" s="177"/>
      <c r="HL34" s="177"/>
      <c r="HM34" s="177"/>
      <c r="HN34" s="177"/>
      <c r="HO34" s="177"/>
      <c r="HP34" s="177"/>
      <c r="HQ34" s="149"/>
    </row>
    <row r="35" spans="1:225" ht="15">
      <c r="A35" s="153">
        <f t="shared" si="7"/>
        <v>101</v>
      </c>
      <c r="B35" s="153">
        <f t="shared" si="8"/>
        <v>105</v>
      </c>
      <c r="C35" s="164"/>
      <c r="D35" s="170">
        <f t="shared" si="1"/>
        <v>0.32580645161290323</v>
      </c>
      <c r="E35" s="170">
        <f t="shared" si="2"/>
        <v>0.33870967741935482</v>
      </c>
      <c r="F35" s="167"/>
      <c r="G35" s="168">
        <f t="shared" si="3"/>
        <v>49.489489489489493</v>
      </c>
      <c r="H35" s="168">
        <f t="shared" si="4"/>
        <v>63.384615384615387</v>
      </c>
      <c r="I35" s="168">
        <v>15</v>
      </c>
      <c r="J35" s="168">
        <v>5.35</v>
      </c>
      <c r="K35" s="168">
        <v>7.5</v>
      </c>
      <c r="L35" s="168">
        <v>7.5</v>
      </c>
      <c r="M35" s="168">
        <v>11.42</v>
      </c>
      <c r="N35" s="168">
        <f t="shared" si="5"/>
        <v>15.76530612244898</v>
      </c>
      <c r="O35" s="168">
        <v>8</v>
      </c>
      <c r="P35" s="168">
        <v>13.7</v>
      </c>
      <c r="Q35" s="168">
        <v>11.43</v>
      </c>
      <c r="R35" s="147">
        <f t="shared" si="0"/>
        <v>208.53941099655384</v>
      </c>
      <c r="S35" s="171">
        <f t="shared" si="6"/>
        <v>2854.5742898143044</v>
      </c>
      <c r="T35" s="88"/>
      <c r="U35" s="197">
        <v>41438</v>
      </c>
      <c r="V35" s="127">
        <f>Jun!$K$65</f>
        <v>1.0003680033483375</v>
      </c>
      <c r="W35" s="172"/>
      <c r="X35" s="173"/>
      <c r="Y35" s="172"/>
      <c r="Z35" s="172"/>
      <c r="AA35" s="172"/>
      <c r="AB35" s="173"/>
      <c r="AE35" s="86"/>
      <c r="AF35" s="86"/>
      <c r="AG35" s="86"/>
      <c r="AH35" s="86"/>
      <c r="AI35" s="86"/>
      <c r="AJ35" s="86"/>
      <c r="AK35" s="86"/>
      <c r="AL35" s="86"/>
      <c r="AM35" s="86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N35" s="149"/>
      <c r="FO35" s="149"/>
      <c r="GB35" s="149"/>
      <c r="GC35" s="149"/>
      <c r="GP35" s="149"/>
      <c r="GQ35" s="149"/>
      <c r="GR35" s="149"/>
      <c r="HE35" s="149"/>
      <c r="HF35" s="149"/>
      <c r="HG35" s="149"/>
      <c r="HH35" s="149"/>
      <c r="HI35" s="177"/>
      <c r="HJ35" s="177"/>
      <c r="HK35" s="177"/>
      <c r="HL35" s="177"/>
      <c r="HM35" s="177"/>
      <c r="HN35" s="177"/>
      <c r="HO35" s="177"/>
      <c r="HP35" s="177"/>
      <c r="HQ35" s="149"/>
    </row>
    <row r="36" spans="1:225" ht="15">
      <c r="A36" s="153">
        <f t="shared" si="7"/>
        <v>106</v>
      </c>
      <c r="B36" s="153">
        <f t="shared" si="8"/>
        <v>110</v>
      </c>
      <c r="C36" s="164"/>
      <c r="D36" s="170">
        <f t="shared" si="1"/>
        <v>0.34193548387096773</v>
      </c>
      <c r="E36" s="170">
        <f t="shared" si="2"/>
        <v>0.35483870967741937</v>
      </c>
      <c r="F36" s="167"/>
      <c r="G36" s="168">
        <f t="shared" si="3"/>
        <v>51.891891891891895</v>
      </c>
      <c r="H36" s="168">
        <f t="shared" si="4"/>
        <v>66.461538461538467</v>
      </c>
      <c r="I36" s="168">
        <v>15</v>
      </c>
      <c r="J36" s="168">
        <v>5.35</v>
      </c>
      <c r="K36" s="168">
        <v>7.5</v>
      </c>
      <c r="L36" s="168">
        <v>7.5</v>
      </c>
      <c r="M36" s="168">
        <v>11.42</v>
      </c>
      <c r="N36" s="168">
        <f t="shared" si="5"/>
        <v>16.530612244897959</v>
      </c>
      <c r="O36" s="168">
        <v>8</v>
      </c>
      <c r="P36" s="168">
        <v>13.7</v>
      </c>
      <c r="Q36" s="168">
        <v>11.43</v>
      </c>
      <c r="R36" s="147">
        <f t="shared" si="0"/>
        <v>214.78404259832828</v>
      </c>
      <c r="S36" s="171">
        <f t="shared" si="6"/>
        <v>2937.378104853834</v>
      </c>
      <c r="T36" s="88"/>
      <c r="U36" s="148">
        <f>Jul!$K$74</f>
        <v>17.215083083505323</v>
      </c>
      <c r="V36" s="128">
        <f>Jul!$K$17</f>
        <v>1.0348075368639102</v>
      </c>
      <c r="W36" s="172"/>
      <c r="X36" s="173"/>
      <c r="Y36" s="172"/>
      <c r="Z36" s="172"/>
      <c r="AA36" s="172"/>
      <c r="AB36" s="173"/>
      <c r="AE36" s="86"/>
      <c r="AF36" s="86"/>
      <c r="AG36" s="86"/>
      <c r="AH36" s="86"/>
      <c r="AI36" s="86"/>
      <c r="AJ36" s="86"/>
      <c r="AK36" s="86"/>
      <c r="AL36" s="86"/>
      <c r="AM36" s="86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8"/>
      <c r="FD36" s="88"/>
      <c r="FE36" s="88"/>
      <c r="FF36" s="88"/>
      <c r="FG36" s="88"/>
      <c r="FH36" s="88"/>
      <c r="FI36" s="88"/>
      <c r="FN36" s="149"/>
      <c r="FO36" s="149"/>
      <c r="GB36" s="149"/>
      <c r="GC36" s="149"/>
      <c r="GP36" s="149"/>
      <c r="GQ36" s="149"/>
      <c r="GR36" s="149"/>
      <c r="HE36" s="149"/>
      <c r="HF36" s="149"/>
      <c r="HG36" s="149"/>
      <c r="HH36" s="149"/>
      <c r="HI36" s="177"/>
      <c r="HJ36" s="177"/>
      <c r="HK36" s="177"/>
      <c r="HL36" s="177"/>
      <c r="HM36" s="177"/>
      <c r="HN36" s="177"/>
      <c r="HO36" s="177"/>
      <c r="HP36" s="177"/>
      <c r="HQ36" s="149"/>
    </row>
    <row r="37" spans="1:225" ht="15">
      <c r="A37" s="153">
        <f t="shared" si="7"/>
        <v>111</v>
      </c>
      <c r="B37" s="153">
        <f t="shared" si="8"/>
        <v>115</v>
      </c>
      <c r="C37" s="164"/>
      <c r="D37" s="170">
        <f t="shared" si="1"/>
        <v>0.35806451612903228</v>
      </c>
      <c r="E37" s="170">
        <f t="shared" si="2"/>
        <v>0.37096774193548387</v>
      </c>
      <c r="F37" s="167"/>
      <c r="G37" s="168">
        <f t="shared" si="3"/>
        <v>54.294294294294296</v>
      </c>
      <c r="H37" s="168">
        <f t="shared" si="4"/>
        <v>69.538461538461533</v>
      </c>
      <c r="I37" s="168">
        <v>15</v>
      </c>
      <c r="J37" s="168">
        <v>5.35</v>
      </c>
      <c r="K37" s="168">
        <v>7.5</v>
      </c>
      <c r="L37" s="168">
        <v>7.5</v>
      </c>
      <c r="M37" s="168">
        <v>11.42</v>
      </c>
      <c r="N37" s="168">
        <f t="shared" si="5"/>
        <v>17.295918367346939</v>
      </c>
      <c r="O37" s="168">
        <v>8</v>
      </c>
      <c r="P37" s="168">
        <v>13.7</v>
      </c>
      <c r="Q37" s="168">
        <v>11.43</v>
      </c>
      <c r="R37" s="147">
        <f t="shared" si="0"/>
        <v>221.02867420010273</v>
      </c>
      <c r="S37" s="171">
        <f t="shared" si="6"/>
        <v>3020.1819198933626</v>
      </c>
      <c r="T37" s="88"/>
      <c r="U37" s="152">
        <f>Jul!$K$75</f>
        <v>12.779075198505371</v>
      </c>
      <c r="V37" s="126">
        <f>Jul!$K$21</f>
        <v>1.0289943592138828</v>
      </c>
      <c r="W37" s="172"/>
      <c r="X37" s="173"/>
      <c r="Y37" s="172"/>
      <c r="Z37" s="172"/>
      <c r="AA37" s="172"/>
      <c r="AB37" s="173"/>
      <c r="AE37" s="86"/>
      <c r="AF37" s="86"/>
      <c r="AG37" s="86"/>
      <c r="AH37" s="86"/>
      <c r="AI37" s="86"/>
      <c r="AJ37" s="86"/>
      <c r="AK37" s="86"/>
      <c r="AL37" s="86"/>
      <c r="AM37" s="86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N37" s="149"/>
      <c r="FO37" s="149"/>
      <c r="GB37" s="149"/>
      <c r="GC37" s="149"/>
      <c r="GP37" s="149"/>
      <c r="GQ37" s="149"/>
      <c r="GR37" s="149"/>
      <c r="HE37" s="149"/>
      <c r="HF37" s="149"/>
      <c r="HG37" s="149"/>
      <c r="HH37" s="149"/>
      <c r="HI37" s="177"/>
      <c r="HJ37" s="177"/>
      <c r="HK37" s="177"/>
      <c r="HL37" s="177"/>
      <c r="HM37" s="177"/>
      <c r="HN37" s="177"/>
      <c r="HO37" s="177"/>
      <c r="HP37" s="177"/>
      <c r="HQ37" s="149"/>
    </row>
    <row r="38" spans="1:225" ht="15">
      <c r="A38" s="153">
        <f t="shared" si="7"/>
        <v>116</v>
      </c>
      <c r="B38" s="153">
        <f t="shared" si="8"/>
        <v>120</v>
      </c>
      <c r="C38" s="164"/>
      <c r="D38" s="170">
        <f t="shared" si="1"/>
        <v>0.37419354838709679</v>
      </c>
      <c r="E38" s="170">
        <f t="shared" si="2"/>
        <v>0.38709677419354838</v>
      </c>
      <c r="F38" s="167"/>
      <c r="G38" s="168">
        <f t="shared" si="3"/>
        <v>56.696696696696705</v>
      </c>
      <c r="H38" s="168">
        <f t="shared" si="4"/>
        <v>72.615384615384613</v>
      </c>
      <c r="I38" s="168">
        <v>15</v>
      </c>
      <c r="J38" s="168">
        <v>5.35</v>
      </c>
      <c r="K38" s="168">
        <v>7.5</v>
      </c>
      <c r="L38" s="168">
        <v>7.5</v>
      </c>
      <c r="M38" s="168">
        <v>11.42</v>
      </c>
      <c r="N38" s="168">
        <f t="shared" si="5"/>
        <v>18.061224489795919</v>
      </c>
      <c r="O38" s="168">
        <v>8</v>
      </c>
      <c r="P38" s="168">
        <v>13.7</v>
      </c>
      <c r="Q38" s="168">
        <v>11.43</v>
      </c>
      <c r="R38" s="147">
        <f t="shared" si="0"/>
        <v>227.2733058018772</v>
      </c>
      <c r="S38" s="171">
        <f t="shared" si="6"/>
        <v>3102.9857349328927</v>
      </c>
      <c r="T38" s="88"/>
      <c r="U38" s="152">
        <f>Jul!$K$76</f>
        <v>10.941644562334217</v>
      </c>
      <c r="V38" s="126">
        <f>Jul!$K$29</f>
        <v>0.70954907161803704</v>
      </c>
      <c r="W38" s="172"/>
      <c r="X38" s="173"/>
      <c r="Y38" s="172"/>
      <c r="Z38" s="172"/>
      <c r="AA38" s="172"/>
      <c r="AB38" s="173"/>
      <c r="AE38" s="86"/>
      <c r="AF38" s="86"/>
      <c r="AG38" s="86"/>
      <c r="AH38" s="86"/>
      <c r="AI38" s="86"/>
      <c r="AJ38" s="86"/>
      <c r="AK38" s="86"/>
      <c r="AL38" s="86"/>
      <c r="AM38" s="86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  <c r="EY38" s="88"/>
      <c r="EZ38" s="88"/>
      <c r="FA38" s="88"/>
      <c r="FB38" s="88"/>
      <c r="FC38" s="88"/>
      <c r="FD38" s="88"/>
      <c r="FE38" s="88"/>
      <c r="FF38" s="88"/>
      <c r="FG38" s="88"/>
      <c r="FH38" s="88"/>
      <c r="FI38" s="88"/>
      <c r="FN38" s="149"/>
      <c r="FO38" s="149"/>
      <c r="GB38" s="149"/>
      <c r="GC38" s="149"/>
      <c r="GP38" s="149"/>
      <c r="GQ38" s="149"/>
      <c r="GR38" s="149"/>
      <c r="HE38" s="149"/>
      <c r="HF38" s="149"/>
      <c r="HG38" s="149"/>
      <c r="HH38" s="149"/>
      <c r="HI38" s="177"/>
      <c r="HJ38" s="177"/>
      <c r="HK38" s="177"/>
      <c r="HL38" s="177"/>
      <c r="HM38" s="177"/>
      <c r="HN38" s="177"/>
      <c r="HO38" s="177"/>
      <c r="HP38" s="177"/>
      <c r="HQ38" s="149"/>
    </row>
    <row r="39" spans="1:225" ht="15">
      <c r="A39" s="153">
        <f t="shared" si="7"/>
        <v>121</v>
      </c>
      <c r="B39" s="153">
        <f t="shared" si="8"/>
        <v>125</v>
      </c>
      <c r="C39" s="164"/>
      <c r="D39" s="170">
        <f t="shared" si="1"/>
        <v>0.39032258064516129</v>
      </c>
      <c r="E39" s="170">
        <f t="shared" si="2"/>
        <v>0.40322580645161288</v>
      </c>
      <c r="F39" s="167"/>
      <c r="G39" s="168">
        <f t="shared" si="3"/>
        <v>59.099099099099107</v>
      </c>
      <c r="H39" s="168">
        <f t="shared" si="4"/>
        <v>75.692307692307693</v>
      </c>
      <c r="I39" s="168">
        <v>15</v>
      </c>
      <c r="J39" s="168">
        <v>5.35</v>
      </c>
      <c r="K39" s="168">
        <v>7.5</v>
      </c>
      <c r="L39" s="168">
        <v>7.5</v>
      </c>
      <c r="M39" s="168">
        <v>11.42</v>
      </c>
      <c r="N39" s="168">
        <f t="shared" si="5"/>
        <v>18.826530612244898</v>
      </c>
      <c r="O39" s="168">
        <v>8</v>
      </c>
      <c r="P39" s="168">
        <v>13.7</v>
      </c>
      <c r="Q39" s="168">
        <v>11.43</v>
      </c>
      <c r="R39" s="147">
        <f t="shared" si="0"/>
        <v>233.5179374036517</v>
      </c>
      <c r="S39" s="171">
        <f t="shared" si="6"/>
        <v>3185.7895499724214</v>
      </c>
      <c r="T39" s="88"/>
      <c r="U39" s="152">
        <f>Jul!$K$77</f>
        <v>58.82968153532395</v>
      </c>
      <c r="V39" s="126">
        <f>Jul!$K$45</f>
        <v>0.9609648387933325</v>
      </c>
      <c r="W39" s="172"/>
      <c r="X39" s="173"/>
      <c r="Y39" s="172"/>
      <c r="Z39" s="172"/>
      <c r="AA39" s="172"/>
      <c r="AB39" s="173"/>
      <c r="AE39" s="86"/>
      <c r="AF39" s="86"/>
      <c r="AG39" s="86"/>
      <c r="AH39" s="86"/>
      <c r="AI39" s="86"/>
      <c r="AJ39" s="86"/>
      <c r="AK39" s="86"/>
      <c r="AL39" s="86"/>
      <c r="AM39" s="86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8"/>
      <c r="ER39" s="88"/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8"/>
      <c r="FD39" s="88"/>
      <c r="FE39" s="88"/>
      <c r="FF39" s="88"/>
      <c r="FG39" s="88"/>
      <c r="FH39" s="88"/>
      <c r="FI39" s="88"/>
      <c r="FN39" s="149"/>
      <c r="FO39" s="149"/>
      <c r="GB39" s="149"/>
      <c r="GC39" s="149"/>
      <c r="GP39" s="149"/>
      <c r="GQ39" s="149"/>
      <c r="GR39" s="149"/>
      <c r="HE39" s="149"/>
      <c r="HF39" s="149"/>
      <c r="HG39" s="149"/>
      <c r="HH39" s="149"/>
      <c r="HI39" s="177"/>
      <c r="HJ39" s="177"/>
      <c r="HK39" s="177"/>
      <c r="HL39" s="177"/>
      <c r="HM39" s="177"/>
      <c r="HN39" s="177"/>
      <c r="HO39" s="177"/>
      <c r="HP39" s="177"/>
      <c r="HQ39" s="149"/>
    </row>
    <row r="40" spans="1:225" ht="15">
      <c r="A40" s="153">
        <f t="shared" si="7"/>
        <v>126</v>
      </c>
      <c r="B40" s="153">
        <f t="shared" si="8"/>
        <v>130</v>
      </c>
      <c r="C40" s="164"/>
      <c r="D40" s="170">
        <f t="shared" si="1"/>
        <v>0.40645161290322579</v>
      </c>
      <c r="E40" s="170">
        <f t="shared" si="2"/>
        <v>0.41935483870967744</v>
      </c>
      <c r="F40" s="167"/>
      <c r="G40" s="168">
        <f t="shared" si="3"/>
        <v>61.501501501501508</v>
      </c>
      <c r="H40" s="168">
        <f t="shared" si="4"/>
        <v>78.769230769230774</v>
      </c>
      <c r="I40" s="168">
        <v>15</v>
      </c>
      <c r="J40" s="168">
        <v>5.35</v>
      </c>
      <c r="K40" s="168">
        <v>7.5</v>
      </c>
      <c r="L40" s="168">
        <v>7.5</v>
      </c>
      <c r="M40" s="168">
        <v>11.42</v>
      </c>
      <c r="N40" s="168">
        <f t="shared" si="5"/>
        <v>19.591836734693874</v>
      </c>
      <c r="O40" s="168">
        <v>8</v>
      </c>
      <c r="P40" s="168">
        <v>13.7</v>
      </c>
      <c r="Q40" s="168">
        <v>11.43</v>
      </c>
      <c r="R40" s="147">
        <f t="shared" si="0"/>
        <v>239.76256900542614</v>
      </c>
      <c r="S40" s="171">
        <f t="shared" si="6"/>
        <v>3268.5933650119505</v>
      </c>
      <c r="T40" s="88"/>
      <c r="U40" s="197">
        <v>41468</v>
      </c>
      <c r="V40" s="127">
        <f>Jul!$K$65</f>
        <v>1.0434742541869571</v>
      </c>
      <c r="W40" s="172"/>
      <c r="X40" s="173"/>
      <c r="Y40" s="172"/>
      <c r="Z40" s="172"/>
      <c r="AA40" s="172"/>
      <c r="AB40" s="173"/>
      <c r="AE40" s="86"/>
      <c r="AF40" s="86"/>
      <c r="AG40" s="86"/>
      <c r="AH40" s="86"/>
      <c r="AI40" s="86"/>
      <c r="AJ40" s="86"/>
      <c r="AK40" s="86"/>
      <c r="AL40" s="86"/>
      <c r="AM40" s="86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8"/>
      <c r="DX40" s="88"/>
      <c r="DY40" s="88"/>
      <c r="DZ40" s="88"/>
      <c r="EA40" s="88"/>
      <c r="EB40" s="88"/>
      <c r="EC40" s="88"/>
      <c r="ED40" s="88"/>
      <c r="EE40" s="88"/>
      <c r="EF40" s="88"/>
      <c r="EG40" s="88"/>
      <c r="EH40" s="88"/>
      <c r="EI40" s="88"/>
      <c r="EJ40" s="88"/>
      <c r="EK40" s="88"/>
      <c r="EL40" s="88"/>
      <c r="EM40" s="88"/>
      <c r="EN40" s="88"/>
      <c r="EO40" s="88"/>
      <c r="EP40" s="88"/>
      <c r="EQ40" s="88"/>
      <c r="ER40" s="88"/>
      <c r="ES40" s="88"/>
      <c r="ET40" s="88"/>
      <c r="EU40" s="88"/>
      <c r="EV40" s="88"/>
      <c r="EW40" s="88"/>
      <c r="EX40" s="88"/>
      <c r="EY40" s="88"/>
      <c r="EZ40" s="88"/>
      <c r="FA40" s="88"/>
      <c r="FB40" s="88"/>
      <c r="FC40" s="88"/>
      <c r="FD40" s="88"/>
      <c r="FE40" s="88"/>
      <c r="FF40" s="88"/>
      <c r="FG40" s="88"/>
      <c r="FH40" s="88"/>
      <c r="FI40" s="88"/>
      <c r="FN40" s="149"/>
      <c r="FO40" s="149"/>
      <c r="GB40" s="149"/>
      <c r="GC40" s="149"/>
      <c r="GP40" s="149"/>
      <c r="GQ40" s="149"/>
      <c r="GR40" s="149"/>
      <c r="HE40" s="149"/>
      <c r="HF40" s="149"/>
      <c r="HG40" s="149"/>
      <c r="HH40" s="149"/>
      <c r="HI40" s="177"/>
      <c r="HJ40" s="177"/>
      <c r="HK40" s="177"/>
      <c r="HL40" s="177"/>
      <c r="HM40" s="177"/>
      <c r="HN40" s="177"/>
      <c r="HO40" s="177"/>
      <c r="HP40" s="177"/>
      <c r="HQ40" s="149"/>
    </row>
    <row r="41" spans="1:225" ht="15">
      <c r="A41" s="153">
        <f t="shared" si="7"/>
        <v>131</v>
      </c>
      <c r="B41" s="153">
        <f t="shared" si="8"/>
        <v>135</v>
      </c>
      <c r="C41" s="164"/>
      <c r="D41" s="170">
        <f t="shared" si="1"/>
        <v>0.42258064516129035</v>
      </c>
      <c r="E41" s="170">
        <f t="shared" si="2"/>
        <v>0.43548387096774194</v>
      </c>
      <c r="F41" s="167"/>
      <c r="G41" s="168">
        <f t="shared" si="3"/>
        <v>63.90390390390391</v>
      </c>
      <c r="H41" s="168">
        <f t="shared" si="4"/>
        <v>81.84615384615384</v>
      </c>
      <c r="I41" s="168">
        <v>15</v>
      </c>
      <c r="J41" s="168">
        <v>5.35</v>
      </c>
      <c r="K41" s="168">
        <v>7.5</v>
      </c>
      <c r="L41" s="168">
        <v>7.5</v>
      </c>
      <c r="M41" s="168">
        <v>11.42</v>
      </c>
      <c r="N41" s="168">
        <f t="shared" si="5"/>
        <v>20.357142857142858</v>
      </c>
      <c r="O41" s="168">
        <v>8</v>
      </c>
      <c r="P41" s="168">
        <v>13.7</v>
      </c>
      <c r="Q41" s="168">
        <v>11.43</v>
      </c>
      <c r="R41" s="147">
        <f t="shared" si="0"/>
        <v>246.00720060720059</v>
      </c>
      <c r="S41" s="171">
        <f t="shared" si="6"/>
        <v>3351.3971800514801</v>
      </c>
      <c r="T41" s="88"/>
      <c r="U41" s="148">
        <f>Aug!$K$74</f>
        <v>16.483889536685808</v>
      </c>
      <c r="V41" s="128">
        <f>Aug!$K$17</f>
        <v>0.98973972127135934</v>
      </c>
      <c r="W41" s="172"/>
      <c r="X41" s="173"/>
      <c r="Y41" s="172"/>
      <c r="Z41" s="172"/>
      <c r="AA41" s="172"/>
      <c r="AB41" s="173"/>
      <c r="AE41" s="86"/>
      <c r="AF41" s="86"/>
      <c r="AG41" s="86"/>
      <c r="AH41" s="86"/>
      <c r="AI41" s="86"/>
      <c r="AJ41" s="86"/>
      <c r="AK41" s="86"/>
      <c r="AL41" s="86"/>
      <c r="AM41" s="86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  <c r="EY41" s="88"/>
      <c r="EZ41" s="88"/>
      <c r="FA41" s="88"/>
      <c r="FB41" s="88"/>
      <c r="FC41" s="88"/>
      <c r="FD41" s="88"/>
      <c r="FE41" s="88"/>
      <c r="FF41" s="88"/>
      <c r="FG41" s="88"/>
      <c r="FH41" s="88"/>
      <c r="FI41" s="88"/>
      <c r="FN41" s="149"/>
      <c r="FO41" s="149"/>
      <c r="GB41" s="149"/>
      <c r="GC41" s="149"/>
      <c r="GP41" s="149"/>
      <c r="GQ41" s="149"/>
      <c r="GR41" s="149"/>
      <c r="HE41" s="149"/>
      <c r="HF41" s="149"/>
      <c r="HG41" s="149"/>
      <c r="HH41" s="149"/>
      <c r="HI41" s="177"/>
      <c r="HJ41" s="177"/>
      <c r="HK41" s="177"/>
      <c r="HL41" s="177"/>
      <c r="HM41" s="177"/>
      <c r="HN41" s="177"/>
      <c r="HO41" s="177"/>
      <c r="HP41" s="177"/>
      <c r="HQ41" s="149"/>
    </row>
    <row r="42" spans="1:225" ht="15">
      <c r="A42" s="153">
        <f t="shared" si="7"/>
        <v>136</v>
      </c>
      <c r="B42" s="153">
        <f t="shared" si="8"/>
        <v>140</v>
      </c>
      <c r="C42" s="164"/>
      <c r="D42" s="170">
        <f t="shared" si="1"/>
        <v>0.43870967741935485</v>
      </c>
      <c r="E42" s="170">
        <f t="shared" si="2"/>
        <v>0.45161290322580644</v>
      </c>
      <c r="F42" s="167"/>
      <c r="G42" s="168">
        <f t="shared" si="3"/>
        <v>66.306306306306311</v>
      </c>
      <c r="H42" s="168">
        <f t="shared" si="4"/>
        <v>84.92307692307692</v>
      </c>
      <c r="I42" s="168">
        <v>15</v>
      </c>
      <c r="J42" s="168">
        <v>5.35</v>
      </c>
      <c r="K42" s="168">
        <v>7.5</v>
      </c>
      <c r="L42" s="168">
        <v>7.5</v>
      </c>
      <c r="M42" s="168">
        <v>11.42</v>
      </c>
      <c r="N42" s="168">
        <f t="shared" si="5"/>
        <v>21.122448979591837</v>
      </c>
      <c r="O42" s="168">
        <v>8</v>
      </c>
      <c r="P42" s="168">
        <v>13.7</v>
      </c>
      <c r="Q42" s="168">
        <v>11.43</v>
      </c>
      <c r="R42" s="147">
        <f t="shared" si="0"/>
        <v>252.25183220897506</v>
      </c>
      <c r="S42" s="171">
        <f t="shared" si="6"/>
        <v>3434.2009950910092</v>
      </c>
      <c r="T42" s="88"/>
      <c r="U42" s="152">
        <f>Aug!$K$75</f>
        <v>12.232184992921187</v>
      </c>
      <c r="V42" s="126">
        <f>Aug!$K$21</f>
        <v>0.98159509202453976</v>
      </c>
      <c r="W42" s="172"/>
      <c r="X42" s="173"/>
      <c r="Y42" s="172"/>
      <c r="Z42" s="172"/>
      <c r="AA42" s="172"/>
      <c r="AB42" s="173"/>
      <c r="AE42" s="86"/>
      <c r="AF42" s="86"/>
      <c r="AG42" s="86"/>
      <c r="AH42" s="86"/>
      <c r="AI42" s="86"/>
      <c r="AJ42" s="86"/>
      <c r="AK42" s="86"/>
      <c r="AL42" s="86"/>
      <c r="AM42" s="86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88"/>
      <c r="EB42" s="88"/>
      <c r="EC42" s="88"/>
      <c r="ED42" s="88"/>
      <c r="EE42" s="88"/>
      <c r="EF42" s="88"/>
      <c r="EG42" s="88"/>
      <c r="EH42" s="88"/>
      <c r="EI42" s="88"/>
      <c r="EJ42" s="88"/>
      <c r="EK42" s="88"/>
      <c r="EL42" s="88"/>
      <c r="EM42" s="88"/>
      <c r="EN42" s="88"/>
      <c r="EO42" s="88"/>
      <c r="EP42" s="88"/>
      <c r="EQ42" s="88"/>
      <c r="ER42" s="88"/>
      <c r="ES42" s="88"/>
      <c r="ET42" s="88"/>
      <c r="EU42" s="88"/>
      <c r="EV42" s="88"/>
      <c r="EW42" s="88"/>
      <c r="EX42" s="88"/>
      <c r="EY42" s="88"/>
      <c r="EZ42" s="88"/>
      <c r="FA42" s="88"/>
      <c r="FB42" s="88"/>
      <c r="FC42" s="88"/>
      <c r="FD42" s="88"/>
      <c r="FE42" s="88"/>
      <c r="FF42" s="88"/>
      <c r="FG42" s="88"/>
      <c r="FH42" s="88"/>
      <c r="FI42" s="88"/>
      <c r="FN42" s="149"/>
      <c r="FO42" s="149"/>
      <c r="GB42" s="149"/>
      <c r="GC42" s="149"/>
      <c r="GP42" s="149"/>
      <c r="GQ42" s="149"/>
      <c r="GR42" s="149"/>
      <c r="HE42" s="149"/>
      <c r="HF42" s="149"/>
      <c r="HG42" s="149"/>
      <c r="HH42" s="149"/>
      <c r="HI42" s="177"/>
      <c r="HJ42" s="177"/>
      <c r="HK42" s="177"/>
      <c r="HL42" s="177"/>
      <c r="HM42" s="177"/>
      <c r="HN42" s="177"/>
      <c r="HO42" s="177"/>
      <c r="HP42" s="177"/>
      <c r="HQ42" s="149"/>
    </row>
    <row r="43" spans="1:225" ht="15">
      <c r="A43" s="256">
        <f t="shared" si="7"/>
        <v>141</v>
      </c>
      <c r="B43" s="256">
        <f t="shared" si="8"/>
        <v>145</v>
      </c>
      <c r="C43" s="257"/>
      <c r="D43" s="258">
        <f t="shared" si="1"/>
        <v>0.45483870967741935</v>
      </c>
      <c r="E43" s="258">
        <f t="shared" si="2"/>
        <v>0.46774193548387094</v>
      </c>
      <c r="F43" s="167"/>
      <c r="G43" s="168">
        <f t="shared" si="3"/>
        <v>68.708708708708713</v>
      </c>
      <c r="H43" s="168">
        <f t="shared" si="4"/>
        <v>88</v>
      </c>
      <c r="I43" s="168">
        <v>15</v>
      </c>
      <c r="J43" s="168">
        <v>5.35</v>
      </c>
      <c r="K43" s="168">
        <v>7.5</v>
      </c>
      <c r="L43" s="168">
        <v>7.5</v>
      </c>
      <c r="M43" s="168">
        <v>11.42</v>
      </c>
      <c r="N43" s="259">
        <v>30</v>
      </c>
      <c r="O43" s="168">
        <v>8</v>
      </c>
      <c r="P43" s="168">
        <v>13.7</v>
      </c>
      <c r="Q43" s="168">
        <v>11.43</v>
      </c>
      <c r="R43" s="147">
        <f t="shared" si="0"/>
        <v>266.60870870870866</v>
      </c>
      <c r="S43" s="171">
        <f t="shared" si="6"/>
        <v>3624.5731774774777</v>
      </c>
      <c r="T43" s="88"/>
      <c r="U43" s="152">
        <f>Aug!$K$76</f>
        <v>8.6423841059602644</v>
      </c>
      <c r="V43" s="126">
        <f>Aug!$K$29</f>
        <v>0.56688741721854297</v>
      </c>
      <c r="W43" s="172"/>
      <c r="X43" s="173"/>
      <c r="Y43" s="172"/>
      <c r="Z43" s="172"/>
      <c r="AA43" s="172"/>
      <c r="AB43" s="173"/>
      <c r="AE43" s="86"/>
      <c r="AF43" s="86"/>
      <c r="AG43" s="86"/>
      <c r="AH43" s="86"/>
      <c r="AI43" s="86"/>
      <c r="AJ43" s="86"/>
      <c r="AK43" s="86"/>
      <c r="AL43" s="86"/>
      <c r="AM43" s="86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  <c r="FG43" s="88"/>
      <c r="FH43" s="88"/>
      <c r="FI43" s="88"/>
      <c r="FN43" s="149"/>
      <c r="FO43" s="149"/>
      <c r="GB43" s="149"/>
      <c r="GC43" s="149"/>
      <c r="GP43" s="149"/>
      <c r="GQ43" s="149"/>
      <c r="GR43" s="149"/>
      <c r="HE43" s="149"/>
      <c r="HF43" s="149"/>
      <c r="HG43" s="149"/>
      <c r="HH43" s="149"/>
      <c r="HI43" s="177"/>
      <c r="HJ43" s="177"/>
      <c r="HK43" s="177"/>
      <c r="HL43" s="177"/>
      <c r="HM43" s="177"/>
      <c r="HN43" s="177"/>
      <c r="HO43" s="177"/>
      <c r="HP43" s="177"/>
      <c r="HQ43" s="149"/>
    </row>
    <row r="44" spans="1:225" ht="15">
      <c r="A44" s="153">
        <f t="shared" si="7"/>
        <v>146</v>
      </c>
      <c r="B44" s="153">
        <f t="shared" si="8"/>
        <v>150</v>
      </c>
      <c r="C44" s="164"/>
      <c r="D44" s="170">
        <f t="shared" si="1"/>
        <v>0.47096774193548385</v>
      </c>
      <c r="E44" s="170">
        <f t="shared" si="2"/>
        <v>0.4838709677419355</v>
      </c>
      <c r="F44" s="167"/>
      <c r="G44" s="168">
        <f t="shared" si="3"/>
        <v>71.111111111111114</v>
      </c>
      <c r="H44" s="168">
        <f t="shared" si="4"/>
        <v>91.07692307692308</v>
      </c>
      <c r="I44" s="168">
        <v>15</v>
      </c>
      <c r="J44" s="168">
        <v>5.35</v>
      </c>
      <c r="K44" s="168">
        <v>7.5</v>
      </c>
      <c r="L44" s="168">
        <v>7.5</v>
      </c>
      <c r="M44" s="168">
        <v>11.42</v>
      </c>
      <c r="N44" s="168">
        <v>30</v>
      </c>
      <c r="O44" s="168">
        <v>8</v>
      </c>
      <c r="P44" s="168">
        <v>13.7</v>
      </c>
      <c r="Q44" s="168">
        <v>11.43</v>
      </c>
      <c r="R44" s="147">
        <f t="shared" si="0"/>
        <v>272.08803418803416</v>
      </c>
      <c r="S44" s="171">
        <f t="shared" si="6"/>
        <v>3697.229033333334</v>
      </c>
      <c r="T44" s="88"/>
      <c r="U44" s="152">
        <f>Aug!$K$77</f>
        <v>56.443932411674353</v>
      </c>
      <c r="V44" s="126">
        <f>Aug!$K$45</f>
        <v>0.95238095238095233</v>
      </c>
      <c r="W44" s="172"/>
      <c r="X44" s="173"/>
      <c r="Y44" s="172"/>
      <c r="Z44" s="172"/>
      <c r="AA44" s="172"/>
      <c r="AB44" s="173"/>
      <c r="AE44" s="86"/>
      <c r="AF44" s="86"/>
      <c r="AG44" s="86"/>
      <c r="AH44" s="86"/>
      <c r="AI44" s="86"/>
      <c r="AJ44" s="86"/>
      <c r="AK44" s="86"/>
      <c r="AL44" s="86"/>
      <c r="AM44" s="86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N44" s="149"/>
      <c r="FO44" s="149"/>
      <c r="GB44" s="149"/>
      <c r="GC44" s="149"/>
      <c r="GP44" s="149"/>
      <c r="GQ44" s="149"/>
      <c r="GR44" s="149"/>
      <c r="HE44" s="149"/>
      <c r="HF44" s="149"/>
      <c r="HG44" s="149"/>
      <c r="HH44" s="149"/>
      <c r="HI44" s="177"/>
      <c r="HJ44" s="177"/>
      <c r="HK44" s="177"/>
      <c r="HL44" s="177"/>
      <c r="HM44" s="177"/>
      <c r="HN44" s="177"/>
      <c r="HO44" s="177"/>
      <c r="HP44" s="177"/>
      <c r="HQ44" s="149"/>
    </row>
    <row r="45" spans="1:225" ht="15">
      <c r="A45" s="153">
        <f t="shared" si="7"/>
        <v>151</v>
      </c>
      <c r="B45" s="153">
        <f t="shared" si="8"/>
        <v>155</v>
      </c>
      <c r="C45" s="164"/>
      <c r="D45" s="170">
        <f t="shared" si="1"/>
        <v>0.48709677419354841</v>
      </c>
      <c r="E45" s="170">
        <f t="shared" si="2"/>
        <v>0.5</v>
      </c>
      <c r="F45" s="167"/>
      <c r="G45" s="168">
        <f t="shared" si="3"/>
        <v>73.513513513513516</v>
      </c>
      <c r="H45" s="168">
        <f t="shared" si="4"/>
        <v>94.15384615384616</v>
      </c>
      <c r="I45" s="168">
        <v>15</v>
      </c>
      <c r="J45" s="168">
        <v>5.35</v>
      </c>
      <c r="K45" s="168">
        <v>7.5</v>
      </c>
      <c r="L45" s="168">
        <v>7.5</v>
      </c>
      <c r="M45" s="168">
        <v>11.42</v>
      </c>
      <c r="N45" s="168">
        <v>30</v>
      </c>
      <c r="O45" s="168">
        <v>8</v>
      </c>
      <c r="P45" s="168">
        <v>13.7</v>
      </c>
      <c r="Q45" s="168">
        <v>11.43</v>
      </c>
      <c r="R45" s="147">
        <f t="shared" si="0"/>
        <v>277.56735966735965</v>
      </c>
      <c r="S45" s="171">
        <f t="shared" si="6"/>
        <v>3769.8848891891894</v>
      </c>
      <c r="T45" s="88"/>
      <c r="U45" s="197">
        <v>41499</v>
      </c>
      <c r="V45" s="127">
        <f>Aug!$K$65</f>
        <v>1.0041269418921608</v>
      </c>
      <c r="W45" s="172"/>
      <c r="X45" s="173"/>
      <c r="Y45" s="172"/>
      <c r="Z45" s="172"/>
      <c r="AA45" s="172"/>
      <c r="AB45" s="173"/>
      <c r="AE45" s="86"/>
      <c r="AF45" s="86"/>
      <c r="AG45" s="86"/>
      <c r="AH45" s="86"/>
      <c r="AI45" s="86"/>
      <c r="AJ45" s="86"/>
      <c r="AK45" s="86"/>
      <c r="AL45" s="86"/>
      <c r="AM45" s="86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  <c r="FG45" s="88"/>
      <c r="FH45" s="88"/>
      <c r="FI45" s="88"/>
      <c r="FN45" s="149"/>
      <c r="FO45" s="149"/>
      <c r="GB45" s="149"/>
      <c r="GC45" s="149"/>
      <c r="GP45" s="149"/>
      <c r="GQ45" s="149"/>
      <c r="GR45" s="149"/>
      <c r="HE45" s="149"/>
      <c r="HF45" s="149"/>
      <c r="HG45" s="149"/>
      <c r="HH45" s="149"/>
      <c r="HI45" s="177"/>
      <c r="HJ45" s="177"/>
      <c r="HK45" s="177"/>
      <c r="HL45" s="177"/>
      <c r="HM45" s="177"/>
      <c r="HN45" s="177"/>
      <c r="HO45" s="177"/>
      <c r="HP45" s="177"/>
      <c r="HQ45" s="149"/>
    </row>
    <row r="46" spans="1:225" ht="15">
      <c r="A46" s="153">
        <f t="shared" si="7"/>
        <v>156</v>
      </c>
      <c r="B46" s="153">
        <f t="shared" si="8"/>
        <v>160</v>
      </c>
      <c r="C46" s="164"/>
      <c r="D46" s="170">
        <f t="shared" si="1"/>
        <v>0.50322580645161286</v>
      </c>
      <c r="E46" s="170">
        <f t="shared" si="2"/>
        <v>0.5161290322580645</v>
      </c>
      <c r="F46" s="167"/>
      <c r="G46" s="168">
        <f t="shared" si="3"/>
        <v>75.915915915915917</v>
      </c>
      <c r="H46" s="168">
        <f t="shared" si="4"/>
        <v>97.230769230769226</v>
      </c>
      <c r="I46" s="168">
        <v>15</v>
      </c>
      <c r="J46" s="168">
        <v>5.35</v>
      </c>
      <c r="K46" s="168">
        <v>7.5</v>
      </c>
      <c r="L46" s="168">
        <v>7.5</v>
      </c>
      <c r="M46" s="168">
        <v>11.42</v>
      </c>
      <c r="N46" s="168">
        <v>30</v>
      </c>
      <c r="O46" s="168">
        <v>8</v>
      </c>
      <c r="P46" s="168">
        <v>13.7</v>
      </c>
      <c r="Q46" s="168">
        <v>11.43</v>
      </c>
      <c r="R46" s="147">
        <f t="shared" ref="R46:R76" si="9">SUM(G46:Q46)</f>
        <v>283.04668514668515</v>
      </c>
      <c r="S46" s="171">
        <f t="shared" si="6"/>
        <v>3842.5407450450452</v>
      </c>
      <c r="T46" s="88"/>
      <c r="U46" s="148">
        <f>Sep!$K$74</f>
        <v>16.56412130069419</v>
      </c>
      <c r="V46" s="128">
        <f>Sep!$K$17</f>
        <v>0.99624652054319585</v>
      </c>
      <c r="W46" s="172"/>
      <c r="X46" s="173"/>
      <c r="Y46" s="172"/>
      <c r="Z46" s="172"/>
      <c r="AA46" s="172"/>
      <c r="AB46" s="173"/>
      <c r="AE46" s="86"/>
      <c r="AF46" s="86"/>
      <c r="AG46" s="86"/>
      <c r="AH46" s="86"/>
      <c r="AI46" s="86"/>
      <c r="AJ46" s="86"/>
      <c r="AK46" s="86"/>
      <c r="AL46" s="86"/>
      <c r="AM46" s="86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  <c r="FG46" s="88"/>
      <c r="FH46" s="88"/>
      <c r="FI46" s="88"/>
      <c r="FN46" s="149"/>
      <c r="FO46" s="149"/>
      <c r="GB46" s="149"/>
      <c r="GC46" s="149"/>
      <c r="GP46" s="149"/>
      <c r="GQ46" s="149"/>
      <c r="GR46" s="149"/>
      <c r="HE46" s="149"/>
      <c r="HF46" s="149"/>
      <c r="HG46" s="149"/>
      <c r="HH46" s="149"/>
      <c r="HI46" s="177"/>
      <c r="HJ46" s="177"/>
      <c r="HK46" s="177"/>
      <c r="HL46" s="177"/>
      <c r="HM46" s="177"/>
      <c r="HN46" s="177"/>
      <c r="HO46" s="177"/>
      <c r="HP46" s="177"/>
      <c r="HQ46" s="149"/>
    </row>
    <row r="47" spans="1:225" ht="15">
      <c r="A47" s="153">
        <f t="shared" si="7"/>
        <v>161</v>
      </c>
      <c r="B47" s="153">
        <f t="shared" si="8"/>
        <v>165</v>
      </c>
      <c r="C47" s="164"/>
      <c r="D47" s="170">
        <f t="shared" ref="D47:D76" si="10">A47/$D$3</f>
        <v>0.51935483870967747</v>
      </c>
      <c r="E47" s="170">
        <f t="shared" ref="E47:E76" si="11">B47/$D$3</f>
        <v>0.532258064516129</v>
      </c>
      <c r="F47" s="167"/>
      <c r="G47" s="168">
        <f t="shared" ref="G47:G76" si="12">(((A47+B47)/2)/$S$1)*$S$5</f>
        <v>78.318318318318319</v>
      </c>
      <c r="H47" s="168">
        <f t="shared" ref="H47:H76" si="13">(((A47+B47)/2)/$S$2)*$S$5</f>
        <v>100.30769230769231</v>
      </c>
      <c r="I47" s="168">
        <v>15</v>
      </c>
      <c r="J47" s="168">
        <v>5.35</v>
      </c>
      <c r="K47" s="168">
        <v>7.5</v>
      </c>
      <c r="L47" s="168">
        <v>7.5</v>
      </c>
      <c r="M47" s="168">
        <v>11.42</v>
      </c>
      <c r="N47" s="168">
        <v>30</v>
      </c>
      <c r="O47" s="168">
        <v>8</v>
      </c>
      <c r="P47" s="168">
        <v>13.7</v>
      </c>
      <c r="Q47" s="168">
        <v>11.43</v>
      </c>
      <c r="R47" s="147">
        <f t="shared" si="9"/>
        <v>288.52601062601059</v>
      </c>
      <c r="S47" s="171">
        <f t="shared" si="6"/>
        <v>3915.1966009009011</v>
      </c>
      <c r="T47" s="88"/>
      <c r="U47" s="152">
        <f>Sep!$K$75</f>
        <v>13.184357541899445</v>
      </c>
      <c r="V47" s="126">
        <f>Sep!$K$21</f>
        <v>0.98839707778255281</v>
      </c>
      <c r="W47" s="172"/>
      <c r="X47" s="173"/>
      <c r="Y47" s="172"/>
      <c r="Z47" s="172"/>
      <c r="AA47" s="172"/>
      <c r="AB47" s="173"/>
      <c r="AE47" s="86"/>
      <c r="AF47" s="86"/>
      <c r="AG47" s="86"/>
      <c r="AH47" s="86"/>
      <c r="AI47" s="86"/>
      <c r="AJ47" s="86"/>
      <c r="AK47" s="86"/>
      <c r="AL47" s="86"/>
      <c r="AM47" s="86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N47" s="149"/>
      <c r="FO47" s="149"/>
      <c r="GB47" s="149"/>
      <c r="GC47" s="149"/>
      <c r="GP47" s="149"/>
      <c r="GQ47" s="149"/>
      <c r="GR47" s="149"/>
      <c r="HE47" s="149"/>
      <c r="HF47" s="149"/>
      <c r="HG47" s="149"/>
      <c r="HH47" s="149"/>
      <c r="HI47" s="177"/>
      <c r="HJ47" s="177"/>
      <c r="HK47" s="177"/>
      <c r="HL47" s="177"/>
      <c r="HM47" s="177"/>
      <c r="HN47" s="177"/>
      <c r="HO47" s="177"/>
      <c r="HP47" s="177"/>
      <c r="HQ47" s="149"/>
    </row>
    <row r="48" spans="1:225" ht="15">
      <c r="A48" s="153">
        <f t="shared" si="7"/>
        <v>166</v>
      </c>
      <c r="B48" s="153">
        <f t="shared" si="8"/>
        <v>170</v>
      </c>
      <c r="C48" s="164"/>
      <c r="D48" s="170">
        <f t="shared" si="10"/>
        <v>0.53548387096774197</v>
      </c>
      <c r="E48" s="170">
        <f t="shared" si="11"/>
        <v>0.54838709677419351</v>
      </c>
      <c r="F48" s="167"/>
      <c r="G48" s="168">
        <f t="shared" si="12"/>
        <v>80.720720720720735</v>
      </c>
      <c r="H48" s="168">
        <f t="shared" si="13"/>
        <v>103.38461538461539</v>
      </c>
      <c r="I48" s="168">
        <v>15</v>
      </c>
      <c r="J48" s="168">
        <v>5.35</v>
      </c>
      <c r="K48" s="168">
        <v>7.5</v>
      </c>
      <c r="L48" s="168">
        <v>7.5</v>
      </c>
      <c r="M48" s="168">
        <v>11.42</v>
      </c>
      <c r="N48" s="168">
        <v>30</v>
      </c>
      <c r="O48" s="168">
        <v>8</v>
      </c>
      <c r="P48" s="168">
        <v>13.7</v>
      </c>
      <c r="Q48" s="168">
        <v>11.43</v>
      </c>
      <c r="R48" s="147">
        <f t="shared" si="9"/>
        <v>294.00533610533608</v>
      </c>
      <c r="S48" s="171">
        <f t="shared" si="6"/>
        <v>3987.8524567567574</v>
      </c>
      <c r="T48" s="88"/>
      <c r="U48" s="152">
        <f>Sep!$K$76</f>
        <v>12</v>
      </c>
      <c r="V48" s="126">
        <f>Sep!$K$29</f>
        <v>0.71333333333333315</v>
      </c>
      <c r="W48" s="172"/>
      <c r="X48" s="173"/>
      <c r="Y48" s="172"/>
      <c r="Z48" s="172"/>
      <c r="AA48" s="172"/>
      <c r="AB48" s="173"/>
      <c r="AE48" s="86"/>
      <c r="AF48" s="86"/>
      <c r="AG48" s="86"/>
      <c r="AH48" s="86"/>
      <c r="AI48" s="86"/>
      <c r="AJ48" s="86"/>
      <c r="AK48" s="86"/>
      <c r="AL48" s="86"/>
      <c r="AM48" s="86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N48" s="149"/>
      <c r="FO48" s="149"/>
      <c r="GB48" s="149"/>
      <c r="GC48" s="149"/>
      <c r="GP48" s="149"/>
      <c r="GQ48" s="149"/>
      <c r="GR48" s="149"/>
      <c r="HE48" s="149"/>
      <c r="HF48" s="149"/>
      <c r="HG48" s="149"/>
      <c r="HH48" s="149"/>
      <c r="HI48" s="177"/>
      <c r="HJ48" s="177"/>
      <c r="HK48" s="177"/>
      <c r="HL48" s="177"/>
      <c r="HM48" s="177"/>
      <c r="HN48" s="177"/>
      <c r="HO48" s="177"/>
      <c r="HP48" s="177"/>
      <c r="HQ48" s="149"/>
    </row>
    <row r="49" spans="1:225" ht="15">
      <c r="A49" s="153">
        <f t="shared" si="7"/>
        <v>171</v>
      </c>
      <c r="B49" s="153">
        <f t="shared" si="8"/>
        <v>175</v>
      </c>
      <c r="C49" s="164"/>
      <c r="D49" s="170">
        <f t="shared" si="10"/>
        <v>0.55161290322580647</v>
      </c>
      <c r="E49" s="170">
        <f t="shared" si="11"/>
        <v>0.56451612903225812</v>
      </c>
      <c r="F49" s="167"/>
      <c r="G49" s="168">
        <f t="shared" si="12"/>
        <v>83.123123123123136</v>
      </c>
      <c r="H49" s="168">
        <f t="shared" si="13"/>
        <v>106.46153846153847</v>
      </c>
      <c r="I49" s="168">
        <v>15</v>
      </c>
      <c r="J49" s="168">
        <v>5.35</v>
      </c>
      <c r="K49" s="168">
        <v>7.5</v>
      </c>
      <c r="L49" s="168">
        <v>7.5</v>
      </c>
      <c r="M49" s="168">
        <v>11.42</v>
      </c>
      <c r="N49" s="168">
        <v>30</v>
      </c>
      <c r="O49" s="168">
        <v>8</v>
      </c>
      <c r="P49" s="168">
        <v>13.7</v>
      </c>
      <c r="Q49" s="168">
        <v>11.43</v>
      </c>
      <c r="R49" s="147">
        <f t="shared" si="9"/>
        <v>299.48466158466158</v>
      </c>
      <c r="S49" s="171">
        <f t="shared" si="6"/>
        <v>4060.5083126126128</v>
      </c>
      <c r="T49" s="88"/>
      <c r="U49" s="152">
        <f>Sep!$K$77</f>
        <v>55.571183953033277</v>
      </c>
      <c r="V49" s="126">
        <f>Sep!$K$45</f>
        <v>1.0498622149446863</v>
      </c>
      <c r="W49" s="172"/>
      <c r="X49" s="173"/>
      <c r="Y49" s="172"/>
      <c r="Z49" s="172"/>
      <c r="AA49" s="172"/>
      <c r="AB49" s="173"/>
      <c r="AE49" s="86"/>
      <c r="AF49" s="86"/>
      <c r="AG49" s="86"/>
      <c r="AH49" s="86"/>
      <c r="AI49" s="86"/>
      <c r="AJ49" s="86"/>
      <c r="AK49" s="86"/>
      <c r="AL49" s="86"/>
      <c r="AM49" s="86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N49" s="149"/>
      <c r="FO49" s="149"/>
      <c r="GB49" s="149"/>
      <c r="GC49" s="149"/>
      <c r="GP49" s="149"/>
      <c r="GQ49" s="149"/>
      <c r="GR49" s="149"/>
      <c r="HE49" s="149"/>
      <c r="HF49" s="149"/>
      <c r="HG49" s="149"/>
      <c r="HH49" s="149"/>
      <c r="HI49" s="177"/>
      <c r="HJ49" s="177"/>
      <c r="HK49" s="177"/>
      <c r="HL49" s="177"/>
      <c r="HM49" s="177"/>
      <c r="HN49" s="177"/>
      <c r="HO49" s="177"/>
      <c r="HP49" s="177"/>
      <c r="HQ49" s="149"/>
    </row>
    <row r="50" spans="1:225" ht="15">
      <c r="A50" s="153">
        <f t="shared" si="7"/>
        <v>176</v>
      </c>
      <c r="B50" s="153">
        <f t="shared" si="8"/>
        <v>180</v>
      </c>
      <c r="C50" s="164"/>
      <c r="D50" s="170">
        <f t="shared" si="10"/>
        <v>0.56774193548387097</v>
      </c>
      <c r="E50" s="170">
        <f t="shared" si="11"/>
        <v>0.58064516129032262</v>
      </c>
      <c r="F50" s="167"/>
      <c r="G50" s="168">
        <f t="shared" si="12"/>
        <v>85.525525525525538</v>
      </c>
      <c r="H50" s="168">
        <f t="shared" si="13"/>
        <v>109.53846153846153</v>
      </c>
      <c r="I50" s="168">
        <v>15</v>
      </c>
      <c r="J50" s="168">
        <v>5.35</v>
      </c>
      <c r="K50" s="168">
        <v>7.5</v>
      </c>
      <c r="L50" s="168">
        <v>7.5</v>
      </c>
      <c r="M50" s="168">
        <v>11.42</v>
      </c>
      <c r="N50" s="168">
        <v>30</v>
      </c>
      <c r="O50" s="168">
        <v>8</v>
      </c>
      <c r="P50" s="168">
        <v>13.7</v>
      </c>
      <c r="Q50" s="168">
        <v>11.43</v>
      </c>
      <c r="R50" s="147">
        <f t="shared" si="9"/>
        <v>304.96398706398702</v>
      </c>
      <c r="S50" s="171">
        <f t="shared" si="6"/>
        <v>4133.1641684684682</v>
      </c>
      <c r="T50" s="88"/>
      <c r="U50" s="197">
        <v>41530</v>
      </c>
      <c r="V50" s="127">
        <f>Sep!$K$65</f>
        <v>1.0279147580479384</v>
      </c>
      <c r="W50" s="172"/>
      <c r="X50" s="173"/>
      <c r="Y50" s="172"/>
      <c r="Z50" s="172"/>
      <c r="AA50" s="172"/>
      <c r="AB50" s="173"/>
      <c r="AE50" s="86"/>
      <c r="AF50" s="86"/>
      <c r="AG50" s="86"/>
      <c r="AH50" s="86"/>
      <c r="AI50" s="86"/>
      <c r="AJ50" s="86"/>
      <c r="AK50" s="86"/>
      <c r="AL50" s="86"/>
      <c r="AM50" s="86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N50" s="149"/>
      <c r="FO50" s="149"/>
      <c r="GB50" s="149"/>
      <c r="GC50" s="149"/>
      <c r="GP50" s="149"/>
      <c r="GQ50" s="149"/>
      <c r="GR50" s="149"/>
      <c r="HE50" s="149"/>
      <c r="HF50" s="149"/>
      <c r="HG50" s="149"/>
      <c r="HH50" s="149"/>
      <c r="HI50" s="177"/>
      <c r="HJ50" s="177"/>
      <c r="HK50" s="177"/>
      <c r="HL50" s="177"/>
      <c r="HM50" s="177"/>
      <c r="HN50" s="177"/>
      <c r="HO50" s="177"/>
      <c r="HP50" s="177"/>
      <c r="HQ50" s="149"/>
    </row>
    <row r="51" spans="1:225" ht="15">
      <c r="A51" s="256">
        <f t="shared" si="7"/>
        <v>181</v>
      </c>
      <c r="B51" s="256">
        <f t="shared" si="8"/>
        <v>185</v>
      </c>
      <c r="C51" s="257"/>
      <c r="D51" s="258">
        <f t="shared" si="10"/>
        <v>0.58387096774193548</v>
      </c>
      <c r="E51" s="258">
        <f t="shared" si="11"/>
        <v>0.59677419354838712</v>
      </c>
      <c r="F51" s="167"/>
      <c r="G51" s="168">
        <f t="shared" si="12"/>
        <v>87.927927927927939</v>
      </c>
      <c r="H51" s="168">
        <f t="shared" si="13"/>
        <v>112.61538461538461</v>
      </c>
      <c r="I51" s="259">
        <v>22.5</v>
      </c>
      <c r="J51" s="168">
        <v>5.35</v>
      </c>
      <c r="K51" s="168">
        <v>7.5</v>
      </c>
      <c r="L51" s="168">
        <v>7.5</v>
      </c>
      <c r="M51" s="168">
        <v>11.42</v>
      </c>
      <c r="N51" s="168">
        <v>30</v>
      </c>
      <c r="O51" s="168">
        <v>8</v>
      </c>
      <c r="P51" s="168">
        <v>13.7</v>
      </c>
      <c r="Q51" s="168">
        <v>11.43</v>
      </c>
      <c r="R51" s="147">
        <f t="shared" si="9"/>
        <v>317.94331254331252</v>
      </c>
      <c r="S51" s="171">
        <f t="shared" si="6"/>
        <v>4305.2700243243244</v>
      </c>
      <c r="T51" s="88"/>
      <c r="U51" s="148">
        <f>Oct!$K$74</f>
        <v>16.558366637125228</v>
      </c>
      <c r="V51" s="128">
        <f>Oct!$K$17</f>
        <v>0.99433580697062496</v>
      </c>
      <c r="W51" s="172"/>
      <c r="X51" s="173"/>
      <c r="Y51" s="172"/>
      <c r="Z51" s="172"/>
      <c r="AA51" s="172"/>
      <c r="AB51" s="173"/>
      <c r="AE51" s="86"/>
      <c r="AF51" s="86"/>
      <c r="AG51" s="86"/>
      <c r="AH51" s="86"/>
      <c r="AI51" s="86"/>
      <c r="AJ51" s="86"/>
      <c r="AK51" s="86"/>
      <c r="AL51" s="86"/>
      <c r="AM51" s="86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N51" s="149"/>
      <c r="FO51" s="149"/>
      <c r="GB51" s="149"/>
      <c r="GC51" s="149"/>
      <c r="GP51" s="149"/>
      <c r="GQ51" s="149"/>
      <c r="GR51" s="149"/>
      <c r="HE51" s="149"/>
      <c r="HF51" s="149"/>
      <c r="HG51" s="149"/>
      <c r="HH51" s="149"/>
      <c r="HI51" s="177"/>
      <c r="HJ51" s="177"/>
      <c r="HK51" s="177"/>
      <c r="HL51" s="177"/>
      <c r="HM51" s="177"/>
      <c r="HN51" s="177"/>
      <c r="HO51" s="177"/>
      <c r="HP51" s="177"/>
      <c r="HQ51" s="149"/>
    </row>
    <row r="52" spans="1:225" ht="15">
      <c r="A52" s="153">
        <f t="shared" si="7"/>
        <v>186</v>
      </c>
      <c r="B52" s="153">
        <f t="shared" si="8"/>
        <v>190</v>
      </c>
      <c r="C52" s="164"/>
      <c r="D52" s="170">
        <f t="shared" si="10"/>
        <v>0.6</v>
      </c>
      <c r="E52" s="170">
        <f t="shared" si="11"/>
        <v>0.61290322580645162</v>
      </c>
      <c r="F52" s="167"/>
      <c r="G52" s="168">
        <f t="shared" si="12"/>
        <v>90.330330330330341</v>
      </c>
      <c r="H52" s="168">
        <f t="shared" si="13"/>
        <v>115.69230769230769</v>
      </c>
      <c r="I52" s="168">
        <v>22.5</v>
      </c>
      <c r="J52" s="168">
        <v>5.35</v>
      </c>
      <c r="K52" s="168">
        <v>7.5</v>
      </c>
      <c r="L52" s="168">
        <v>7.5</v>
      </c>
      <c r="M52" s="168">
        <v>11.42</v>
      </c>
      <c r="N52" s="168">
        <v>30</v>
      </c>
      <c r="O52" s="168">
        <v>8</v>
      </c>
      <c r="P52" s="168">
        <v>13.7</v>
      </c>
      <c r="Q52" s="168">
        <v>11.43</v>
      </c>
      <c r="R52" s="147">
        <f t="shared" si="9"/>
        <v>323.42263802263801</v>
      </c>
      <c r="S52" s="171">
        <f t="shared" si="6"/>
        <v>4377.9258801801798</v>
      </c>
      <c r="T52" s="88"/>
      <c r="U52" s="152">
        <f>Oct!$K$75</f>
        <v>12.894736842105264</v>
      </c>
      <c r="V52" s="126">
        <f>Oct!$K$21</f>
        <v>0.98178137651821873</v>
      </c>
      <c r="W52" s="172"/>
      <c r="X52" s="173"/>
      <c r="Y52" s="172"/>
      <c r="Z52" s="172"/>
      <c r="AA52" s="172"/>
      <c r="AB52" s="173"/>
      <c r="AE52" s="86"/>
      <c r="AF52" s="86"/>
      <c r="AG52" s="86"/>
      <c r="AH52" s="86"/>
      <c r="AI52" s="86"/>
      <c r="AJ52" s="86"/>
      <c r="AK52" s="86"/>
      <c r="AL52" s="86"/>
      <c r="AM52" s="86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N52" s="149"/>
      <c r="FO52" s="149"/>
      <c r="GB52" s="149"/>
      <c r="GC52" s="149"/>
      <c r="GP52" s="149"/>
      <c r="GQ52" s="149"/>
      <c r="GR52" s="149"/>
      <c r="HE52" s="149"/>
      <c r="HF52" s="149"/>
      <c r="HG52" s="149"/>
      <c r="HH52" s="149"/>
      <c r="HI52" s="177"/>
      <c r="HJ52" s="177"/>
      <c r="HK52" s="177"/>
      <c r="HL52" s="177"/>
      <c r="HM52" s="177"/>
      <c r="HN52" s="177"/>
      <c r="HO52" s="177"/>
      <c r="HP52" s="177"/>
      <c r="HQ52" s="149"/>
    </row>
    <row r="53" spans="1:225" ht="15">
      <c r="A53" s="153">
        <f t="shared" si="7"/>
        <v>191</v>
      </c>
      <c r="B53" s="153">
        <f t="shared" si="8"/>
        <v>195</v>
      </c>
      <c r="C53" s="164"/>
      <c r="D53" s="170">
        <f t="shared" si="10"/>
        <v>0.61612903225806448</v>
      </c>
      <c r="E53" s="170">
        <f t="shared" si="11"/>
        <v>0.62903225806451613</v>
      </c>
      <c r="F53" s="167"/>
      <c r="G53" s="168">
        <f t="shared" si="12"/>
        <v>92.732732732732742</v>
      </c>
      <c r="H53" s="168">
        <f t="shared" si="13"/>
        <v>118.76923076923077</v>
      </c>
      <c r="I53" s="168">
        <v>22.5</v>
      </c>
      <c r="J53" s="168">
        <v>5.35</v>
      </c>
      <c r="K53" s="168">
        <v>7.5</v>
      </c>
      <c r="L53" s="168">
        <v>7.5</v>
      </c>
      <c r="M53" s="168">
        <v>11.42</v>
      </c>
      <c r="N53" s="168">
        <v>30</v>
      </c>
      <c r="O53" s="168">
        <v>8</v>
      </c>
      <c r="P53" s="168">
        <v>13.7</v>
      </c>
      <c r="Q53" s="168">
        <v>11.43</v>
      </c>
      <c r="R53" s="147">
        <f t="shared" si="9"/>
        <v>328.90196350196351</v>
      </c>
      <c r="S53" s="171">
        <f t="shared" si="6"/>
        <v>4450.5817360360352</v>
      </c>
      <c r="T53" s="88"/>
      <c r="U53" s="152">
        <f>Oct!$K$76</f>
        <v>0</v>
      </c>
      <c r="V53" s="126">
        <f>Oct!$K$29</f>
        <v>0</v>
      </c>
      <c r="W53" s="172"/>
      <c r="X53" s="173"/>
      <c r="Y53" s="172"/>
      <c r="Z53" s="172"/>
      <c r="AA53" s="172"/>
      <c r="AB53" s="173"/>
      <c r="AE53" s="86"/>
      <c r="AF53" s="86"/>
      <c r="AG53" s="86"/>
      <c r="AH53" s="86"/>
      <c r="AI53" s="86"/>
      <c r="AJ53" s="86"/>
      <c r="AK53" s="86"/>
      <c r="AL53" s="86"/>
      <c r="AM53" s="86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88"/>
      <c r="EQ53" s="88"/>
      <c r="ER53" s="88"/>
      <c r="ES53" s="88"/>
      <c r="ET53" s="88"/>
      <c r="EU53" s="88"/>
      <c r="EV53" s="88"/>
      <c r="EW53" s="88"/>
      <c r="EX53" s="88"/>
      <c r="EY53" s="88"/>
      <c r="EZ53" s="88"/>
      <c r="FA53" s="88"/>
      <c r="FB53" s="88"/>
      <c r="FC53" s="88"/>
      <c r="FD53" s="88"/>
      <c r="FE53" s="88"/>
      <c r="FF53" s="88"/>
      <c r="FG53" s="88"/>
      <c r="FH53" s="88"/>
      <c r="FI53" s="88"/>
      <c r="FN53" s="149"/>
      <c r="FO53" s="149"/>
      <c r="GB53" s="149"/>
      <c r="GC53" s="149"/>
      <c r="GP53" s="149"/>
      <c r="GQ53" s="149"/>
      <c r="GR53" s="149"/>
      <c r="HE53" s="149"/>
      <c r="HF53" s="149"/>
      <c r="HG53" s="149"/>
      <c r="HH53" s="149"/>
      <c r="HI53" s="177"/>
      <c r="HJ53" s="177"/>
      <c r="HK53" s="177"/>
      <c r="HL53" s="177"/>
      <c r="HM53" s="177"/>
      <c r="HN53" s="177"/>
      <c r="HO53" s="177"/>
      <c r="HP53" s="177"/>
      <c r="HQ53" s="149"/>
    </row>
    <row r="54" spans="1:225" ht="15">
      <c r="A54" s="153">
        <f t="shared" si="7"/>
        <v>196</v>
      </c>
      <c r="B54" s="153">
        <f t="shared" si="8"/>
        <v>200</v>
      </c>
      <c r="C54" s="164"/>
      <c r="D54" s="170">
        <f t="shared" si="10"/>
        <v>0.63225806451612898</v>
      </c>
      <c r="E54" s="170">
        <f t="shared" si="11"/>
        <v>0.64516129032258063</v>
      </c>
      <c r="F54" s="167"/>
      <c r="G54" s="168">
        <f t="shared" si="12"/>
        <v>95.135135135135144</v>
      </c>
      <c r="H54" s="168">
        <f t="shared" si="13"/>
        <v>121.84615384615384</v>
      </c>
      <c r="I54" s="168">
        <v>22.5</v>
      </c>
      <c r="J54" s="168">
        <v>5.35</v>
      </c>
      <c r="K54" s="168">
        <v>7.5</v>
      </c>
      <c r="L54" s="168">
        <v>7.5</v>
      </c>
      <c r="M54" s="168">
        <v>11.42</v>
      </c>
      <c r="N54" s="168">
        <v>30</v>
      </c>
      <c r="O54" s="168">
        <v>8</v>
      </c>
      <c r="P54" s="168">
        <v>13.7</v>
      </c>
      <c r="Q54" s="168">
        <v>11.43</v>
      </c>
      <c r="R54" s="147">
        <f t="shared" si="9"/>
        <v>334.38128898128895</v>
      </c>
      <c r="S54" s="171">
        <f t="shared" si="6"/>
        <v>4523.2375918918915</v>
      </c>
      <c r="T54" s="88"/>
      <c r="U54" s="152">
        <f>Oct!$K$77</f>
        <v>54.194823044324821</v>
      </c>
      <c r="V54" s="126">
        <f>Oct!$K$45</f>
        <v>1.0360689917932584</v>
      </c>
      <c r="W54" s="172"/>
      <c r="X54" s="173"/>
      <c r="Y54" s="172"/>
      <c r="Z54" s="172"/>
      <c r="AA54" s="172"/>
      <c r="AB54" s="173"/>
      <c r="AE54" s="86"/>
      <c r="AF54" s="86"/>
      <c r="AG54" s="86"/>
      <c r="AH54" s="86"/>
      <c r="AI54" s="86"/>
      <c r="AJ54" s="86"/>
      <c r="AK54" s="86"/>
      <c r="AL54" s="86"/>
      <c r="AM54" s="86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  <c r="DH54" s="88"/>
      <c r="DI54" s="88"/>
      <c r="DJ54" s="88"/>
      <c r="DK54" s="88"/>
      <c r="DL54" s="88"/>
      <c r="DM54" s="88"/>
      <c r="DN54" s="88"/>
      <c r="DO54" s="88"/>
      <c r="DP54" s="88"/>
      <c r="DQ54" s="88"/>
      <c r="DR54" s="88"/>
      <c r="DS54" s="88"/>
      <c r="DT54" s="88"/>
      <c r="DU54" s="88"/>
      <c r="DV54" s="88"/>
      <c r="DW54" s="88"/>
      <c r="DX54" s="88"/>
      <c r="DY54" s="88"/>
      <c r="DZ54" s="88"/>
      <c r="EA54" s="88"/>
      <c r="EB54" s="88"/>
      <c r="EC54" s="88"/>
      <c r="ED54" s="88"/>
      <c r="EE54" s="88"/>
      <c r="EF54" s="88"/>
      <c r="EG54" s="88"/>
      <c r="EH54" s="88"/>
      <c r="EI54" s="88"/>
      <c r="EJ54" s="88"/>
      <c r="EK54" s="88"/>
      <c r="EL54" s="88"/>
      <c r="EM54" s="88"/>
      <c r="EN54" s="88"/>
      <c r="EO54" s="88"/>
      <c r="EP54" s="88"/>
      <c r="EQ54" s="88"/>
      <c r="ER54" s="88"/>
      <c r="ES54" s="88"/>
      <c r="ET54" s="88"/>
      <c r="EU54" s="88"/>
      <c r="EV54" s="88"/>
      <c r="EW54" s="88"/>
      <c r="EX54" s="88"/>
      <c r="EY54" s="88"/>
      <c r="EZ54" s="88"/>
      <c r="FA54" s="88"/>
      <c r="FB54" s="88"/>
      <c r="FC54" s="88"/>
      <c r="FD54" s="88"/>
      <c r="FE54" s="88"/>
      <c r="FF54" s="88"/>
      <c r="FG54" s="88"/>
      <c r="FH54" s="88"/>
      <c r="FI54" s="88"/>
      <c r="FN54" s="149"/>
      <c r="FO54" s="149"/>
      <c r="GB54" s="149"/>
      <c r="GC54" s="149"/>
      <c r="GP54" s="149"/>
      <c r="GQ54" s="149"/>
      <c r="GR54" s="149"/>
      <c r="HE54" s="149"/>
      <c r="HF54" s="149"/>
      <c r="HG54" s="149"/>
      <c r="HH54" s="149"/>
      <c r="HI54" s="177"/>
      <c r="HJ54" s="177"/>
      <c r="HK54" s="177"/>
      <c r="HL54" s="177"/>
      <c r="HM54" s="177"/>
      <c r="HN54" s="177"/>
      <c r="HO54" s="177"/>
      <c r="HP54" s="177"/>
      <c r="HQ54" s="149"/>
    </row>
    <row r="55" spans="1:225" ht="15">
      <c r="A55" s="153">
        <f t="shared" si="7"/>
        <v>201</v>
      </c>
      <c r="B55" s="153">
        <f t="shared" si="8"/>
        <v>205</v>
      </c>
      <c r="C55" s="164"/>
      <c r="D55" s="170">
        <f t="shared" si="10"/>
        <v>0.64838709677419359</v>
      </c>
      <c r="E55" s="170">
        <f t="shared" si="11"/>
        <v>0.66129032258064513</v>
      </c>
      <c r="F55" s="167"/>
      <c r="G55" s="168">
        <f t="shared" si="12"/>
        <v>97.537537537537546</v>
      </c>
      <c r="H55" s="168">
        <f t="shared" si="13"/>
        <v>124.92307692307692</v>
      </c>
      <c r="I55" s="168">
        <v>22.5</v>
      </c>
      <c r="J55" s="168">
        <v>5.35</v>
      </c>
      <c r="K55" s="168">
        <v>7.5</v>
      </c>
      <c r="L55" s="168">
        <v>7.5</v>
      </c>
      <c r="M55" s="168">
        <v>11.42</v>
      </c>
      <c r="N55" s="168">
        <v>30</v>
      </c>
      <c r="O55" s="168">
        <v>8</v>
      </c>
      <c r="P55" s="168">
        <v>13.7</v>
      </c>
      <c r="Q55" s="168">
        <v>11.43</v>
      </c>
      <c r="R55" s="147">
        <f t="shared" si="9"/>
        <v>339.8606144606145</v>
      </c>
      <c r="S55" s="171">
        <f t="shared" si="6"/>
        <v>4595.8934477477478</v>
      </c>
      <c r="T55" s="88"/>
      <c r="U55" s="197">
        <v>41560</v>
      </c>
      <c r="V55" s="127">
        <f>Oct!$K$65</f>
        <v>1.0032014862382785</v>
      </c>
      <c r="W55" s="172"/>
      <c r="X55" s="173"/>
      <c r="Y55" s="172"/>
      <c r="Z55" s="172"/>
      <c r="AA55" s="172"/>
      <c r="AB55" s="173"/>
      <c r="AE55" s="86"/>
      <c r="AF55" s="86"/>
      <c r="AG55" s="86"/>
      <c r="AH55" s="86"/>
      <c r="AI55" s="86"/>
      <c r="AJ55" s="86"/>
      <c r="AK55" s="86"/>
      <c r="AL55" s="86"/>
      <c r="AM55" s="86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  <c r="EY55" s="88"/>
      <c r="EZ55" s="88"/>
      <c r="FA55" s="88"/>
      <c r="FB55" s="88"/>
      <c r="FC55" s="88"/>
      <c r="FD55" s="88"/>
      <c r="FE55" s="88"/>
      <c r="FF55" s="88"/>
      <c r="FG55" s="88"/>
      <c r="FH55" s="88"/>
      <c r="FI55" s="88"/>
      <c r="FN55" s="149"/>
      <c r="FO55" s="149"/>
      <c r="GB55" s="149"/>
      <c r="GC55" s="149"/>
      <c r="GP55" s="149"/>
      <c r="GQ55" s="149"/>
      <c r="GR55" s="149"/>
      <c r="HE55" s="149"/>
      <c r="HF55" s="149"/>
      <c r="HG55" s="149"/>
      <c r="HH55" s="149"/>
      <c r="HI55" s="177"/>
      <c r="HJ55" s="177"/>
      <c r="HK55" s="177"/>
      <c r="HL55" s="177"/>
      <c r="HM55" s="177"/>
      <c r="HN55" s="177"/>
      <c r="HO55" s="177"/>
      <c r="HP55" s="177"/>
      <c r="HQ55" s="149"/>
    </row>
    <row r="56" spans="1:225" ht="15">
      <c r="A56" s="153">
        <f t="shared" si="7"/>
        <v>206</v>
      </c>
      <c r="B56" s="153">
        <f t="shared" si="8"/>
        <v>210</v>
      </c>
      <c r="C56" s="164"/>
      <c r="D56" s="170">
        <f t="shared" si="10"/>
        <v>0.6645161290322581</v>
      </c>
      <c r="E56" s="170">
        <f t="shared" si="11"/>
        <v>0.67741935483870963</v>
      </c>
      <c r="F56" s="167"/>
      <c r="G56" s="168">
        <f t="shared" si="12"/>
        <v>99.939939939939947</v>
      </c>
      <c r="H56" s="168">
        <f t="shared" si="13"/>
        <v>128</v>
      </c>
      <c r="I56" s="168">
        <v>22.5</v>
      </c>
      <c r="J56" s="168">
        <v>5.35</v>
      </c>
      <c r="K56" s="168">
        <v>7.5</v>
      </c>
      <c r="L56" s="168">
        <v>7.5</v>
      </c>
      <c r="M56" s="168">
        <v>11.42</v>
      </c>
      <c r="N56" s="168">
        <v>30</v>
      </c>
      <c r="O56" s="168">
        <v>8</v>
      </c>
      <c r="P56" s="168">
        <v>13.7</v>
      </c>
      <c r="Q56" s="168">
        <v>11.43</v>
      </c>
      <c r="R56" s="147">
        <f t="shared" si="9"/>
        <v>345.33993993993994</v>
      </c>
      <c r="S56" s="171">
        <f t="shared" si="6"/>
        <v>4668.5493036036032</v>
      </c>
      <c r="T56" s="88"/>
      <c r="U56" s="148">
        <f>Nov!$K$74</f>
        <v>16.871399715717811</v>
      </c>
      <c r="V56" s="128">
        <f>Nov!$K$17</f>
        <v>1.0136567329654784</v>
      </c>
      <c r="W56" s="172"/>
      <c r="X56" s="173"/>
      <c r="Y56" s="172"/>
      <c r="Z56" s="172"/>
      <c r="AA56" s="172"/>
      <c r="AB56" s="173"/>
      <c r="AE56" s="86"/>
      <c r="AF56" s="86"/>
      <c r="AG56" s="86"/>
      <c r="AH56" s="86"/>
      <c r="AI56" s="86"/>
      <c r="AJ56" s="86"/>
      <c r="AK56" s="86"/>
      <c r="AL56" s="86"/>
      <c r="AM56" s="86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8"/>
      <c r="DT56" s="88"/>
      <c r="DU56" s="88"/>
      <c r="DV56" s="88"/>
      <c r="DW56" s="88"/>
      <c r="DX56" s="88"/>
      <c r="DY56" s="88"/>
      <c r="DZ56" s="88"/>
      <c r="EA56" s="88"/>
      <c r="EB56" s="88"/>
      <c r="EC56" s="88"/>
      <c r="ED56" s="88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  <c r="EY56" s="88"/>
      <c r="EZ56" s="88"/>
      <c r="FA56" s="88"/>
      <c r="FB56" s="88"/>
      <c r="FC56" s="88"/>
      <c r="FD56" s="88"/>
      <c r="FE56" s="88"/>
      <c r="FF56" s="88"/>
      <c r="FG56" s="88"/>
      <c r="FH56" s="88"/>
      <c r="FI56" s="88"/>
      <c r="FN56" s="149"/>
      <c r="FO56" s="149"/>
      <c r="GB56" s="149"/>
      <c r="GC56" s="149"/>
      <c r="GP56" s="149"/>
      <c r="GQ56" s="149"/>
      <c r="GR56" s="149"/>
      <c r="HE56" s="149"/>
      <c r="HF56" s="149"/>
      <c r="HG56" s="149"/>
      <c r="HH56" s="149"/>
      <c r="HI56" s="177"/>
      <c r="HJ56" s="177"/>
      <c r="HK56" s="177"/>
      <c r="HL56" s="177"/>
      <c r="HM56" s="177"/>
      <c r="HN56" s="177"/>
      <c r="HO56" s="177"/>
      <c r="HP56" s="177"/>
      <c r="HQ56" s="149"/>
    </row>
    <row r="57" spans="1:225" ht="15">
      <c r="A57" s="153">
        <f t="shared" si="7"/>
        <v>211</v>
      </c>
      <c r="B57" s="153">
        <f t="shared" si="8"/>
        <v>215</v>
      </c>
      <c r="C57" s="164"/>
      <c r="D57" s="170">
        <f t="shared" si="10"/>
        <v>0.6806451612903226</v>
      </c>
      <c r="E57" s="170">
        <f t="shared" si="11"/>
        <v>0.69354838709677424</v>
      </c>
      <c r="F57" s="167"/>
      <c r="G57" s="168">
        <f t="shared" si="12"/>
        <v>102.34234234234235</v>
      </c>
      <c r="H57" s="168">
        <f t="shared" si="13"/>
        <v>131.07692307692307</v>
      </c>
      <c r="I57" s="168">
        <v>22.5</v>
      </c>
      <c r="J57" s="168">
        <v>5.35</v>
      </c>
      <c r="K57" s="168">
        <v>7.5</v>
      </c>
      <c r="L57" s="168">
        <v>7.5</v>
      </c>
      <c r="M57" s="168">
        <v>11.42</v>
      </c>
      <c r="N57" s="168">
        <v>30</v>
      </c>
      <c r="O57" s="168">
        <v>8</v>
      </c>
      <c r="P57" s="168">
        <v>13.7</v>
      </c>
      <c r="Q57" s="168">
        <v>11.43</v>
      </c>
      <c r="R57" s="147">
        <f t="shared" si="9"/>
        <v>350.81926541926543</v>
      </c>
      <c r="S57" s="171">
        <f t="shared" si="6"/>
        <v>4741.2051594594586</v>
      </c>
      <c r="T57" s="88"/>
      <c r="U57" s="152">
        <f>Nov!$K$75</f>
        <v>12.139303482587065</v>
      </c>
      <c r="V57" s="126">
        <f>Nov!$K$21</f>
        <v>0.9644087256027557</v>
      </c>
      <c r="W57" s="172"/>
      <c r="X57" s="173"/>
      <c r="Y57" s="172"/>
      <c r="Z57" s="172"/>
      <c r="AA57" s="172"/>
      <c r="AB57" s="173"/>
      <c r="AE57" s="86"/>
      <c r="AF57" s="86"/>
      <c r="AG57" s="86"/>
      <c r="AH57" s="86"/>
      <c r="AI57" s="86"/>
      <c r="AJ57" s="86"/>
      <c r="AK57" s="86"/>
      <c r="AL57" s="86"/>
      <c r="AM57" s="86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88"/>
      <c r="EQ57" s="88"/>
      <c r="ER57" s="88"/>
      <c r="ES57" s="88"/>
      <c r="ET57" s="88"/>
      <c r="EU57" s="88"/>
      <c r="EV57" s="88"/>
      <c r="EW57" s="88"/>
      <c r="EX57" s="88"/>
      <c r="EY57" s="88"/>
      <c r="EZ57" s="88"/>
      <c r="FA57" s="88"/>
      <c r="FB57" s="88"/>
      <c r="FC57" s="88"/>
      <c r="FD57" s="88"/>
      <c r="FE57" s="88"/>
      <c r="FF57" s="88"/>
      <c r="FG57" s="88"/>
      <c r="FH57" s="88"/>
      <c r="FI57" s="88"/>
      <c r="FN57" s="149"/>
      <c r="FO57" s="149"/>
      <c r="GB57" s="149"/>
      <c r="GC57" s="149"/>
      <c r="GP57" s="149"/>
      <c r="GQ57" s="149"/>
      <c r="GR57" s="149"/>
      <c r="HE57" s="149"/>
      <c r="HF57" s="149"/>
      <c r="HG57" s="149"/>
      <c r="HH57" s="149"/>
      <c r="HI57" s="177"/>
      <c r="HJ57" s="177"/>
      <c r="HK57" s="177"/>
      <c r="HL57" s="177"/>
      <c r="HM57" s="177"/>
      <c r="HN57" s="177"/>
      <c r="HO57" s="177"/>
      <c r="HP57" s="177"/>
      <c r="HQ57" s="149"/>
    </row>
    <row r="58" spans="1:225" ht="15">
      <c r="A58" s="153">
        <f t="shared" si="7"/>
        <v>216</v>
      </c>
      <c r="B58" s="153">
        <f t="shared" si="8"/>
        <v>220</v>
      </c>
      <c r="C58" s="164"/>
      <c r="D58" s="170">
        <f t="shared" si="10"/>
        <v>0.6967741935483871</v>
      </c>
      <c r="E58" s="170">
        <f t="shared" si="11"/>
        <v>0.70967741935483875</v>
      </c>
      <c r="F58" s="167"/>
      <c r="G58" s="168">
        <f t="shared" si="12"/>
        <v>104.74474474474475</v>
      </c>
      <c r="H58" s="168">
        <f t="shared" si="13"/>
        <v>134.15384615384616</v>
      </c>
      <c r="I58" s="168">
        <v>22.5</v>
      </c>
      <c r="J58" s="168">
        <v>5.35</v>
      </c>
      <c r="K58" s="168">
        <v>7.5</v>
      </c>
      <c r="L58" s="168">
        <v>7.5</v>
      </c>
      <c r="M58" s="168">
        <v>11.42</v>
      </c>
      <c r="N58" s="168">
        <v>30</v>
      </c>
      <c r="O58" s="168">
        <v>8</v>
      </c>
      <c r="P58" s="168">
        <v>13.7</v>
      </c>
      <c r="Q58" s="168">
        <v>11.43</v>
      </c>
      <c r="R58" s="147">
        <f t="shared" si="9"/>
        <v>356.29859089859093</v>
      </c>
      <c r="S58" s="171">
        <f t="shared" si="6"/>
        <v>4813.8610153153149</v>
      </c>
      <c r="T58" s="88"/>
      <c r="U58" s="152">
        <f>Nov!$K$76</f>
        <v>0</v>
      </c>
      <c r="V58" s="126">
        <f>Nov!$K$29</f>
        <v>0</v>
      </c>
      <c r="W58" s="172"/>
      <c r="X58" s="173"/>
      <c r="Y58" s="172"/>
      <c r="Z58" s="172"/>
      <c r="AA58" s="172"/>
      <c r="AB58" s="173"/>
      <c r="AE58" s="86"/>
      <c r="AF58" s="86"/>
      <c r="AG58" s="86"/>
      <c r="AH58" s="86"/>
      <c r="AI58" s="86"/>
      <c r="AJ58" s="86"/>
      <c r="AK58" s="86"/>
      <c r="AL58" s="86"/>
      <c r="AM58" s="86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8"/>
      <c r="DV58" s="88"/>
      <c r="DW58" s="88"/>
      <c r="DX58" s="88"/>
      <c r="DY58" s="88"/>
      <c r="DZ58" s="88"/>
      <c r="EA58" s="88"/>
      <c r="EB58" s="88"/>
      <c r="EC58" s="88"/>
      <c r="ED58" s="88"/>
      <c r="EE58" s="88"/>
      <c r="EF58" s="88"/>
      <c r="EG58" s="88"/>
      <c r="EH58" s="88"/>
      <c r="EI58" s="88"/>
      <c r="EJ58" s="88"/>
      <c r="EK58" s="88"/>
      <c r="EL58" s="88"/>
      <c r="EM58" s="88"/>
      <c r="EN58" s="88"/>
      <c r="EO58" s="88"/>
      <c r="EP58" s="88"/>
      <c r="EQ58" s="88"/>
      <c r="ER58" s="88"/>
      <c r="ES58" s="88"/>
      <c r="ET58" s="88"/>
      <c r="EU58" s="88"/>
      <c r="EV58" s="88"/>
      <c r="EW58" s="88"/>
      <c r="EX58" s="88"/>
      <c r="EY58" s="88"/>
      <c r="EZ58" s="88"/>
      <c r="FA58" s="88"/>
      <c r="FB58" s="88"/>
      <c r="FC58" s="88"/>
      <c r="FD58" s="88"/>
      <c r="FE58" s="88"/>
      <c r="FF58" s="88"/>
      <c r="FG58" s="88"/>
      <c r="FH58" s="88"/>
      <c r="FI58" s="88"/>
      <c r="FN58" s="149"/>
      <c r="FO58" s="149"/>
      <c r="GB58" s="149"/>
      <c r="GC58" s="149"/>
      <c r="GP58" s="149"/>
      <c r="GQ58" s="149"/>
      <c r="GR58" s="149"/>
      <c r="HE58" s="149"/>
      <c r="HF58" s="149"/>
      <c r="HG58" s="149"/>
      <c r="HH58" s="149"/>
      <c r="HI58" s="177"/>
      <c r="HJ58" s="177"/>
      <c r="HK58" s="177"/>
      <c r="HL58" s="177"/>
      <c r="HM58" s="177"/>
      <c r="HN58" s="177"/>
      <c r="HO58" s="177"/>
      <c r="HP58" s="177"/>
      <c r="HQ58" s="149"/>
    </row>
    <row r="59" spans="1:225" ht="15">
      <c r="A59" s="153">
        <f t="shared" si="7"/>
        <v>221</v>
      </c>
      <c r="B59" s="153">
        <f t="shared" si="8"/>
        <v>225</v>
      </c>
      <c r="C59" s="164"/>
      <c r="D59" s="170">
        <f t="shared" si="10"/>
        <v>0.7129032258064516</v>
      </c>
      <c r="E59" s="170">
        <f t="shared" si="11"/>
        <v>0.72580645161290325</v>
      </c>
      <c r="F59" s="167"/>
      <c r="G59" s="168">
        <f t="shared" si="12"/>
        <v>107.14714714714715</v>
      </c>
      <c r="H59" s="168">
        <f t="shared" si="13"/>
        <v>137.23076923076923</v>
      </c>
      <c r="I59" s="168">
        <v>22.5</v>
      </c>
      <c r="J59" s="168">
        <v>5.35</v>
      </c>
      <c r="K59" s="168">
        <v>7.5</v>
      </c>
      <c r="L59" s="168">
        <v>7.5</v>
      </c>
      <c r="M59" s="168">
        <v>11.42</v>
      </c>
      <c r="N59" s="168">
        <v>30</v>
      </c>
      <c r="O59" s="168">
        <v>8</v>
      </c>
      <c r="P59" s="168">
        <v>13.7</v>
      </c>
      <c r="Q59" s="168">
        <v>11.43</v>
      </c>
      <c r="R59" s="147">
        <f t="shared" si="9"/>
        <v>361.77791637791643</v>
      </c>
      <c r="S59" s="171">
        <f t="shared" si="6"/>
        <v>4886.5168711711704</v>
      </c>
      <c r="T59" s="88"/>
      <c r="U59" s="152">
        <f>Nov!$K$77</f>
        <v>53.186622983247823</v>
      </c>
      <c r="V59" s="126">
        <f>Nov!$K$45</f>
        <v>0.95997971420749795</v>
      </c>
      <c r="W59" s="172"/>
      <c r="X59" s="173"/>
      <c r="Y59" s="172"/>
      <c r="Z59" s="172"/>
      <c r="AA59" s="172"/>
      <c r="AB59" s="173"/>
      <c r="AE59" s="86"/>
      <c r="AF59" s="86"/>
      <c r="AG59" s="86"/>
      <c r="AH59" s="86"/>
      <c r="AI59" s="86"/>
      <c r="AJ59" s="86"/>
      <c r="AK59" s="86"/>
      <c r="AL59" s="86"/>
      <c r="AM59" s="86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88"/>
      <c r="EQ59" s="88"/>
      <c r="ER59" s="88"/>
      <c r="ES59" s="88"/>
      <c r="ET59" s="88"/>
      <c r="EU59" s="88"/>
      <c r="EV59" s="88"/>
      <c r="EW59" s="88"/>
      <c r="EX59" s="88"/>
      <c r="EY59" s="88"/>
      <c r="EZ59" s="88"/>
      <c r="FA59" s="88"/>
      <c r="FB59" s="88"/>
      <c r="FC59" s="88"/>
      <c r="FD59" s="88"/>
      <c r="FE59" s="88"/>
      <c r="FF59" s="88"/>
      <c r="FG59" s="88"/>
      <c r="FH59" s="88"/>
      <c r="FI59" s="88"/>
      <c r="FN59" s="149"/>
      <c r="FO59" s="149"/>
      <c r="GB59" s="149"/>
      <c r="GC59" s="149"/>
      <c r="GP59" s="149"/>
      <c r="GQ59" s="149"/>
      <c r="GR59" s="149"/>
      <c r="HE59" s="149"/>
      <c r="HF59" s="149"/>
      <c r="HG59" s="149"/>
      <c r="HH59" s="149"/>
      <c r="HI59" s="177"/>
      <c r="HJ59" s="177"/>
      <c r="HK59" s="177"/>
      <c r="HL59" s="177"/>
      <c r="HM59" s="177"/>
      <c r="HN59" s="177"/>
      <c r="HO59" s="177"/>
      <c r="HP59" s="177"/>
      <c r="HQ59" s="149"/>
    </row>
    <row r="60" spans="1:225" ht="15">
      <c r="A60" s="153">
        <f t="shared" si="7"/>
        <v>226</v>
      </c>
      <c r="B60" s="153">
        <f t="shared" si="8"/>
        <v>230</v>
      </c>
      <c r="C60" s="164"/>
      <c r="D60" s="170">
        <f t="shared" si="10"/>
        <v>0.7290322580645161</v>
      </c>
      <c r="E60" s="170">
        <f t="shared" si="11"/>
        <v>0.74193548387096775</v>
      </c>
      <c r="F60" s="167"/>
      <c r="G60" s="168">
        <f t="shared" si="12"/>
        <v>109.54954954954955</v>
      </c>
      <c r="H60" s="168">
        <f t="shared" si="13"/>
        <v>140.30769230769232</v>
      </c>
      <c r="I60" s="168">
        <v>22.5</v>
      </c>
      <c r="J60" s="168">
        <v>5.35</v>
      </c>
      <c r="K60" s="168">
        <v>7.5</v>
      </c>
      <c r="L60" s="168">
        <v>7.5</v>
      </c>
      <c r="M60" s="168">
        <v>11.42</v>
      </c>
      <c r="N60" s="168">
        <v>30</v>
      </c>
      <c r="O60" s="168">
        <v>8</v>
      </c>
      <c r="P60" s="168">
        <v>13.7</v>
      </c>
      <c r="Q60" s="168">
        <v>11.43</v>
      </c>
      <c r="R60" s="147">
        <f t="shared" si="9"/>
        <v>367.25724185724192</v>
      </c>
      <c r="S60" s="171">
        <f t="shared" si="6"/>
        <v>4959.1727270270267</v>
      </c>
      <c r="T60" s="88"/>
      <c r="U60" s="197">
        <v>41591</v>
      </c>
      <c r="V60" s="127">
        <f>Nov!$K$65</f>
        <v>1.0208631584214183</v>
      </c>
      <c r="W60" s="172"/>
      <c r="X60" s="173"/>
      <c r="Y60" s="172"/>
      <c r="Z60" s="172"/>
      <c r="AA60" s="172"/>
      <c r="AB60" s="173"/>
      <c r="AE60" s="86"/>
      <c r="AF60" s="86"/>
      <c r="AG60" s="86"/>
      <c r="AH60" s="86"/>
      <c r="AI60" s="86"/>
      <c r="AJ60" s="86"/>
      <c r="AK60" s="86"/>
      <c r="AL60" s="86"/>
      <c r="AM60" s="86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  <c r="FG60" s="88"/>
      <c r="FH60" s="88"/>
      <c r="FI60" s="88"/>
      <c r="FN60" s="149"/>
      <c r="FO60" s="149"/>
      <c r="GB60" s="149"/>
      <c r="GC60" s="149"/>
      <c r="GP60" s="149"/>
      <c r="GQ60" s="149"/>
      <c r="GR60" s="149"/>
      <c r="HE60" s="149"/>
      <c r="HF60" s="149"/>
      <c r="HG60" s="149"/>
      <c r="HH60" s="149"/>
      <c r="HI60" s="177"/>
      <c r="HJ60" s="177"/>
      <c r="HK60" s="177"/>
      <c r="HL60" s="177"/>
      <c r="HM60" s="177"/>
      <c r="HN60" s="177"/>
      <c r="HO60" s="177"/>
      <c r="HP60" s="177"/>
      <c r="HQ60" s="149"/>
    </row>
    <row r="61" spans="1:225" ht="15">
      <c r="A61" s="153">
        <f t="shared" si="7"/>
        <v>231</v>
      </c>
      <c r="B61" s="153">
        <f t="shared" si="8"/>
        <v>235</v>
      </c>
      <c r="C61" s="164"/>
      <c r="D61" s="170">
        <f t="shared" si="10"/>
        <v>0.74516129032258061</v>
      </c>
      <c r="E61" s="170">
        <f t="shared" si="11"/>
        <v>0.75806451612903225</v>
      </c>
      <c r="F61" s="167"/>
      <c r="G61" s="168">
        <f t="shared" si="12"/>
        <v>111.95195195195195</v>
      </c>
      <c r="H61" s="168">
        <f t="shared" si="13"/>
        <v>143.38461538461539</v>
      </c>
      <c r="I61" s="168">
        <v>22.5</v>
      </c>
      <c r="J61" s="168">
        <v>5.35</v>
      </c>
      <c r="K61" s="168">
        <v>7.5</v>
      </c>
      <c r="L61" s="168">
        <v>7.5</v>
      </c>
      <c r="M61" s="168">
        <v>11.42</v>
      </c>
      <c r="N61" s="168">
        <v>30</v>
      </c>
      <c r="O61" s="168">
        <v>8</v>
      </c>
      <c r="P61" s="168">
        <v>13.7</v>
      </c>
      <c r="Q61" s="168">
        <v>11.43</v>
      </c>
      <c r="R61" s="147">
        <f t="shared" si="9"/>
        <v>372.73656733656736</v>
      </c>
      <c r="S61" s="171">
        <f t="shared" si="6"/>
        <v>5031.8285828828821</v>
      </c>
      <c r="T61" s="88"/>
      <c r="U61" s="148">
        <f>Dec!$K$74</f>
        <v>16.246530768494591</v>
      </c>
      <c r="V61" s="128">
        <f>Dec!$K$17</f>
        <v>0.97737703250192476</v>
      </c>
      <c r="W61" s="172"/>
      <c r="X61" s="173"/>
      <c r="Y61" s="172"/>
      <c r="Z61" s="172"/>
      <c r="AA61" s="172"/>
      <c r="AB61" s="173"/>
      <c r="AE61" s="86"/>
      <c r="AF61" s="86"/>
      <c r="AG61" s="86"/>
      <c r="AH61" s="86"/>
      <c r="AI61" s="86"/>
      <c r="AJ61" s="86"/>
      <c r="AK61" s="86"/>
      <c r="AL61" s="86"/>
      <c r="AM61" s="86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88"/>
      <c r="EQ61" s="88"/>
      <c r="ER61" s="88"/>
      <c r="ES61" s="88"/>
      <c r="ET61" s="88"/>
      <c r="EU61" s="88"/>
      <c r="EV61" s="88"/>
      <c r="EW61" s="88"/>
      <c r="EX61" s="88"/>
      <c r="EY61" s="88"/>
      <c r="EZ61" s="88"/>
      <c r="FA61" s="88"/>
      <c r="FB61" s="88"/>
      <c r="FC61" s="88"/>
      <c r="FD61" s="88"/>
      <c r="FE61" s="88"/>
      <c r="FF61" s="88"/>
      <c r="FG61" s="88"/>
      <c r="FH61" s="88"/>
      <c r="FI61" s="88"/>
      <c r="FN61" s="149"/>
      <c r="FO61" s="149"/>
      <c r="GB61" s="149"/>
      <c r="GC61" s="149"/>
      <c r="GP61" s="149"/>
      <c r="GQ61" s="149"/>
      <c r="GR61" s="149"/>
      <c r="HE61" s="149"/>
      <c r="HF61" s="149"/>
      <c r="HG61" s="149"/>
      <c r="HH61" s="149"/>
      <c r="HI61" s="177"/>
      <c r="HJ61" s="177"/>
      <c r="HK61" s="177"/>
      <c r="HL61" s="177"/>
      <c r="HM61" s="177"/>
      <c r="HN61" s="177"/>
      <c r="HO61" s="177"/>
      <c r="HP61" s="177"/>
      <c r="HQ61" s="149"/>
    </row>
    <row r="62" spans="1:225" ht="15">
      <c r="A62" s="153">
        <f t="shared" si="7"/>
        <v>236</v>
      </c>
      <c r="B62" s="153">
        <f t="shared" si="8"/>
        <v>240</v>
      </c>
      <c r="C62" s="164"/>
      <c r="D62" s="170">
        <f t="shared" si="10"/>
        <v>0.76129032258064511</v>
      </c>
      <c r="E62" s="170">
        <f t="shared" si="11"/>
        <v>0.77419354838709675</v>
      </c>
      <c r="F62" s="167"/>
      <c r="G62" s="168">
        <f t="shared" si="12"/>
        <v>114.35435435435437</v>
      </c>
      <c r="H62" s="168">
        <f t="shared" si="13"/>
        <v>146.46153846153845</v>
      </c>
      <c r="I62" s="168">
        <v>22.5</v>
      </c>
      <c r="J62" s="168">
        <v>5.35</v>
      </c>
      <c r="K62" s="168">
        <v>7.5</v>
      </c>
      <c r="L62" s="168">
        <v>7.5</v>
      </c>
      <c r="M62" s="168">
        <v>11.42</v>
      </c>
      <c r="N62" s="168">
        <v>30</v>
      </c>
      <c r="O62" s="168">
        <v>8</v>
      </c>
      <c r="P62" s="168">
        <v>13.7</v>
      </c>
      <c r="Q62" s="168">
        <v>11.43</v>
      </c>
      <c r="R62" s="147">
        <f t="shared" si="9"/>
        <v>378.21589281589286</v>
      </c>
      <c r="S62" s="171">
        <f t="shared" si="6"/>
        <v>5104.4844387387384</v>
      </c>
      <c r="T62" s="88"/>
      <c r="U62" s="152">
        <f>Dec!$K$75</f>
        <v>12.682926829268293</v>
      </c>
      <c r="V62" s="126">
        <f>Dec!$K$21</f>
        <v>1.3508442776735461</v>
      </c>
      <c r="W62" s="172"/>
      <c r="X62" s="173"/>
      <c r="Y62" s="172"/>
      <c r="Z62" s="172"/>
      <c r="AA62" s="172"/>
      <c r="AB62" s="173"/>
      <c r="AC62" s="173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88"/>
      <c r="DP62" s="88"/>
      <c r="DQ62" s="88"/>
      <c r="DR62" s="88"/>
      <c r="DS62" s="88"/>
      <c r="DT62" s="88"/>
      <c r="DU62" s="88"/>
      <c r="DV62" s="88"/>
      <c r="DW62" s="88"/>
      <c r="DX62" s="88"/>
      <c r="DY62" s="88"/>
      <c r="DZ62" s="88"/>
      <c r="EA62" s="88"/>
      <c r="EB62" s="88"/>
      <c r="EC62" s="88"/>
      <c r="ED62" s="88"/>
      <c r="EE62" s="88"/>
      <c r="EF62" s="88"/>
      <c r="EG62" s="88"/>
      <c r="EH62" s="88"/>
      <c r="EI62" s="88"/>
      <c r="EJ62" s="88"/>
      <c r="EK62" s="88"/>
      <c r="EL62" s="88"/>
      <c r="EM62" s="88"/>
      <c r="EN62" s="88"/>
      <c r="EO62" s="88"/>
      <c r="EP62" s="88"/>
      <c r="EQ62" s="88"/>
      <c r="ER62" s="88"/>
      <c r="ES62" s="88"/>
      <c r="ET62" s="88"/>
      <c r="EU62" s="88"/>
      <c r="EV62" s="88"/>
      <c r="EW62" s="88"/>
      <c r="EX62" s="88"/>
      <c r="EY62" s="88"/>
      <c r="EZ62" s="88"/>
      <c r="FA62" s="88"/>
      <c r="FB62" s="88"/>
      <c r="FC62" s="88"/>
      <c r="FD62" s="88"/>
      <c r="FE62" s="88"/>
      <c r="FF62" s="88"/>
      <c r="FG62" s="88"/>
      <c r="FH62" s="88"/>
      <c r="FI62" s="88"/>
      <c r="FN62" s="149"/>
      <c r="FO62" s="149"/>
      <c r="GB62" s="149"/>
      <c r="GC62" s="149"/>
      <c r="GP62" s="149"/>
      <c r="GQ62" s="149"/>
      <c r="GR62" s="149"/>
      <c r="HE62" s="149"/>
      <c r="HF62" s="149"/>
      <c r="HG62" s="149"/>
      <c r="HH62" s="149"/>
      <c r="HI62" s="177"/>
      <c r="HJ62" s="177"/>
      <c r="HK62" s="177"/>
      <c r="HL62" s="177"/>
      <c r="HM62" s="177"/>
      <c r="HN62" s="177"/>
      <c r="HO62" s="177"/>
      <c r="HP62" s="177"/>
      <c r="HQ62" s="149"/>
    </row>
    <row r="63" spans="1:225" ht="15">
      <c r="A63" s="153">
        <f t="shared" si="7"/>
        <v>241</v>
      </c>
      <c r="B63" s="153">
        <f t="shared" si="8"/>
        <v>245</v>
      </c>
      <c r="C63" s="164"/>
      <c r="D63" s="170">
        <f t="shared" si="10"/>
        <v>0.77741935483870972</v>
      </c>
      <c r="E63" s="170">
        <f t="shared" si="11"/>
        <v>0.79032258064516125</v>
      </c>
      <c r="F63" s="167"/>
      <c r="G63" s="168">
        <f t="shared" si="12"/>
        <v>116.75675675675677</v>
      </c>
      <c r="H63" s="168">
        <f t="shared" si="13"/>
        <v>149.53846153846155</v>
      </c>
      <c r="I63" s="168">
        <v>22.5</v>
      </c>
      <c r="J63" s="168">
        <v>5.35</v>
      </c>
      <c r="K63" s="168">
        <v>7.5</v>
      </c>
      <c r="L63" s="168">
        <v>7.5</v>
      </c>
      <c r="M63" s="168">
        <v>11.42</v>
      </c>
      <c r="N63" s="168">
        <v>30</v>
      </c>
      <c r="O63" s="168">
        <v>8</v>
      </c>
      <c r="P63" s="168">
        <v>13.7</v>
      </c>
      <c r="Q63" s="168">
        <v>11.43</v>
      </c>
      <c r="R63" s="147">
        <f t="shared" si="9"/>
        <v>383.69521829521835</v>
      </c>
      <c r="S63" s="171">
        <f t="shared" si="6"/>
        <v>5177.1402945945938</v>
      </c>
      <c r="T63" s="88"/>
      <c r="U63" s="152">
        <f>Dec!$K$76</f>
        <v>0</v>
      </c>
      <c r="V63" s="126">
        <f>Dec!$K$29</f>
        <v>0</v>
      </c>
      <c r="W63" s="172"/>
      <c r="X63" s="173"/>
      <c r="Y63" s="172"/>
      <c r="Z63" s="172"/>
      <c r="AA63" s="172"/>
      <c r="AB63" s="173"/>
      <c r="AC63" s="173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88"/>
      <c r="EQ63" s="88"/>
      <c r="ER63" s="88"/>
      <c r="ES63" s="88"/>
      <c r="ET63" s="88"/>
      <c r="EU63" s="88"/>
      <c r="EV63" s="88"/>
      <c r="EW63" s="88"/>
      <c r="EX63" s="88"/>
      <c r="EY63" s="88"/>
      <c r="EZ63" s="88"/>
      <c r="FA63" s="88"/>
      <c r="FB63" s="88"/>
      <c r="FC63" s="88"/>
      <c r="FD63" s="88"/>
      <c r="FE63" s="88"/>
      <c r="FF63" s="88"/>
      <c r="FG63" s="88"/>
      <c r="FH63" s="88"/>
      <c r="FI63" s="88"/>
      <c r="FN63" s="149"/>
      <c r="FO63" s="149"/>
      <c r="GB63" s="149"/>
      <c r="GC63" s="149"/>
      <c r="GP63" s="149"/>
      <c r="GQ63" s="149"/>
      <c r="GR63" s="149"/>
      <c r="HE63" s="149"/>
      <c r="HF63" s="149"/>
      <c r="HG63" s="149"/>
      <c r="HH63" s="149"/>
      <c r="HI63" s="177"/>
      <c r="HJ63" s="177"/>
      <c r="HK63" s="177"/>
      <c r="HL63" s="177"/>
      <c r="HM63" s="177"/>
      <c r="HN63" s="177"/>
      <c r="HO63" s="177"/>
      <c r="HP63" s="177"/>
      <c r="HQ63" s="149"/>
    </row>
    <row r="64" spans="1:225" ht="15">
      <c r="A64" s="153">
        <f t="shared" si="7"/>
        <v>246</v>
      </c>
      <c r="B64" s="153">
        <f t="shared" si="8"/>
        <v>250</v>
      </c>
      <c r="C64" s="164"/>
      <c r="D64" s="170">
        <f t="shared" si="10"/>
        <v>0.79354838709677422</v>
      </c>
      <c r="E64" s="170">
        <f t="shared" si="11"/>
        <v>0.80645161290322576</v>
      </c>
      <c r="F64" s="167"/>
      <c r="G64" s="168">
        <f t="shared" si="12"/>
        <v>119.15915915915917</v>
      </c>
      <c r="H64" s="168">
        <f t="shared" si="13"/>
        <v>152.61538461538461</v>
      </c>
      <c r="I64" s="168">
        <v>22.5</v>
      </c>
      <c r="J64" s="168">
        <v>5.35</v>
      </c>
      <c r="K64" s="168">
        <v>7.5</v>
      </c>
      <c r="L64" s="168">
        <v>7.5</v>
      </c>
      <c r="M64" s="168">
        <v>11.42</v>
      </c>
      <c r="N64" s="168">
        <v>30</v>
      </c>
      <c r="O64" s="168">
        <v>8</v>
      </c>
      <c r="P64" s="168">
        <v>13.7</v>
      </c>
      <c r="Q64" s="168">
        <v>11.43</v>
      </c>
      <c r="R64" s="147">
        <f t="shared" si="9"/>
        <v>389.17454377454379</v>
      </c>
      <c r="S64" s="171">
        <f t="shared" si="6"/>
        <v>5249.7961504504501</v>
      </c>
      <c r="T64" s="88"/>
      <c r="U64" s="152">
        <f>Dec!$K$77</f>
        <v>60.690045248868778</v>
      </c>
      <c r="V64" s="126">
        <f>Dec!$K$45</f>
        <v>1.2478068150337056</v>
      </c>
      <c r="W64" s="172"/>
      <c r="X64" s="173"/>
      <c r="Y64" s="172"/>
      <c r="Z64" s="172"/>
      <c r="AA64" s="172"/>
      <c r="AB64" s="173"/>
      <c r="AC64" s="173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88"/>
      <c r="DS64" s="88"/>
      <c r="DT64" s="88"/>
      <c r="DU64" s="88"/>
      <c r="DV64" s="88"/>
      <c r="DW64" s="88"/>
      <c r="DX64" s="88"/>
      <c r="DY64" s="88"/>
      <c r="DZ64" s="88"/>
      <c r="EA64" s="88"/>
      <c r="EB64" s="88"/>
      <c r="EC64" s="88"/>
      <c r="ED64" s="88"/>
      <c r="EE64" s="88"/>
      <c r="EF64" s="88"/>
      <c r="EG64" s="88"/>
      <c r="EH64" s="88"/>
      <c r="EI64" s="88"/>
      <c r="EJ64" s="88"/>
      <c r="EK64" s="88"/>
      <c r="EL64" s="88"/>
      <c r="EM64" s="88"/>
      <c r="EN64" s="88"/>
      <c r="EO64" s="88"/>
      <c r="EP64" s="88"/>
      <c r="EQ64" s="88"/>
      <c r="ER64" s="88"/>
      <c r="ES64" s="88"/>
      <c r="ET64" s="88"/>
      <c r="EU64" s="88"/>
      <c r="EV64" s="88"/>
      <c r="EW64" s="88"/>
      <c r="EX64" s="88"/>
      <c r="EY64" s="88"/>
      <c r="EZ64" s="88"/>
      <c r="FA64" s="88"/>
      <c r="FB64" s="88"/>
      <c r="FC64" s="88"/>
      <c r="FD64" s="88"/>
      <c r="FE64" s="88"/>
      <c r="FF64" s="88"/>
      <c r="FG64" s="88"/>
      <c r="FH64" s="88"/>
      <c r="FI64" s="88"/>
      <c r="FN64" s="149"/>
      <c r="FO64" s="149"/>
      <c r="GB64" s="149"/>
      <c r="GC64" s="149"/>
      <c r="GP64" s="149"/>
      <c r="GQ64" s="149"/>
      <c r="GR64" s="149"/>
      <c r="HE64" s="149"/>
      <c r="HF64" s="149"/>
      <c r="HG64" s="149"/>
      <c r="HH64" s="149"/>
      <c r="HI64" s="177"/>
      <c r="HJ64" s="177"/>
      <c r="HK64" s="177"/>
      <c r="HL64" s="177"/>
      <c r="HM64" s="177"/>
      <c r="HN64" s="177"/>
      <c r="HO64" s="177"/>
      <c r="HP64" s="177"/>
      <c r="HQ64" s="149"/>
    </row>
    <row r="65" spans="1:225" ht="15">
      <c r="A65" s="153">
        <f t="shared" si="7"/>
        <v>251</v>
      </c>
      <c r="B65" s="153">
        <f t="shared" si="8"/>
        <v>255</v>
      </c>
      <c r="C65" s="164"/>
      <c r="D65" s="170">
        <f t="shared" si="10"/>
        <v>0.80967741935483872</v>
      </c>
      <c r="E65" s="170">
        <f t="shared" si="11"/>
        <v>0.82258064516129037</v>
      </c>
      <c r="F65" s="167"/>
      <c r="G65" s="168">
        <f t="shared" si="12"/>
        <v>121.56156156156158</v>
      </c>
      <c r="H65" s="168">
        <f t="shared" si="13"/>
        <v>155.69230769230768</v>
      </c>
      <c r="I65" s="168">
        <v>22.5</v>
      </c>
      <c r="J65" s="168">
        <v>5.35</v>
      </c>
      <c r="K65" s="168">
        <v>7.5</v>
      </c>
      <c r="L65" s="168">
        <v>7.5</v>
      </c>
      <c r="M65" s="168">
        <v>11.42</v>
      </c>
      <c r="N65" s="168">
        <v>30</v>
      </c>
      <c r="O65" s="168">
        <v>8</v>
      </c>
      <c r="P65" s="168">
        <v>13.7</v>
      </c>
      <c r="Q65" s="168">
        <v>11.43</v>
      </c>
      <c r="R65" s="147">
        <f t="shared" si="9"/>
        <v>394.65386925386929</v>
      </c>
      <c r="S65" s="171">
        <f t="shared" si="6"/>
        <v>5322.4520063063055</v>
      </c>
      <c r="T65" s="88"/>
      <c r="U65" s="197">
        <v>41621</v>
      </c>
      <c r="V65" s="127">
        <f>Dec!$K$65</f>
        <v>1.0594301841258036</v>
      </c>
      <c r="W65" s="172"/>
      <c r="X65" s="173"/>
      <c r="Y65" s="172"/>
      <c r="Z65" s="172"/>
      <c r="AA65" s="172"/>
      <c r="AB65" s="173"/>
      <c r="AC65" s="173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88"/>
      <c r="EQ65" s="88"/>
      <c r="ER65" s="88"/>
      <c r="ES65" s="88"/>
      <c r="ET65" s="88"/>
      <c r="EU65" s="88"/>
      <c r="EV65" s="88"/>
      <c r="EW65" s="88"/>
      <c r="EX65" s="88"/>
      <c r="EY65" s="88"/>
      <c r="EZ65" s="88"/>
      <c r="FA65" s="88"/>
      <c r="FB65" s="88"/>
      <c r="FC65" s="88"/>
      <c r="FD65" s="88"/>
      <c r="FE65" s="88"/>
      <c r="FF65" s="88"/>
      <c r="FG65" s="88"/>
      <c r="FH65" s="88"/>
      <c r="FI65" s="88"/>
      <c r="FN65" s="149"/>
      <c r="FO65" s="149"/>
      <c r="GB65" s="149"/>
      <c r="GC65" s="149"/>
      <c r="GP65" s="149"/>
      <c r="GQ65" s="149"/>
      <c r="GR65" s="149"/>
      <c r="HE65" s="149"/>
      <c r="HF65" s="149"/>
      <c r="HG65" s="149"/>
      <c r="HH65" s="149"/>
      <c r="HI65" s="177"/>
      <c r="HJ65" s="177"/>
      <c r="HK65" s="177"/>
      <c r="HL65" s="177"/>
      <c r="HM65" s="177"/>
      <c r="HN65" s="177"/>
      <c r="HO65" s="177"/>
      <c r="HP65" s="177"/>
      <c r="HQ65" s="149"/>
    </row>
    <row r="66" spans="1:225" ht="15">
      <c r="A66" s="153">
        <f t="shared" si="7"/>
        <v>256</v>
      </c>
      <c r="B66" s="153">
        <f t="shared" si="8"/>
        <v>260</v>
      </c>
      <c r="C66" s="164"/>
      <c r="D66" s="170">
        <f t="shared" si="10"/>
        <v>0.82580645161290323</v>
      </c>
      <c r="E66" s="170">
        <f t="shared" si="11"/>
        <v>0.83870967741935487</v>
      </c>
      <c r="F66" s="167"/>
      <c r="G66" s="168">
        <f t="shared" si="12"/>
        <v>123.96396396396398</v>
      </c>
      <c r="H66" s="168">
        <f t="shared" si="13"/>
        <v>158.76923076923077</v>
      </c>
      <c r="I66" s="168">
        <v>22.5</v>
      </c>
      <c r="J66" s="168">
        <v>5.35</v>
      </c>
      <c r="K66" s="168">
        <v>7.5</v>
      </c>
      <c r="L66" s="168">
        <v>7.5</v>
      </c>
      <c r="M66" s="168">
        <v>11.42</v>
      </c>
      <c r="N66" s="168">
        <v>30</v>
      </c>
      <c r="O66" s="168">
        <v>8</v>
      </c>
      <c r="P66" s="168">
        <v>13.7</v>
      </c>
      <c r="Q66" s="168">
        <v>11.43</v>
      </c>
      <c r="R66" s="147">
        <f t="shared" si="9"/>
        <v>400.13319473319478</v>
      </c>
      <c r="S66" s="171">
        <f t="shared" si="6"/>
        <v>5395.1078621621618</v>
      </c>
      <c r="T66" s="88"/>
      <c r="W66" s="172"/>
      <c r="X66" s="173"/>
      <c r="Y66" s="172"/>
      <c r="Z66" s="172"/>
      <c r="AA66" s="172"/>
      <c r="AB66" s="173"/>
      <c r="AC66" s="173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8"/>
      <c r="DT66" s="88"/>
      <c r="DU66" s="88"/>
      <c r="DV66" s="88"/>
      <c r="DW66" s="88"/>
      <c r="DX66" s="88"/>
      <c r="DY66" s="88"/>
      <c r="DZ66" s="88"/>
      <c r="EA66" s="88"/>
      <c r="EB66" s="88"/>
      <c r="EC66" s="88"/>
      <c r="ED66" s="88"/>
      <c r="EE66" s="88"/>
      <c r="EF66" s="88"/>
      <c r="EG66" s="88"/>
      <c r="EH66" s="88"/>
      <c r="EI66" s="88"/>
      <c r="EJ66" s="88"/>
      <c r="EK66" s="88"/>
      <c r="EL66" s="88"/>
      <c r="EM66" s="88"/>
      <c r="EN66" s="88"/>
      <c r="EO66" s="88"/>
      <c r="EP66" s="88"/>
      <c r="EQ66" s="88"/>
      <c r="ER66" s="88"/>
      <c r="ES66" s="88"/>
      <c r="ET66" s="88"/>
      <c r="EU66" s="88"/>
      <c r="EV66" s="88"/>
      <c r="EW66" s="88"/>
      <c r="EX66" s="88"/>
      <c r="EY66" s="88"/>
      <c r="EZ66" s="88"/>
      <c r="FA66" s="88"/>
      <c r="FB66" s="88"/>
      <c r="FC66" s="88"/>
      <c r="FD66" s="88"/>
      <c r="FE66" s="88"/>
      <c r="FF66" s="88"/>
      <c r="FG66" s="88"/>
      <c r="FH66" s="88"/>
      <c r="FI66" s="88"/>
      <c r="FN66" s="149"/>
      <c r="FO66" s="149"/>
      <c r="GB66" s="149"/>
      <c r="GC66" s="149"/>
      <c r="GP66" s="149"/>
      <c r="GQ66" s="149"/>
      <c r="GR66" s="149"/>
      <c r="HE66" s="149"/>
      <c r="HF66" s="149"/>
      <c r="HG66" s="149"/>
      <c r="HH66" s="149"/>
      <c r="HI66" s="177"/>
      <c r="HJ66" s="177"/>
      <c r="HK66" s="177"/>
      <c r="HL66" s="177"/>
      <c r="HM66" s="177"/>
      <c r="HN66" s="177"/>
      <c r="HO66" s="177"/>
      <c r="HP66" s="177"/>
      <c r="HQ66" s="149"/>
    </row>
    <row r="67" spans="1:225" ht="15">
      <c r="A67" s="153">
        <f t="shared" si="7"/>
        <v>261</v>
      </c>
      <c r="B67" s="153">
        <f t="shared" si="8"/>
        <v>265</v>
      </c>
      <c r="C67" s="164"/>
      <c r="D67" s="170">
        <f t="shared" si="10"/>
        <v>0.84193548387096773</v>
      </c>
      <c r="E67" s="170">
        <f t="shared" si="11"/>
        <v>0.85483870967741937</v>
      </c>
      <c r="F67" s="167"/>
      <c r="G67" s="168">
        <f t="shared" si="12"/>
        <v>126.36636636636638</v>
      </c>
      <c r="H67" s="168">
        <f t="shared" si="13"/>
        <v>161.84615384615384</v>
      </c>
      <c r="I67" s="168">
        <v>22.5</v>
      </c>
      <c r="J67" s="168">
        <v>5.35</v>
      </c>
      <c r="K67" s="168">
        <v>7.5</v>
      </c>
      <c r="L67" s="168">
        <v>7.5</v>
      </c>
      <c r="M67" s="168">
        <v>11.42</v>
      </c>
      <c r="N67" s="168">
        <v>30</v>
      </c>
      <c r="O67" s="168">
        <v>8</v>
      </c>
      <c r="P67" s="168">
        <v>13.7</v>
      </c>
      <c r="Q67" s="168">
        <v>11.43</v>
      </c>
      <c r="R67" s="147">
        <f t="shared" si="9"/>
        <v>405.61252021252022</v>
      </c>
      <c r="S67" s="171">
        <f t="shared" si="6"/>
        <v>5467.7637180180182</v>
      </c>
      <c r="T67" s="88"/>
      <c r="W67" s="172"/>
      <c r="X67" s="173"/>
      <c r="Y67" s="172"/>
      <c r="Z67" s="172"/>
      <c r="AA67" s="172"/>
      <c r="AB67" s="173"/>
      <c r="AC67" s="173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88"/>
      <c r="EQ67" s="88"/>
      <c r="ER67" s="88"/>
      <c r="ES67" s="88"/>
      <c r="ET67" s="88"/>
      <c r="EU67" s="88"/>
      <c r="EV67" s="88"/>
      <c r="EW67" s="88"/>
      <c r="EX67" s="88"/>
      <c r="EY67" s="88"/>
      <c r="EZ67" s="88"/>
      <c r="FA67" s="88"/>
      <c r="FB67" s="88"/>
      <c r="FC67" s="88"/>
      <c r="FD67" s="88"/>
      <c r="FE67" s="88"/>
      <c r="FF67" s="88"/>
      <c r="FG67" s="88"/>
      <c r="FH67" s="88"/>
      <c r="FI67" s="88"/>
      <c r="FN67" s="149"/>
      <c r="FO67" s="149"/>
      <c r="GB67" s="149"/>
      <c r="GC67" s="149"/>
      <c r="GP67" s="149"/>
      <c r="GQ67" s="149"/>
      <c r="GR67" s="149"/>
      <c r="HE67" s="149"/>
      <c r="HF67" s="149"/>
      <c r="HG67" s="149"/>
      <c r="HH67" s="149"/>
      <c r="HI67" s="177"/>
      <c r="HJ67" s="177"/>
      <c r="HK67" s="177"/>
      <c r="HL67" s="177"/>
      <c r="HM67" s="177"/>
      <c r="HN67" s="177"/>
      <c r="HO67" s="177"/>
      <c r="HP67" s="177"/>
      <c r="HQ67" s="149"/>
    </row>
    <row r="68" spans="1:225" ht="15">
      <c r="A68" s="153">
        <f t="shared" si="7"/>
        <v>266</v>
      </c>
      <c r="B68" s="153">
        <f t="shared" si="8"/>
        <v>270</v>
      </c>
      <c r="C68" s="164"/>
      <c r="D68" s="170">
        <f t="shared" si="10"/>
        <v>0.85806451612903223</v>
      </c>
      <c r="E68" s="170">
        <f t="shared" si="11"/>
        <v>0.87096774193548387</v>
      </c>
      <c r="F68" s="167"/>
      <c r="G68" s="168">
        <f t="shared" si="12"/>
        <v>128.76876876876878</v>
      </c>
      <c r="H68" s="168">
        <f t="shared" si="13"/>
        <v>164.92307692307693</v>
      </c>
      <c r="I68" s="168">
        <v>22.5</v>
      </c>
      <c r="J68" s="168">
        <v>5.35</v>
      </c>
      <c r="K68" s="168">
        <v>7.5</v>
      </c>
      <c r="L68" s="168">
        <v>7.5</v>
      </c>
      <c r="M68" s="168">
        <v>11.42</v>
      </c>
      <c r="N68" s="168">
        <v>30</v>
      </c>
      <c r="O68" s="168">
        <v>8</v>
      </c>
      <c r="P68" s="168">
        <v>13.7</v>
      </c>
      <c r="Q68" s="168">
        <v>11.43</v>
      </c>
      <c r="R68" s="147">
        <f t="shared" si="9"/>
        <v>411.09184569184578</v>
      </c>
      <c r="S68" s="171">
        <f t="shared" si="6"/>
        <v>5540.4195738738745</v>
      </c>
      <c r="T68" s="88"/>
      <c r="W68" s="172"/>
      <c r="X68" s="173"/>
      <c r="Y68" s="172"/>
      <c r="Z68" s="172"/>
      <c r="AA68" s="172"/>
      <c r="AB68" s="173"/>
      <c r="AC68" s="173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8"/>
      <c r="DS68" s="88"/>
      <c r="DT68" s="88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8"/>
      <c r="EI68" s="88"/>
      <c r="EJ68" s="88"/>
      <c r="EK68" s="88"/>
      <c r="EL68" s="88"/>
      <c r="EM68" s="88"/>
      <c r="EN68" s="88"/>
      <c r="EO68" s="88"/>
      <c r="EP68" s="88"/>
      <c r="EQ68" s="88"/>
      <c r="ER68" s="88"/>
      <c r="ES68" s="88"/>
      <c r="ET68" s="88"/>
      <c r="EU68" s="88"/>
      <c r="EV68" s="88"/>
      <c r="EW68" s="88"/>
      <c r="EX68" s="88"/>
      <c r="EY68" s="88"/>
      <c r="EZ68" s="88"/>
      <c r="FA68" s="88"/>
      <c r="FB68" s="88"/>
      <c r="FC68" s="88"/>
      <c r="FD68" s="88"/>
      <c r="FE68" s="88"/>
      <c r="FF68" s="88"/>
      <c r="FG68" s="88"/>
      <c r="FH68" s="88"/>
      <c r="FI68" s="88"/>
      <c r="FN68" s="149"/>
      <c r="FO68" s="149"/>
      <c r="GB68" s="149"/>
      <c r="GC68" s="149"/>
      <c r="GP68" s="149"/>
      <c r="GQ68" s="149"/>
      <c r="GR68" s="149"/>
      <c r="HE68" s="149"/>
      <c r="HF68" s="149"/>
      <c r="HG68" s="149"/>
      <c r="HH68" s="149"/>
      <c r="HI68" s="177"/>
      <c r="HJ68" s="177"/>
      <c r="HK68" s="177"/>
      <c r="HL68" s="177"/>
      <c r="HM68" s="177"/>
      <c r="HN68" s="177"/>
      <c r="HO68" s="177"/>
      <c r="HP68" s="177"/>
      <c r="HQ68" s="149"/>
    </row>
    <row r="69" spans="1:225" ht="15">
      <c r="A69" s="153">
        <f t="shared" si="7"/>
        <v>271</v>
      </c>
      <c r="B69" s="153">
        <f t="shared" si="8"/>
        <v>275</v>
      </c>
      <c r="C69" s="164"/>
      <c r="D69" s="170">
        <f t="shared" si="10"/>
        <v>0.87419354838709673</v>
      </c>
      <c r="E69" s="170">
        <f t="shared" si="11"/>
        <v>0.88709677419354838</v>
      </c>
      <c r="F69" s="167"/>
      <c r="G69" s="168">
        <f t="shared" si="12"/>
        <v>131.17117117117118</v>
      </c>
      <c r="H69" s="168">
        <f t="shared" si="13"/>
        <v>168</v>
      </c>
      <c r="I69" s="168">
        <v>22.5</v>
      </c>
      <c r="J69" s="168">
        <v>5.35</v>
      </c>
      <c r="K69" s="168">
        <v>7.5</v>
      </c>
      <c r="L69" s="168">
        <v>7.5</v>
      </c>
      <c r="M69" s="168">
        <v>11.42</v>
      </c>
      <c r="N69" s="168">
        <v>30</v>
      </c>
      <c r="O69" s="168">
        <v>8</v>
      </c>
      <c r="P69" s="168">
        <v>13.7</v>
      </c>
      <c r="Q69" s="168">
        <v>11.43</v>
      </c>
      <c r="R69" s="147">
        <f t="shared" si="9"/>
        <v>416.57117117117122</v>
      </c>
      <c r="S69" s="171">
        <f t="shared" si="6"/>
        <v>5613.0754297297299</v>
      </c>
      <c r="T69" s="88"/>
      <c r="W69" s="172"/>
      <c r="X69" s="173"/>
      <c r="Y69" s="172"/>
      <c r="Z69" s="172"/>
      <c r="AA69" s="172"/>
      <c r="AB69" s="173"/>
      <c r="AC69" s="173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/>
      <c r="EQ69" s="88"/>
      <c r="ER69" s="88"/>
      <c r="ES69" s="88"/>
      <c r="ET69" s="88"/>
      <c r="EU69" s="88"/>
      <c r="EV69" s="88"/>
      <c r="EW69" s="88"/>
      <c r="EX69" s="88"/>
      <c r="EY69" s="88"/>
      <c r="EZ69" s="88"/>
      <c r="FA69" s="88"/>
      <c r="FB69" s="88"/>
      <c r="FC69" s="88"/>
      <c r="FD69" s="88"/>
      <c r="FE69" s="88"/>
      <c r="FF69" s="88"/>
      <c r="FG69" s="88"/>
      <c r="FH69" s="88"/>
      <c r="FI69" s="88"/>
      <c r="FN69" s="149"/>
      <c r="FO69" s="149"/>
      <c r="GB69" s="149"/>
      <c r="GC69" s="149"/>
      <c r="GP69" s="149"/>
      <c r="GQ69" s="149"/>
      <c r="GR69" s="149"/>
      <c r="HE69" s="149"/>
      <c r="HF69" s="149"/>
      <c r="HG69" s="149"/>
      <c r="HH69" s="149"/>
      <c r="HI69" s="177"/>
      <c r="HJ69" s="177"/>
      <c r="HK69" s="177"/>
      <c r="HL69" s="177"/>
      <c r="HM69" s="177"/>
      <c r="HN69" s="177"/>
      <c r="HO69" s="177"/>
      <c r="HP69" s="177"/>
      <c r="HQ69" s="149"/>
    </row>
    <row r="70" spans="1:225" ht="15">
      <c r="A70" s="153">
        <f t="shared" si="7"/>
        <v>276</v>
      </c>
      <c r="B70" s="153">
        <f t="shared" si="8"/>
        <v>280</v>
      </c>
      <c r="C70" s="164"/>
      <c r="D70" s="170">
        <f t="shared" si="10"/>
        <v>0.89032258064516134</v>
      </c>
      <c r="E70" s="170">
        <f t="shared" si="11"/>
        <v>0.90322580645161288</v>
      </c>
      <c r="F70" s="167"/>
      <c r="G70" s="168">
        <f t="shared" si="12"/>
        <v>133.57357357357358</v>
      </c>
      <c r="H70" s="168">
        <f t="shared" si="13"/>
        <v>171.07692307692307</v>
      </c>
      <c r="I70" s="168">
        <v>22.5</v>
      </c>
      <c r="J70" s="168">
        <v>5.35</v>
      </c>
      <c r="K70" s="168">
        <v>7.5</v>
      </c>
      <c r="L70" s="168">
        <v>7.5</v>
      </c>
      <c r="M70" s="168">
        <v>11.42</v>
      </c>
      <c r="N70" s="168">
        <v>30</v>
      </c>
      <c r="O70" s="168">
        <v>8</v>
      </c>
      <c r="P70" s="168">
        <v>13.7</v>
      </c>
      <c r="Q70" s="168">
        <v>11.43</v>
      </c>
      <c r="R70" s="147">
        <f t="shared" si="9"/>
        <v>422.05049665049665</v>
      </c>
      <c r="S70" s="171">
        <f t="shared" si="6"/>
        <v>5685.7312855855853</v>
      </c>
      <c r="T70" s="88"/>
      <c r="W70" s="172"/>
      <c r="X70" s="173"/>
      <c r="Y70" s="172"/>
      <c r="Z70" s="172"/>
      <c r="AA70" s="172"/>
      <c r="AB70" s="173"/>
      <c r="AC70" s="173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88"/>
      <c r="DS70" s="88"/>
      <c r="DT70" s="88"/>
      <c r="DU70" s="88"/>
      <c r="DV70" s="88"/>
      <c r="DW70" s="88"/>
      <c r="DX70" s="88"/>
      <c r="DY70" s="88"/>
      <c r="DZ70" s="88"/>
      <c r="EA70" s="88"/>
      <c r="EB70" s="88"/>
      <c r="EC70" s="88"/>
      <c r="ED70" s="88"/>
      <c r="EE70" s="88"/>
      <c r="EF70" s="88"/>
      <c r="EG70" s="88"/>
      <c r="EH70" s="88"/>
      <c r="EI70" s="88"/>
      <c r="EJ70" s="88"/>
      <c r="EK70" s="88"/>
      <c r="EL70" s="88"/>
      <c r="EM70" s="88"/>
      <c r="EN70" s="88"/>
      <c r="EO70" s="88"/>
      <c r="EP70" s="88"/>
      <c r="EQ70" s="88"/>
      <c r="ER70" s="88"/>
      <c r="ES70" s="88"/>
      <c r="ET70" s="88"/>
      <c r="EU70" s="88"/>
      <c r="EV70" s="88"/>
      <c r="EW70" s="88"/>
      <c r="EX70" s="88"/>
      <c r="EY70" s="88"/>
      <c r="EZ70" s="88"/>
      <c r="FA70" s="88"/>
      <c r="FB70" s="88"/>
      <c r="FC70" s="88"/>
      <c r="FD70" s="88"/>
      <c r="FE70" s="88"/>
      <c r="FF70" s="88"/>
      <c r="FG70" s="88"/>
      <c r="FH70" s="88"/>
      <c r="FI70" s="88"/>
      <c r="FN70" s="149"/>
      <c r="FO70" s="149"/>
      <c r="GB70" s="149"/>
      <c r="GC70" s="149"/>
      <c r="GP70" s="149"/>
      <c r="GQ70" s="149"/>
      <c r="GR70" s="149"/>
      <c r="HE70" s="149"/>
      <c r="HF70" s="149"/>
      <c r="HG70" s="149"/>
      <c r="HH70" s="149"/>
      <c r="HI70" s="177"/>
      <c r="HJ70" s="177"/>
      <c r="HK70" s="177"/>
      <c r="HL70" s="177"/>
      <c r="HM70" s="177"/>
      <c r="HN70" s="177"/>
      <c r="HO70" s="177"/>
      <c r="HP70" s="177"/>
      <c r="HQ70" s="149"/>
    </row>
    <row r="71" spans="1:225" ht="15">
      <c r="A71" s="153">
        <f t="shared" si="7"/>
        <v>281</v>
      </c>
      <c r="B71" s="153">
        <f t="shared" si="8"/>
        <v>285</v>
      </c>
      <c r="C71" s="164"/>
      <c r="D71" s="170">
        <f t="shared" si="10"/>
        <v>0.90645161290322585</v>
      </c>
      <c r="E71" s="170">
        <f t="shared" si="11"/>
        <v>0.91935483870967738</v>
      </c>
      <c r="F71" s="167"/>
      <c r="G71" s="168">
        <f t="shared" si="12"/>
        <v>135.97597597597598</v>
      </c>
      <c r="H71" s="168">
        <f t="shared" si="13"/>
        <v>174.15384615384616</v>
      </c>
      <c r="I71" s="168">
        <v>22.5</v>
      </c>
      <c r="J71" s="168">
        <v>5.35</v>
      </c>
      <c r="K71" s="168">
        <v>7.5</v>
      </c>
      <c r="L71" s="168">
        <v>7.5</v>
      </c>
      <c r="M71" s="168">
        <v>11.42</v>
      </c>
      <c r="N71" s="168">
        <v>30</v>
      </c>
      <c r="O71" s="168">
        <v>8</v>
      </c>
      <c r="P71" s="168">
        <v>13.7</v>
      </c>
      <c r="Q71" s="168">
        <v>11.43</v>
      </c>
      <c r="R71" s="147">
        <f t="shared" si="9"/>
        <v>427.52982212982221</v>
      </c>
      <c r="S71" s="171">
        <f t="shared" si="6"/>
        <v>5758.3871414414416</v>
      </c>
      <c r="T71" s="88"/>
      <c r="W71" s="172"/>
      <c r="X71" s="173"/>
      <c r="Y71" s="172"/>
      <c r="Z71" s="172"/>
      <c r="AA71" s="172"/>
      <c r="AB71" s="173"/>
      <c r="AC71" s="173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/>
      <c r="EK71" s="88"/>
      <c r="EL71" s="88"/>
      <c r="EM71" s="88"/>
      <c r="EN71" s="88"/>
      <c r="EO71" s="88"/>
      <c r="EP71" s="88"/>
      <c r="EQ71" s="88"/>
      <c r="ER71" s="88"/>
      <c r="ES71" s="88"/>
      <c r="ET71" s="88"/>
      <c r="EU71" s="88"/>
      <c r="EV71" s="88"/>
      <c r="EW71" s="88"/>
      <c r="EX71" s="88"/>
      <c r="EY71" s="88"/>
      <c r="EZ71" s="88"/>
      <c r="FA71" s="88"/>
      <c r="FB71" s="88"/>
      <c r="FC71" s="88"/>
      <c r="FD71" s="88"/>
      <c r="FE71" s="88"/>
      <c r="FF71" s="88"/>
      <c r="FG71" s="88"/>
      <c r="FH71" s="88"/>
      <c r="FI71" s="88"/>
      <c r="FN71" s="149"/>
      <c r="FO71" s="149"/>
      <c r="GB71" s="149"/>
      <c r="GC71" s="149"/>
      <c r="GP71" s="149"/>
      <c r="GQ71" s="149"/>
      <c r="GR71" s="149"/>
      <c r="HE71" s="149"/>
      <c r="HF71" s="149"/>
      <c r="HG71" s="149"/>
      <c r="HH71" s="149"/>
      <c r="HI71" s="177"/>
      <c r="HJ71" s="177"/>
      <c r="HK71" s="177"/>
      <c r="HL71" s="177"/>
      <c r="HM71" s="177"/>
      <c r="HN71" s="177"/>
      <c r="HO71" s="177"/>
      <c r="HP71" s="177"/>
      <c r="HQ71" s="149"/>
    </row>
    <row r="72" spans="1:225" ht="15">
      <c r="A72" s="153">
        <f t="shared" si="7"/>
        <v>286</v>
      </c>
      <c r="B72" s="153">
        <f t="shared" si="8"/>
        <v>290</v>
      </c>
      <c r="C72" s="164"/>
      <c r="D72" s="170">
        <f t="shared" si="10"/>
        <v>0.92258064516129035</v>
      </c>
      <c r="E72" s="170">
        <f t="shared" si="11"/>
        <v>0.93548387096774188</v>
      </c>
      <c r="F72" s="167"/>
      <c r="G72" s="168">
        <f t="shared" si="12"/>
        <v>138.37837837837839</v>
      </c>
      <c r="H72" s="168">
        <f t="shared" si="13"/>
        <v>177.23076923076923</v>
      </c>
      <c r="I72" s="168">
        <v>22.5</v>
      </c>
      <c r="J72" s="168">
        <v>5.35</v>
      </c>
      <c r="K72" s="168">
        <v>7.5</v>
      </c>
      <c r="L72" s="168">
        <v>7.5</v>
      </c>
      <c r="M72" s="168">
        <v>11.42</v>
      </c>
      <c r="N72" s="168">
        <v>30</v>
      </c>
      <c r="O72" s="168">
        <v>8</v>
      </c>
      <c r="P72" s="168">
        <v>13.7</v>
      </c>
      <c r="Q72" s="168">
        <v>11.43</v>
      </c>
      <c r="R72" s="147">
        <f t="shared" si="9"/>
        <v>433.00914760914765</v>
      </c>
      <c r="S72" s="171">
        <f t="shared" si="6"/>
        <v>5831.042997297297</v>
      </c>
      <c r="T72" s="88"/>
      <c r="W72" s="172"/>
      <c r="X72" s="173"/>
      <c r="Y72" s="172"/>
      <c r="Z72" s="172"/>
      <c r="AA72" s="172"/>
      <c r="AB72" s="173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  <c r="CZ72" s="88"/>
      <c r="DA72" s="88"/>
      <c r="DB72" s="88"/>
      <c r="DC72" s="88"/>
      <c r="DD72" s="88"/>
      <c r="DE72" s="88"/>
      <c r="DF72" s="88"/>
      <c r="DG72" s="88"/>
      <c r="DH72" s="88"/>
      <c r="DI72" s="88"/>
      <c r="DJ72" s="88"/>
      <c r="DK72" s="88"/>
      <c r="DL72" s="88"/>
      <c r="DM72" s="88"/>
      <c r="DN72" s="88"/>
      <c r="DO72" s="88"/>
      <c r="DP72" s="88"/>
      <c r="DQ72" s="88"/>
      <c r="DR72" s="88"/>
      <c r="DS72" s="88"/>
      <c r="DT72" s="88"/>
      <c r="DU72" s="88"/>
      <c r="DV72" s="88"/>
      <c r="DW72" s="88"/>
      <c r="DX72" s="88"/>
      <c r="DY72" s="88"/>
      <c r="DZ72" s="88"/>
      <c r="EA72" s="88"/>
      <c r="EB72" s="88"/>
      <c r="EC72" s="88"/>
      <c r="ED72" s="88"/>
      <c r="EE72" s="88"/>
      <c r="EF72" s="88"/>
      <c r="EG72" s="88"/>
      <c r="EH72" s="88"/>
      <c r="EI72" s="88"/>
      <c r="EJ72" s="88"/>
      <c r="EK72" s="88"/>
      <c r="EL72" s="88"/>
      <c r="EM72" s="88"/>
      <c r="EN72" s="88"/>
      <c r="EO72" s="88"/>
      <c r="EP72" s="88"/>
      <c r="EQ72" s="88"/>
      <c r="ER72" s="88"/>
      <c r="ES72" s="88"/>
      <c r="ET72" s="88"/>
      <c r="EU72" s="88"/>
      <c r="EV72" s="88"/>
      <c r="EW72" s="88"/>
      <c r="EX72" s="88"/>
      <c r="EY72" s="88"/>
      <c r="EZ72" s="88"/>
      <c r="FA72" s="88"/>
      <c r="FB72" s="88"/>
      <c r="FC72" s="88"/>
      <c r="FD72" s="88"/>
      <c r="FE72" s="88"/>
      <c r="FF72" s="88"/>
      <c r="FG72" s="88"/>
      <c r="FH72" s="88"/>
      <c r="FI72" s="88"/>
      <c r="FN72" s="149"/>
      <c r="FO72" s="149"/>
      <c r="GB72" s="149"/>
      <c r="GC72" s="149"/>
      <c r="GP72" s="149"/>
      <c r="GQ72" s="149"/>
      <c r="GR72" s="149"/>
      <c r="HE72" s="149"/>
      <c r="HF72" s="149"/>
      <c r="HG72" s="149"/>
      <c r="HH72" s="149"/>
      <c r="HI72" s="177"/>
      <c r="HJ72" s="177"/>
      <c r="HK72" s="177"/>
      <c r="HL72" s="177"/>
      <c r="HM72" s="177"/>
      <c r="HN72" s="177"/>
      <c r="HO72" s="177"/>
      <c r="HP72" s="177"/>
      <c r="HQ72" s="149"/>
    </row>
    <row r="73" spans="1:225" ht="15">
      <c r="A73" s="153">
        <f t="shared" si="7"/>
        <v>291</v>
      </c>
      <c r="B73" s="153">
        <f t="shared" si="8"/>
        <v>295</v>
      </c>
      <c r="C73" s="164"/>
      <c r="D73" s="170">
        <f t="shared" si="10"/>
        <v>0.93870967741935485</v>
      </c>
      <c r="E73" s="170">
        <f t="shared" si="11"/>
        <v>0.95161290322580649</v>
      </c>
      <c r="F73" s="167"/>
      <c r="G73" s="168">
        <f t="shared" si="12"/>
        <v>140.78078078078079</v>
      </c>
      <c r="H73" s="168">
        <f t="shared" si="13"/>
        <v>180.30769230769232</v>
      </c>
      <c r="I73" s="168">
        <v>22.5</v>
      </c>
      <c r="J73" s="168">
        <v>5.35</v>
      </c>
      <c r="K73" s="168">
        <v>7.5</v>
      </c>
      <c r="L73" s="168">
        <v>7.5</v>
      </c>
      <c r="M73" s="168">
        <v>11.42</v>
      </c>
      <c r="N73" s="168">
        <v>30</v>
      </c>
      <c r="O73" s="168">
        <v>8</v>
      </c>
      <c r="P73" s="168">
        <v>13.7</v>
      </c>
      <c r="Q73" s="168">
        <v>11.43</v>
      </c>
      <c r="R73" s="147">
        <f t="shared" si="9"/>
        <v>438.48847308847314</v>
      </c>
      <c r="S73" s="171">
        <f t="shared" si="6"/>
        <v>5903.6988531531533</v>
      </c>
      <c r="T73" s="88"/>
      <c r="W73" s="172"/>
      <c r="X73" s="173"/>
      <c r="Y73" s="172"/>
      <c r="Z73" s="172"/>
      <c r="AA73" s="172"/>
      <c r="AB73" s="173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/>
      <c r="EK73" s="88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  <c r="EY73" s="88"/>
      <c r="EZ73" s="88"/>
      <c r="FA73" s="88"/>
      <c r="FB73" s="88"/>
      <c r="FC73" s="88"/>
      <c r="FD73" s="88"/>
      <c r="FE73" s="88"/>
      <c r="FF73" s="88"/>
      <c r="FG73" s="88"/>
      <c r="FH73" s="88"/>
      <c r="FI73" s="88"/>
      <c r="FN73" s="149"/>
      <c r="FO73" s="149"/>
      <c r="GB73" s="149"/>
      <c r="GC73" s="149"/>
      <c r="GP73" s="149"/>
      <c r="GQ73" s="149"/>
      <c r="GR73" s="149"/>
      <c r="HE73" s="149"/>
      <c r="HF73" s="149"/>
      <c r="HG73" s="149"/>
      <c r="HH73" s="149"/>
      <c r="HI73" s="177"/>
      <c r="HJ73" s="177"/>
      <c r="HK73" s="177"/>
      <c r="HL73" s="177"/>
      <c r="HM73" s="177"/>
      <c r="HN73" s="177"/>
      <c r="HO73" s="177"/>
      <c r="HP73" s="177"/>
      <c r="HQ73" s="149"/>
    </row>
    <row r="74" spans="1:225" ht="15">
      <c r="A74" s="153">
        <f t="shared" si="7"/>
        <v>296</v>
      </c>
      <c r="B74" s="153">
        <f t="shared" si="8"/>
        <v>300</v>
      </c>
      <c r="C74" s="164"/>
      <c r="D74" s="170">
        <f t="shared" si="10"/>
        <v>0.95483870967741935</v>
      </c>
      <c r="E74" s="170">
        <f t="shared" si="11"/>
        <v>0.967741935483871</v>
      </c>
      <c r="G74" s="168">
        <f t="shared" si="12"/>
        <v>143.18318318318319</v>
      </c>
      <c r="H74" s="168">
        <f t="shared" si="13"/>
        <v>183.38461538461539</v>
      </c>
      <c r="I74" s="168">
        <v>22.5</v>
      </c>
      <c r="J74" s="168">
        <v>5.35</v>
      </c>
      <c r="K74" s="168">
        <v>7.5</v>
      </c>
      <c r="L74" s="168">
        <v>7.5</v>
      </c>
      <c r="M74" s="168">
        <v>11.42</v>
      </c>
      <c r="N74" s="168">
        <v>30</v>
      </c>
      <c r="O74" s="168">
        <v>8</v>
      </c>
      <c r="P74" s="168">
        <v>13.7</v>
      </c>
      <c r="Q74" s="168">
        <v>11.43</v>
      </c>
      <c r="R74" s="147">
        <f t="shared" si="9"/>
        <v>443.96779856779864</v>
      </c>
      <c r="S74" s="171">
        <f t="shared" si="6"/>
        <v>5976.3547090090087</v>
      </c>
      <c r="T74" s="88"/>
      <c r="W74" s="172"/>
      <c r="X74" s="173"/>
      <c r="Y74" s="172"/>
      <c r="Z74" s="172"/>
      <c r="AA74" s="172"/>
      <c r="AB74" s="173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  <c r="CZ74" s="88"/>
      <c r="DA74" s="88"/>
      <c r="DB74" s="88"/>
      <c r="DC74" s="88"/>
      <c r="DD74" s="88"/>
      <c r="DE74" s="88"/>
      <c r="DF74" s="88"/>
      <c r="DG74" s="88"/>
      <c r="DH74" s="88"/>
      <c r="DI74" s="88"/>
      <c r="DJ74" s="88"/>
      <c r="DK74" s="88"/>
      <c r="DL74" s="88"/>
      <c r="DM74" s="88"/>
      <c r="DN74" s="88"/>
      <c r="DO74" s="88"/>
      <c r="DP74" s="88"/>
      <c r="DQ74" s="88"/>
      <c r="DR74" s="88"/>
      <c r="DS74" s="88"/>
      <c r="DT74" s="88"/>
      <c r="DU74" s="88"/>
      <c r="DV74" s="88"/>
      <c r="DW74" s="88"/>
      <c r="DX74" s="88"/>
      <c r="DY74" s="88"/>
      <c r="DZ74" s="88"/>
      <c r="EA74" s="88"/>
      <c r="EB74" s="88"/>
      <c r="EC74" s="88"/>
      <c r="ED74" s="88"/>
      <c r="EE74" s="88"/>
      <c r="EF74" s="88"/>
      <c r="EG74" s="88"/>
      <c r="EH74" s="88"/>
      <c r="EI74" s="88"/>
      <c r="EJ74" s="88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  <c r="EY74" s="88"/>
      <c r="EZ74" s="88"/>
      <c r="FA74" s="88"/>
      <c r="FB74" s="88"/>
      <c r="FC74" s="88"/>
      <c r="FD74" s="88"/>
      <c r="FE74" s="88"/>
      <c r="FF74" s="88"/>
      <c r="FG74" s="88"/>
      <c r="FH74" s="88"/>
      <c r="FI74" s="88"/>
      <c r="FN74" s="149"/>
      <c r="FO74" s="149"/>
      <c r="GB74" s="149"/>
      <c r="GC74" s="149"/>
      <c r="GP74" s="149"/>
      <c r="GQ74" s="149"/>
      <c r="GR74" s="149"/>
      <c r="HE74" s="149"/>
      <c r="HF74" s="149"/>
      <c r="HG74" s="149"/>
      <c r="HH74" s="149"/>
      <c r="HI74" s="177"/>
      <c r="HJ74" s="177"/>
      <c r="HK74" s="177"/>
      <c r="HL74" s="177"/>
      <c r="HM74" s="177"/>
      <c r="HN74" s="177"/>
      <c r="HO74" s="177"/>
      <c r="HP74" s="177"/>
      <c r="HQ74" s="149"/>
    </row>
    <row r="75" spans="1:225" ht="15">
      <c r="A75" s="153">
        <f t="shared" si="7"/>
        <v>301</v>
      </c>
      <c r="B75" s="153">
        <f t="shared" si="8"/>
        <v>305</v>
      </c>
      <c r="C75" s="164"/>
      <c r="D75" s="170">
        <f t="shared" si="10"/>
        <v>0.97096774193548385</v>
      </c>
      <c r="E75" s="170">
        <f t="shared" si="11"/>
        <v>0.9838709677419355</v>
      </c>
      <c r="G75" s="168">
        <f t="shared" si="12"/>
        <v>145.58558558558559</v>
      </c>
      <c r="H75" s="168">
        <f t="shared" si="13"/>
        <v>186.46153846153845</v>
      </c>
      <c r="I75" s="168">
        <v>22.5</v>
      </c>
      <c r="J75" s="168">
        <v>5.35</v>
      </c>
      <c r="K75" s="168">
        <v>7.5</v>
      </c>
      <c r="L75" s="168">
        <v>7.5</v>
      </c>
      <c r="M75" s="168">
        <v>11.42</v>
      </c>
      <c r="N75" s="168">
        <v>30</v>
      </c>
      <c r="O75" s="168">
        <v>8</v>
      </c>
      <c r="P75" s="168">
        <v>13.7</v>
      </c>
      <c r="Q75" s="168">
        <v>11.43</v>
      </c>
      <c r="R75" s="147">
        <f t="shared" si="9"/>
        <v>449.44712404712408</v>
      </c>
      <c r="S75" s="171">
        <f t="shared" si="6"/>
        <v>6049.010564864865</v>
      </c>
      <c r="T75" s="88"/>
      <c r="W75" s="172"/>
      <c r="X75" s="173"/>
      <c r="Y75" s="172"/>
      <c r="Z75" s="172"/>
      <c r="AA75" s="172"/>
      <c r="AB75" s="173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  <c r="DH75" s="88"/>
      <c r="DI75" s="88"/>
      <c r="DJ75" s="88"/>
      <c r="DK75" s="88"/>
      <c r="DL75" s="88"/>
      <c r="DM75" s="88"/>
      <c r="DN75" s="88"/>
      <c r="DO75" s="88"/>
      <c r="DP75" s="88"/>
      <c r="DQ75" s="88"/>
      <c r="DR75" s="88"/>
      <c r="DS75" s="88"/>
      <c r="DT75" s="88"/>
      <c r="DU75" s="88"/>
      <c r="DV75" s="88"/>
      <c r="DW75" s="88"/>
      <c r="DX75" s="88"/>
      <c r="DY75" s="88"/>
      <c r="DZ75" s="88"/>
      <c r="EA75" s="88"/>
      <c r="EB75" s="88"/>
      <c r="EC75" s="88"/>
      <c r="ED75" s="88"/>
      <c r="EE75" s="88"/>
      <c r="EF75" s="88"/>
      <c r="EG75" s="88"/>
      <c r="EH75" s="88"/>
      <c r="EI75" s="88"/>
      <c r="EJ75" s="88"/>
      <c r="EK75" s="88"/>
      <c r="EL75" s="88"/>
      <c r="EM75" s="88"/>
      <c r="EN75" s="88"/>
      <c r="EO75" s="88"/>
      <c r="EP75" s="88"/>
      <c r="EQ75" s="88"/>
      <c r="ER75" s="88"/>
      <c r="ES75" s="88"/>
      <c r="ET75" s="88"/>
      <c r="EU75" s="88"/>
      <c r="EV75" s="88"/>
      <c r="EW75" s="88"/>
      <c r="EX75" s="88"/>
      <c r="EY75" s="88"/>
      <c r="EZ75" s="88"/>
      <c r="FA75" s="88"/>
      <c r="FB75" s="88"/>
      <c r="FC75" s="88"/>
      <c r="FD75" s="88"/>
      <c r="FE75" s="88"/>
      <c r="FF75" s="88"/>
      <c r="FG75" s="88"/>
      <c r="FH75" s="88"/>
      <c r="FI75" s="88"/>
      <c r="FN75" s="149"/>
      <c r="FO75" s="149"/>
      <c r="GB75" s="149"/>
      <c r="GC75" s="149"/>
      <c r="GP75" s="149"/>
      <c r="GQ75" s="149"/>
      <c r="GR75" s="149"/>
      <c r="HE75" s="149"/>
      <c r="HF75" s="149"/>
      <c r="HG75" s="149"/>
      <c r="HH75" s="149"/>
      <c r="HI75" s="177"/>
      <c r="HJ75" s="177"/>
      <c r="HK75" s="177"/>
      <c r="HL75" s="177"/>
      <c r="HM75" s="177"/>
      <c r="HN75" s="177"/>
      <c r="HO75" s="177"/>
      <c r="HP75" s="177"/>
      <c r="HQ75" s="149"/>
    </row>
    <row r="76" spans="1:225" ht="15">
      <c r="A76" s="153">
        <f t="shared" si="7"/>
        <v>306</v>
      </c>
      <c r="B76" s="153">
        <f t="shared" si="8"/>
        <v>310</v>
      </c>
      <c r="C76" s="164"/>
      <c r="D76" s="170">
        <f t="shared" si="10"/>
        <v>0.98709677419354835</v>
      </c>
      <c r="E76" s="170">
        <f t="shared" si="11"/>
        <v>1</v>
      </c>
      <c r="G76" s="168">
        <f t="shared" si="12"/>
        <v>147.98798798798799</v>
      </c>
      <c r="H76" s="168">
        <f t="shared" si="13"/>
        <v>189.53846153846155</v>
      </c>
      <c r="I76" s="168">
        <v>22.5</v>
      </c>
      <c r="J76" s="168">
        <v>5.35</v>
      </c>
      <c r="K76" s="168">
        <v>7.5</v>
      </c>
      <c r="L76" s="168">
        <v>7.5</v>
      </c>
      <c r="M76" s="168">
        <v>11.42</v>
      </c>
      <c r="N76" s="168">
        <v>30</v>
      </c>
      <c r="O76" s="168">
        <v>8</v>
      </c>
      <c r="P76" s="168">
        <v>13.7</v>
      </c>
      <c r="Q76" s="168">
        <v>17.14</v>
      </c>
      <c r="R76" s="147">
        <f t="shared" si="9"/>
        <v>460.63644952644955</v>
      </c>
      <c r="S76" s="171">
        <f t="shared" si="6"/>
        <v>6256.1369207207217</v>
      </c>
      <c r="T76" s="88"/>
      <c r="W76" s="172"/>
      <c r="X76" s="173"/>
      <c r="Y76" s="172"/>
      <c r="Z76" s="172"/>
      <c r="AA76" s="172"/>
      <c r="AB76" s="173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  <c r="CW76" s="88"/>
      <c r="CX76" s="88"/>
      <c r="CY76" s="88"/>
      <c r="CZ76" s="88"/>
      <c r="DA76" s="88"/>
      <c r="DB76" s="88"/>
      <c r="DC76" s="88"/>
      <c r="DD76" s="88"/>
      <c r="DE76" s="88"/>
      <c r="DF76" s="88"/>
      <c r="DG76" s="88"/>
      <c r="DH76" s="88"/>
      <c r="DI76" s="88"/>
      <c r="DJ76" s="88"/>
      <c r="DK76" s="88"/>
      <c r="DL76" s="88"/>
      <c r="DM76" s="88"/>
      <c r="DN76" s="88"/>
      <c r="DO76" s="88"/>
      <c r="DP76" s="88"/>
      <c r="DQ76" s="88"/>
      <c r="DR76" s="88"/>
      <c r="DS76" s="88"/>
      <c r="DT76" s="88"/>
      <c r="DU76" s="88"/>
      <c r="DV76" s="88"/>
      <c r="DW76" s="88"/>
      <c r="DX76" s="88"/>
      <c r="DY76" s="88"/>
      <c r="DZ76" s="88"/>
      <c r="EA76" s="88"/>
      <c r="EB76" s="88"/>
      <c r="EC76" s="88"/>
      <c r="ED76" s="88"/>
      <c r="EE76" s="88"/>
      <c r="EF76" s="88"/>
      <c r="EG76" s="88"/>
      <c r="EH76" s="88"/>
      <c r="EI76" s="88"/>
      <c r="EJ76" s="88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  <c r="EY76" s="88"/>
      <c r="EZ76" s="88"/>
      <c r="FA76" s="88"/>
      <c r="FB76" s="88"/>
      <c r="FC76" s="88"/>
      <c r="FD76" s="88"/>
      <c r="FE76" s="88"/>
      <c r="FF76" s="88"/>
      <c r="FG76" s="88"/>
      <c r="FH76" s="88"/>
      <c r="FI76" s="88"/>
      <c r="FN76" s="149"/>
      <c r="FO76" s="149"/>
      <c r="GB76" s="149"/>
      <c r="GC76" s="149"/>
      <c r="GP76" s="149"/>
      <c r="GQ76" s="149"/>
      <c r="GR76" s="149"/>
      <c r="HE76" s="149"/>
      <c r="HF76" s="149"/>
      <c r="HG76" s="149"/>
      <c r="HH76" s="149"/>
      <c r="HI76" s="177"/>
      <c r="HJ76" s="177"/>
      <c r="HK76" s="177"/>
      <c r="HL76" s="177"/>
      <c r="HM76" s="177"/>
      <c r="HN76" s="177"/>
      <c r="HO76" s="177"/>
      <c r="HP76" s="177"/>
      <c r="HQ76" s="149"/>
    </row>
    <row r="77" spans="1:225" ht="15">
      <c r="AV77" s="149"/>
      <c r="AW77" s="149"/>
      <c r="AX77" s="149"/>
      <c r="AY77" s="157"/>
      <c r="AZ77" s="157"/>
      <c r="BA77" s="157"/>
      <c r="BB77" s="157"/>
      <c r="BC77" s="157"/>
      <c r="BD77" s="157"/>
      <c r="BE77" s="157"/>
      <c r="BF77" s="157"/>
      <c r="BG77" s="157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K77" s="149"/>
      <c r="CL77" s="149"/>
      <c r="CM77" s="149"/>
      <c r="CN77" s="180"/>
      <c r="CO77" s="180"/>
      <c r="CP77" s="180"/>
      <c r="CQ77" s="180"/>
      <c r="CR77" s="180"/>
      <c r="CS77" s="180"/>
      <c r="CT77" s="180"/>
      <c r="CU77" s="180"/>
      <c r="CV77" s="149"/>
      <c r="CY77" s="149"/>
      <c r="CZ77" s="149"/>
      <c r="DA77" s="149"/>
      <c r="DB77" s="180"/>
      <c r="DC77" s="180"/>
      <c r="DD77" s="180"/>
      <c r="DE77" s="180"/>
      <c r="DF77" s="180"/>
      <c r="DG77" s="180"/>
      <c r="DH77" s="180"/>
      <c r="DI77" s="180"/>
      <c r="DJ77" s="149"/>
      <c r="DM77" s="149"/>
      <c r="DN77" s="149"/>
      <c r="DO77" s="149"/>
      <c r="DP77" s="180"/>
      <c r="DQ77" s="180"/>
      <c r="DR77" s="180"/>
      <c r="DS77" s="180"/>
      <c r="DT77" s="180"/>
      <c r="DU77" s="180"/>
      <c r="DV77" s="180"/>
      <c r="DW77" s="180"/>
      <c r="DX77" s="149"/>
      <c r="EA77" s="149"/>
      <c r="EB77" s="149"/>
      <c r="EC77" s="149"/>
      <c r="ED77" s="180"/>
      <c r="EE77" s="180"/>
      <c r="EF77" s="180"/>
      <c r="EG77" s="180"/>
      <c r="EH77" s="180"/>
      <c r="EI77" s="180"/>
      <c r="EJ77" s="180"/>
      <c r="EK77" s="180"/>
      <c r="EL77" s="149"/>
      <c r="EO77" s="149"/>
      <c r="EP77" s="149"/>
      <c r="EQ77" s="149"/>
      <c r="ER77" s="180"/>
      <c r="ES77" s="180"/>
      <c r="ET77" s="180"/>
      <c r="EU77" s="180"/>
      <c r="EV77" s="180"/>
      <c r="EW77" s="180"/>
      <c r="EX77" s="180"/>
      <c r="EY77" s="180"/>
      <c r="EZ77" s="149"/>
      <c r="HF77" s="149"/>
      <c r="HG77" s="149"/>
      <c r="HH77" s="149"/>
      <c r="HI77" s="178"/>
      <c r="HJ77" s="178"/>
      <c r="HK77" s="178"/>
      <c r="HL77" s="178"/>
      <c r="HM77" s="178"/>
      <c r="HN77" s="178"/>
      <c r="HO77" s="178"/>
      <c r="HP77" s="178"/>
      <c r="HQ77" s="178"/>
    </row>
    <row r="78" spans="1:225" ht="15">
      <c r="AV78" s="149"/>
      <c r="AW78" s="149"/>
      <c r="AX78" s="149"/>
      <c r="AY78" s="157"/>
      <c r="AZ78" s="157"/>
      <c r="BA78" s="157"/>
      <c r="BB78" s="157"/>
      <c r="BC78" s="157"/>
      <c r="BD78" s="157"/>
      <c r="BE78" s="157"/>
      <c r="BF78" s="157"/>
      <c r="BG78" s="157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K78" s="149"/>
      <c r="CL78" s="149"/>
      <c r="CM78" s="149"/>
      <c r="CN78" s="180"/>
      <c r="CO78" s="180"/>
      <c r="CP78" s="180"/>
      <c r="CQ78" s="180"/>
      <c r="CR78" s="180"/>
      <c r="CS78" s="180"/>
      <c r="CT78" s="180"/>
      <c r="CU78" s="180"/>
      <c r="CV78" s="149"/>
      <c r="CY78" s="149"/>
      <c r="CZ78" s="149"/>
      <c r="DA78" s="149"/>
      <c r="DB78" s="180"/>
      <c r="DC78" s="180"/>
      <c r="DD78" s="180"/>
      <c r="DE78" s="180"/>
      <c r="DF78" s="180"/>
      <c r="DG78" s="180"/>
      <c r="DH78" s="180"/>
      <c r="DI78" s="180"/>
      <c r="DJ78" s="149"/>
      <c r="DM78" s="149"/>
      <c r="DN78" s="149"/>
      <c r="DO78" s="149"/>
      <c r="DP78" s="180"/>
      <c r="DQ78" s="180"/>
      <c r="DR78" s="180"/>
      <c r="DS78" s="180"/>
      <c r="DT78" s="180"/>
      <c r="DU78" s="180"/>
      <c r="DV78" s="180"/>
      <c r="DW78" s="180"/>
      <c r="DX78" s="149"/>
      <c r="EA78" s="149"/>
      <c r="EB78" s="149"/>
      <c r="EC78" s="149"/>
      <c r="ED78" s="180"/>
      <c r="EE78" s="180"/>
      <c r="EF78" s="180"/>
      <c r="EG78" s="180"/>
      <c r="EH78" s="180"/>
      <c r="EI78" s="180"/>
      <c r="EJ78" s="180"/>
      <c r="EK78" s="180"/>
      <c r="EL78" s="149"/>
      <c r="EO78" s="149"/>
      <c r="EP78" s="149"/>
      <c r="EQ78" s="149"/>
      <c r="ER78" s="180"/>
      <c r="ES78" s="180"/>
      <c r="ET78" s="180"/>
      <c r="EU78" s="180"/>
      <c r="EV78" s="180"/>
      <c r="EW78" s="180"/>
      <c r="EX78" s="180"/>
      <c r="EY78" s="180"/>
      <c r="EZ78" s="149"/>
      <c r="HF78" s="149"/>
      <c r="HG78" s="149"/>
      <c r="HH78" s="149"/>
      <c r="HI78" s="178"/>
      <c r="HJ78" s="178"/>
      <c r="HK78" s="178"/>
      <c r="HL78" s="178"/>
      <c r="HM78" s="178"/>
      <c r="HN78" s="178"/>
      <c r="HO78" s="178"/>
      <c r="HP78" s="178"/>
      <c r="HQ78" s="178"/>
    </row>
    <row r="79" spans="1:225" ht="15">
      <c r="AV79" s="149"/>
      <c r="AW79" s="149"/>
      <c r="AX79" s="149"/>
      <c r="AY79" s="157"/>
      <c r="AZ79" s="157"/>
      <c r="BA79" s="157"/>
      <c r="BB79" s="157"/>
      <c r="BC79" s="157"/>
      <c r="BD79" s="157"/>
      <c r="BE79" s="157"/>
      <c r="BF79" s="157"/>
      <c r="BG79" s="157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K79" s="149"/>
      <c r="CL79" s="149"/>
      <c r="CM79" s="149"/>
      <c r="CN79" s="180"/>
      <c r="CO79" s="180"/>
      <c r="CP79" s="180"/>
      <c r="CQ79" s="180"/>
      <c r="CR79" s="180"/>
      <c r="CS79" s="180"/>
      <c r="CT79" s="180"/>
      <c r="CU79" s="180"/>
      <c r="CV79" s="149"/>
      <c r="CY79" s="149"/>
      <c r="CZ79" s="149"/>
      <c r="DA79" s="149"/>
      <c r="DB79" s="180"/>
      <c r="DC79" s="180"/>
      <c r="DD79" s="180"/>
      <c r="DE79" s="180"/>
      <c r="DF79" s="180"/>
      <c r="DG79" s="180"/>
      <c r="DH79" s="180"/>
      <c r="DI79" s="180"/>
      <c r="DJ79" s="149"/>
      <c r="DM79" s="149"/>
      <c r="DN79" s="149"/>
      <c r="DO79" s="149"/>
      <c r="DP79" s="180"/>
      <c r="DQ79" s="180"/>
      <c r="DR79" s="180"/>
      <c r="DS79" s="180"/>
      <c r="DT79" s="180"/>
      <c r="DU79" s="180"/>
      <c r="DV79" s="180"/>
      <c r="DW79" s="180"/>
      <c r="DX79" s="149"/>
      <c r="EA79" s="149"/>
      <c r="EB79" s="149"/>
      <c r="EC79" s="149"/>
      <c r="ED79" s="180"/>
      <c r="EE79" s="180"/>
      <c r="EF79" s="180"/>
      <c r="EG79" s="180"/>
      <c r="EH79" s="180"/>
      <c r="EI79" s="180"/>
      <c r="EJ79" s="180"/>
      <c r="EK79" s="180"/>
      <c r="EL79" s="149"/>
      <c r="EO79" s="149"/>
      <c r="EP79" s="149"/>
      <c r="EQ79" s="149"/>
      <c r="ER79" s="180"/>
      <c r="ES79" s="180"/>
      <c r="ET79" s="180"/>
      <c r="EU79" s="180"/>
      <c r="EV79" s="180"/>
      <c r="EW79" s="180"/>
      <c r="EX79" s="180"/>
      <c r="EY79" s="180"/>
      <c r="EZ79" s="149"/>
      <c r="HF79" s="149"/>
      <c r="HG79" s="149"/>
      <c r="HH79" s="149"/>
      <c r="HI79" s="178"/>
      <c r="HJ79" s="178"/>
      <c r="HK79" s="178"/>
      <c r="HL79" s="178"/>
      <c r="HM79" s="178"/>
      <c r="HN79" s="178"/>
      <c r="HO79" s="178"/>
      <c r="HP79" s="178"/>
      <c r="HQ79" s="178"/>
    </row>
    <row r="80" spans="1:225" ht="15">
      <c r="AV80" s="149"/>
      <c r="AW80" s="149"/>
      <c r="AX80" s="149"/>
      <c r="AY80" s="157"/>
      <c r="AZ80" s="157"/>
      <c r="BA80" s="157"/>
      <c r="BB80" s="157"/>
      <c r="BC80" s="157"/>
      <c r="BD80" s="157"/>
      <c r="BE80" s="157"/>
      <c r="BF80" s="157"/>
      <c r="BG80" s="157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K80" s="149"/>
      <c r="CL80" s="149"/>
      <c r="CM80" s="149"/>
      <c r="CN80" s="180"/>
      <c r="CO80" s="180"/>
      <c r="CP80" s="180"/>
      <c r="CQ80" s="180"/>
      <c r="CR80" s="180"/>
      <c r="CS80" s="180"/>
      <c r="CT80" s="180"/>
      <c r="CU80" s="180"/>
      <c r="CV80" s="149"/>
      <c r="CY80" s="149"/>
      <c r="CZ80" s="149"/>
      <c r="DA80" s="149"/>
      <c r="DB80" s="180"/>
      <c r="DC80" s="180"/>
      <c r="DD80" s="180"/>
      <c r="DE80" s="180"/>
      <c r="DF80" s="180"/>
      <c r="DG80" s="180"/>
      <c r="DH80" s="180"/>
      <c r="DI80" s="180"/>
      <c r="DJ80" s="149"/>
      <c r="DM80" s="149"/>
      <c r="DN80" s="149"/>
      <c r="DO80" s="149"/>
      <c r="DP80" s="180"/>
      <c r="DQ80" s="180"/>
      <c r="DR80" s="180"/>
      <c r="DS80" s="180"/>
      <c r="DT80" s="180"/>
      <c r="DU80" s="180"/>
      <c r="DV80" s="180"/>
      <c r="DW80" s="180"/>
      <c r="DX80" s="149"/>
      <c r="EA80" s="149"/>
      <c r="EB80" s="149"/>
      <c r="EC80" s="149"/>
      <c r="ED80" s="180"/>
      <c r="EE80" s="180"/>
      <c r="EF80" s="180"/>
      <c r="EG80" s="180"/>
      <c r="EH80" s="180"/>
      <c r="EI80" s="180"/>
      <c r="EJ80" s="180"/>
      <c r="EK80" s="180"/>
      <c r="EL80" s="149"/>
      <c r="EO80" s="149"/>
      <c r="EP80" s="149"/>
      <c r="EQ80" s="149"/>
      <c r="ER80" s="180"/>
      <c r="ES80" s="180"/>
      <c r="ET80" s="180"/>
      <c r="EU80" s="180"/>
      <c r="EV80" s="180"/>
      <c r="EW80" s="180"/>
      <c r="EX80" s="180"/>
      <c r="EY80" s="180"/>
      <c r="EZ80" s="149"/>
      <c r="HF80" s="149"/>
      <c r="HG80" s="149"/>
      <c r="HH80" s="149"/>
      <c r="HI80" s="178"/>
      <c r="HJ80" s="178"/>
      <c r="HK80" s="178"/>
      <c r="HL80" s="178"/>
      <c r="HM80" s="178"/>
      <c r="HN80" s="178"/>
      <c r="HO80" s="178"/>
      <c r="HP80" s="178"/>
      <c r="HQ80" s="178"/>
    </row>
    <row r="81" spans="48:225" ht="15">
      <c r="AV81" s="149"/>
      <c r="AW81" s="149"/>
      <c r="AX81" s="149"/>
      <c r="AY81" s="157"/>
      <c r="AZ81" s="157"/>
      <c r="BA81" s="157"/>
      <c r="BB81" s="157"/>
      <c r="BC81" s="157"/>
      <c r="BD81" s="157"/>
      <c r="BE81" s="157"/>
      <c r="BF81" s="157"/>
      <c r="BG81" s="157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K81" s="149"/>
      <c r="CL81" s="149"/>
      <c r="CM81" s="149"/>
      <c r="CN81" s="180"/>
      <c r="CO81" s="180"/>
      <c r="CP81" s="180"/>
      <c r="CQ81" s="180"/>
      <c r="CR81" s="180"/>
      <c r="CS81" s="180"/>
      <c r="CT81" s="180"/>
      <c r="CU81" s="180"/>
      <c r="CV81" s="149"/>
      <c r="CY81" s="149"/>
      <c r="CZ81" s="149"/>
      <c r="DA81" s="149"/>
      <c r="DB81" s="180"/>
      <c r="DC81" s="180"/>
      <c r="DD81" s="180"/>
      <c r="DE81" s="180"/>
      <c r="DF81" s="180"/>
      <c r="DG81" s="180"/>
      <c r="DH81" s="180"/>
      <c r="DI81" s="180"/>
      <c r="DJ81" s="149"/>
      <c r="DM81" s="149"/>
      <c r="DN81" s="149"/>
      <c r="DO81" s="149"/>
      <c r="DP81" s="180"/>
      <c r="DQ81" s="180"/>
      <c r="DR81" s="180"/>
      <c r="DS81" s="180"/>
      <c r="DT81" s="180"/>
      <c r="DU81" s="180"/>
      <c r="DV81" s="180"/>
      <c r="DW81" s="180"/>
      <c r="DX81" s="149"/>
      <c r="EA81" s="149"/>
      <c r="EB81" s="149"/>
      <c r="EC81" s="149"/>
      <c r="ED81" s="180"/>
      <c r="EE81" s="180"/>
      <c r="EF81" s="180"/>
      <c r="EG81" s="180"/>
      <c r="EH81" s="180"/>
      <c r="EI81" s="180"/>
      <c r="EJ81" s="180"/>
      <c r="EK81" s="180"/>
      <c r="EL81" s="149"/>
      <c r="EO81" s="149"/>
      <c r="EP81" s="149"/>
      <c r="EQ81" s="149"/>
      <c r="ER81" s="180"/>
      <c r="ES81" s="180"/>
      <c r="ET81" s="180"/>
      <c r="EU81" s="180"/>
      <c r="EV81" s="180"/>
      <c r="EW81" s="180"/>
      <c r="EX81" s="180"/>
      <c r="EY81" s="180"/>
      <c r="EZ81" s="149"/>
      <c r="HF81" s="149"/>
      <c r="HG81" s="149"/>
      <c r="HH81" s="149"/>
      <c r="HI81" s="178"/>
      <c r="HJ81" s="178"/>
      <c r="HK81" s="178"/>
      <c r="HL81" s="178"/>
      <c r="HM81" s="178"/>
      <c r="HN81" s="178"/>
      <c r="HO81" s="178"/>
      <c r="HP81" s="178"/>
      <c r="HQ81" s="178"/>
    </row>
    <row r="82" spans="48:225" ht="15">
      <c r="AV82" s="149"/>
      <c r="AW82" s="149"/>
      <c r="AX82" s="149"/>
      <c r="AY82" s="157"/>
      <c r="AZ82" s="157"/>
      <c r="BA82" s="157"/>
      <c r="BB82" s="157"/>
      <c r="BC82" s="157"/>
      <c r="BD82" s="157"/>
      <c r="BE82" s="157"/>
      <c r="BF82" s="157"/>
      <c r="BG82" s="157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K82" s="149"/>
      <c r="CL82" s="149"/>
      <c r="CM82" s="149"/>
      <c r="CN82" s="180"/>
      <c r="CO82" s="180"/>
      <c r="CP82" s="180"/>
      <c r="CQ82" s="180"/>
      <c r="CR82" s="180"/>
      <c r="CS82" s="180"/>
      <c r="CT82" s="180"/>
      <c r="CU82" s="180"/>
      <c r="CV82" s="149"/>
      <c r="CY82" s="149"/>
      <c r="CZ82" s="149"/>
      <c r="DA82" s="149"/>
      <c r="DB82" s="180"/>
      <c r="DC82" s="180"/>
      <c r="DD82" s="180"/>
      <c r="DE82" s="180"/>
      <c r="DF82" s="180"/>
      <c r="DG82" s="180"/>
      <c r="DH82" s="180"/>
      <c r="DI82" s="180"/>
      <c r="DJ82" s="149"/>
      <c r="DM82" s="149"/>
      <c r="DN82" s="149"/>
      <c r="DO82" s="149"/>
      <c r="DP82" s="180"/>
      <c r="DQ82" s="180"/>
      <c r="DR82" s="180"/>
      <c r="DS82" s="180"/>
      <c r="DT82" s="180"/>
      <c r="DU82" s="180"/>
      <c r="DV82" s="180"/>
      <c r="DW82" s="180"/>
      <c r="DX82" s="149"/>
      <c r="EA82" s="149"/>
      <c r="EB82" s="149"/>
      <c r="EC82" s="149"/>
      <c r="ED82" s="180"/>
      <c r="EE82" s="180"/>
      <c r="EF82" s="180"/>
      <c r="EG82" s="180"/>
      <c r="EH82" s="180"/>
      <c r="EI82" s="180"/>
      <c r="EJ82" s="180"/>
      <c r="EK82" s="180"/>
      <c r="EL82" s="149"/>
      <c r="EO82" s="149"/>
      <c r="EP82" s="149"/>
      <c r="EQ82" s="149"/>
      <c r="ER82" s="180"/>
      <c r="ES82" s="180"/>
      <c r="ET82" s="180"/>
      <c r="EU82" s="180"/>
      <c r="EV82" s="180"/>
      <c r="EW82" s="180"/>
      <c r="EX82" s="180"/>
      <c r="EY82" s="180"/>
      <c r="EZ82" s="149"/>
      <c r="HF82" s="149"/>
      <c r="HG82" s="149"/>
      <c r="HH82" s="149"/>
      <c r="HI82" s="178"/>
      <c r="HJ82" s="178"/>
      <c r="HK82" s="178"/>
      <c r="HL82" s="178"/>
      <c r="HM82" s="178"/>
      <c r="HN82" s="178"/>
      <c r="HO82" s="178"/>
      <c r="HP82" s="178"/>
      <c r="HQ82" s="178"/>
    </row>
    <row r="83" spans="48:225" ht="15">
      <c r="AV83" s="149"/>
      <c r="AW83" s="149"/>
      <c r="AX83" s="149"/>
      <c r="AY83" s="157"/>
      <c r="AZ83" s="157"/>
      <c r="BA83" s="157"/>
      <c r="BB83" s="157"/>
      <c r="BC83" s="157"/>
      <c r="BD83" s="157"/>
      <c r="BE83" s="157"/>
      <c r="BF83" s="157"/>
      <c r="BG83" s="157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K83" s="149"/>
      <c r="CL83" s="149"/>
      <c r="CM83" s="149"/>
      <c r="CN83" s="180"/>
      <c r="CO83" s="180"/>
      <c r="CP83" s="180"/>
      <c r="CQ83" s="180"/>
      <c r="CR83" s="180"/>
      <c r="CS83" s="180"/>
      <c r="CT83" s="180"/>
      <c r="CU83" s="180"/>
      <c r="CV83" s="149"/>
      <c r="CY83" s="149"/>
      <c r="CZ83" s="149"/>
      <c r="DA83" s="149"/>
      <c r="DB83" s="180"/>
      <c r="DC83" s="180"/>
      <c r="DD83" s="180"/>
      <c r="DE83" s="180"/>
      <c r="DF83" s="180"/>
      <c r="DG83" s="180"/>
      <c r="DH83" s="180"/>
      <c r="DI83" s="180"/>
      <c r="DJ83" s="149"/>
      <c r="DM83" s="149"/>
      <c r="DN83" s="149"/>
      <c r="DO83" s="149"/>
      <c r="DP83" s="180"/>
      <c r="DQ83" s="180"/>
      <c r="DR83" s="180"/>
      <c r="DS83" s="180"/>
      <c r="DT83" s="180"/>
      <c r="DU83" s="180"/>
      <c r="DV83" s="180"/>
      <c r="DW83" s="180"/>
      <c r="DX83" s="149"/>
      <c r="EA83" s="149"/>
      <c r="EB83" s="149"/>
      <c r="EC83" s="149"/>
      <c r="ED83" s="180"/>
      <c r="EE83" s="180"/>
      <c r="EF83" s="180"/>
      <c r="EG83" s="180"/>
      <c r="EH83" s="180"/>
      <c r="EI83" s="180"/>
      <c r="EJ83" s="180"/>
      <c r="EK83" s="180"/>
      <c r="EL83" s="149"/>
      <c r="EO83" s="149"/>
      <c r="EP83" s="149"/>
      <c r="EQ83" s="149"/>
      <c r="ER83" s="180"/>
      <c r="ES83" s="180"/>
      <c r="ET83" s="180"/>
      <c r="EU83" s="180"/>
      <c r="EV83" s="180"/>
      <c r="EW83" s="180"/>
      <c r="EX83" s="180"/>
      <c r="EY83" s="180"/>
      <c r="EZ83" s="149"/>
      <c r="HF83" s="149"/>
      <c r="HG83" s="149"/>
      <c r="HH83" s="149"/>
      <c r="HI83" s="178"/>
      <c r="HJ83" s="178"/>
      <c r="HK83" s="178"/>
      <c r="HL83" s="178"/>
      <c r="HM83" s="178"/>
      <c r="HN83" s="178"/>
      <c r="HO83" s="178"/>
      <c r="HP83" s="178"/>
      <c r="HQ83" s="178"/>
    </row>
    <row r="84" spans="48:225" ht="15">
      <c r="AV84" s="149"/>
      <c r="AW84" s="149"/>
      <c r="AX84" s="149"/>
      <c r="AY84" s="157"/>
      <c r="AZ84" s="157"/>
      <c r="BA84" s="157"/>
      <c r="BB84" s="157"/>
      <c r="BC84" s="157"/>
      <c r="BD84" s="157"/>
      <c r="BE84" s="157"/>
      <c r="BF84" s="157"/>
      <c r="BG84" s="157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K84" s="149"/>
      <c r="CL84" s="149"/>
      <c r="CM84" s="149"/>
      <c r="CN84" s="180"/>
      <c r="CO84" s="180"/>
      <c r="CP84" s="180"/>
      <c r="CQ84" s="180"/>
      <c r="CR84" s="180"/>
      <c r="CS84" s="180"/>
      <c r="CT84" s="180"/>
      <c r="CU84" s="180"/>
      <c r="CV84" s="149"/>
      <c r="CY84" s="149"/>
      <c r="CZ84" s="149"/>
      <c r="DA84" s="149"/>
      <c r="DB84" s="180"/>
      <c r="DC84" s="180"/>
      <c r="DD84" s="180"/>
      <c r="DE84" s="180"/>
      <c r="DF84" s="180"/>
      <c r="DG84" s="180"/>
      <c r="DH84" s="180"/>
      <c r="DI84" s="180"/>
      <c r="DJ84" s="149"/>
      <c r="DM84" s="149"/>
      <c r="DN84" s="149"/>
      <c r="DO84" s="149"/>
      <c r="DP84" s="180"/>
      <c r="DQ84" s="180"/>
      <c r="DR84" s="180"/>
      <c r="DS84" s="180"/>
      <c r="DT84" s="180"/>
      <c r="DU84" s="180"/>
      <c r="DV84" s="180"/>
      <c r="DW84" s="180"/>
      <c r="DX84" s="149"/>
      <c r="EA84" s="149"/>
      <c r="EB84" s="149"/>
      <c r="EC84" s="149"/>
      <c r="ED84" s="180"/>
      <c r="EE84" s="180"/>
      <c r="EF84" s="180"/>
      <c r="EG84" s="180"/>
      <c r="EH84" s="180"/>
      <c r="EI84" s="180"/>
      <c r="EJ84" s="180"/>
      <c r="EK84" s="180"/>
      <c r="EL84" s="149"/>
      <c r="EO84" s="149"/>
      <c r="EP84" s="149"/>
      <c r="EQ84" s="149"/>
      <c r="ER84" s="180"/>
      <c r="ES84" s="180"/>
      <c r="ET84" s="180"/>
      <c r="EU84" s="180"/>
      <c r="EV84" s="180"/>
      <c r="EW84" s="180"/>
      <c r="EX84" s="180"/>
      <c r="EY84" s="180"/>
      <c r="EZ84" s="149"/>
      <c r="HF84" s="149"/>
      <c r="HG84" s="149"/>
      <c r="HH84" s="149"/>
      <c r="HI84" s="178"/>
      <c r="HJ84" s="178"/>
      <c r="HK84" s="178"/>
      <c r="HL84" s="178"/>
      <c r="HM84" s="178"/>
      <c r="HN84" s="178"/>
      <c r="HO84" s="178"/>
      <c r="HP84" s="178"/>
      <c r="HQ84" s="178"/>
    </row>
    <row r="85" spans="48:225" ht="15">
      <c r="AV85" s="149"/>
      <c r="AW85" s="149"/>
      <c r="AX85" s="149"/>
      <c r="AY85" s="157"/>
      <c r="AZ85" s="157"/>
      <c r="BA85" s="157"/>
      <c r="BB85" s="157"/>
      <c r="BC85" s="157"/>
      <c r="BD85" s="157"/>
      <c r="BE85" s="157"/>
      <c r="BF85" s="157"/>
      <c r="BG85" s="157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K85" s="149"/>
      <c r="CL85" s="149"/>
      <c r="CM85" s="149"/>
      <c r="CN85" s="180"/>
      <c r="CO85" s="180"/>
      <c r="CP85" s="180"/>
      <c r="CQ85" s="180"/>
      <c r="CR85" s="180"/>
      <c r="CS85" s="180"/>
      <c r="CT85" s="180"/>
      <c r="CU85" s="180"/>
      <c r="CV85" s="149"/>
      <c r="CY85" s="149"/>
      <c r="CZ85" s="149"/>
      <c r="DA85" s="149"/>
      <c r="DB85" s="180"/>
      <c r="DC85" s="180"/>
      <c r="DD85" s="180"/>
      <c r="DE85" s="180"/>
      <c r="DF85" s="180"/>
      <c r="DG85" s="180"/>
      <c r="DH85" s="180"/>
      <c r="DI85" s="180"/>
      <c r="DJ85" s="149"/>
      <c r="DM85" s="149"/>
      <c r="DN85" s="149"/>
      <c r="DO85" s="149"/>
      <c r="DP85" s="180"/>
      <c r="DQ85" s="180"/>
      <c r="DR85" s="180"/>
      <c r="DS85" s="180"/>
      <c r="DT85" s="180"/>
      <c r="DU85" s="180"/>
      <c r="DV85" s="180"/>
      <c r="DW85" s="180"/>
      <c r="DX85" s="149"/>
      <c r="EA85" s="149"/>
      <c r="EB85" s="149"/>
      <c r="EC85" s="149"/>
      <c r="ED85" s="180"/>
      <c r="EE85" s="180"/>
      <c r="EF85" s="180"/>
      <c r="EG85" s="180"/>
      <c r="EH85" s="180"/>
      <c r="EI85" s="180"/>
      <c r="EJ85" s="180"/>
      <c r="EK85" s="180"/>
      <c r="EL85" s="149"/>
      <c r="EO85" s="149"/>
      <c r="EP85" s="149"/>
      <c r="EQ85" s="149"/>
      <c r="ER85" s="180"/>
      <c r="ES85" s="180"/>
      <c r="ET85" s="180"/>
      <c r="EU85" s="180"/>
      <c r="EV85" s="180"/>
      <c r="EW85" s="180"/>
      <c r="EX85" s="180"/>
      <c r="EY85" s="180"/>
      <c r="EZ85" s="149"/>
      <c r="HF85" s="149"/>
      <c r="HG85" s="149"/>
      <c r="HH85" s="149"/>
      <c r="HI85" s="178"/>
      <c r="HJ85" s="178"/>
      <c r="HK85" s="178"/>
      <c r="HL85" s="178"/>
      <c r="HM85" s="178"/>
      <c r="HN85" s="178"/>
      <c r="HO85" s="178"/>
      <c r="HP85" s="178"/>
      <c r="HQ85" s="178"/>
    </row>
    <row r="86" spans="48:225" ht="15">
      <c r="AV86" s="149"/>
      <c r="AW86" s="149"/>
      <c r="AX86" s="149"/>
      <c r="AY86" s="157"/>
      <c r="AZ86" s="157"/>
      <c r="BA86" s="157"/>
      <c r="BB86" s="157"/>
      <c r="BC86" s="157"/>
      <c r="BD86" s="157"/>
      <c r="BE86" s="157"/>
      <c r="BF86" s="157"/>
      <c r="BG86" s="157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K86" s="149"/>
      <c r="CL86" s="149"/>
      <c r="CM86" s="149"/>
      <c r="CN86" s="180"/>
      <c r="CO86" s="180"/>
      <c r="CP86" s="180"/>
      <c r="CQ86" s="180"/>
      <c r="CR86" s="180"/>
      <c r="CS86" s="180"/>
      <c r="CT86" s="180"/>
      <c r="CU86" s="180"/>
      <c r="CV86" s="149"/>
      <c r="CY86" s="149"/>
      <c r="CZ86" s="149"/>
      <c r="DA86" s="149"/>
      <c r="DB86" s="180"/>
      <c r="DC86" s="180"/>
      <c r="DD86" s="180"/>
      <c r="DE86" s="180"/>
      <c r="DF86" s="180"/>
      <c r="DG86" s="180"/>
      <c r="DH86" s="180"/>
      <c r="DI86" s="180"/>
      <c r="DJ86" s="149"/>
      <c r="DM86" s="149"/>
      <c r="DN86" s="149"/>
      <c r="DO86" s="149"/>
      <c r="DP86" s="180"/>
      <c r="DQ86" s="180"/>
      <c r="DR86" s="180"/>
      <c r="DS86" s="180"/>
      <c r="DT86" s="180"/>
      <c r="DU86" s="180"/>
      <c r="DV86" s="180"/>
      <c r="DW86" s="180"/>
      <c r="DX86" s="149"/>
      <c r="EA86" s="149"/>
      <c r="EB86" s="149"/>
      <c r="EC86" s="149"/>
      <c r="ED86" s="180"/>
      <c r="EE86" s="180"/>
      <c r="EF86" s="180"/>
      <c r="EG86" s="180"/>
      <c r="EH86" s="180"/>
      <c r="EI86" s="180"/>
      <c r="EJ86" s="180"/>
      <c r="EK86" s="180"/>
      <c r="EL86" s="149"/>
      <c r="EO86" s="149"/>
      <c r="EP86" s="149"/>
      <c r="EQ86" s="149"/>
      <c r="ER86" s="180"/>
      <c r="ES86" s="180"/>
      <c r="ET86" s="180"/>
      <c r="EU86" s="180"/>
      <c r="EV86" s="180"/>
      <c r="EW86" s="180"/>
      <c r="EX86" s="180"/>
      <c r="EY86" s="180"/>
      <c r="EZ86" s="149"/>
      <c r="HF86" s="149"/>
      <c r="HG86" s="149"/>
      <c r="HH86" s="149"/>
      <c r="HI86" s="178"/>
      <c r="HJ86" s="178"/>
      <c r="HK86" s="178"/>
      <c r="HL86" s="178"/>
      <c r="HM86" s="178"/>
      <c r="HN86" s="178"/>
      <c r="HO86" s="178"/>
      <c r="HP86" s="178"/>
      <c r="HQ86" s="178"/>
    </row>
    <row r="87" spans="48:225" ht="15">
      <c r="AV87" s="149"/>
      <c r="AW87" s="149"/>
      <c r="AX87" s="149"/>
      <c r="AY87" s="157"/>
      <c r="AZ87" s="157"/>
      <c r="BA87" s="157"/>
      <c r="BB87" s="157"/>
      <c r="BC87" s="157"/>
      <c r="BD87" s="157"/>
      <c r="BE87" s="157"/>
      <c r="BF87" s="157"/>
      <c r="BG87" s="157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K87" s="149"/>
      <c r="CL87" s="149"/>
      <c r="CM87" s="149"/>
      <c r="CN87" s="180"/>
      <c r="CO87" s="180"/>
      <c r="CP87" s="180"/>
      <c r="CQ87" s="180"/>
      <c r="CR87" s="180"/>
      <c r="CS87" s="180"/>
      <c r="CT87" s="180"/>
      <c r="CU87" s="180"/>
      <c r="CV87" s="149"/>
      <c r="CY87" s="149"/>
      <c r="CZ87" s="149"/>
      <c r="DA87" s="149"/>
      <c r="DB87" s="180"/>
      <c r="DC87" s="180"/>
      <c r="DD87" s="180"/>
      <c r="DE87" s="180"/>
      <c r="DF87" s="180"/>
      <c r="DG87" s="180"/>
      <c r="DH87" s="180"/>
      <c r="DI87" s="180"/>
      <c r="DJ87" s="149"/>
      <c r="DM87" s="149"/>
      <c r="DN87" s="149"/>
      <c r="DO87" s="149"/>
      <c r="DP87" s="180"/>
      <c r="DQ87" s="180"/>
      <c r="DR87" s="180"/>
      <c r="DS87" s="180"/>
      <c r="DT87" s="180"/>
      <c r="DU87" s="180"/>
      <c r="DV87" s="180"/>
      <c r="DW87" s="180"/>
      <c r="DX87" s="149"/>
      <c r="EA87" s="149"/>
      <c r="EB87" s="149"/>
      <c r="EC87" s="149"/>
      <c r="ED87" s="180"/>
      <c r="EE87" s="180"/>
      <c r="EF87" s="180"/>
      <c r="EG87" s="180"/>
      <c r="EH87" s="180"/>
      <c r="EI87" s="180"/>
      <c r="EJ87" s="180"/>
      <c r="EK87" s="180"/>
      <c r="EL87" s="149"/>
      <c r="EO87" s="149"/>
      <c r="EP87" s="149"/>
      <c r="EQ87" s="149"/>
      <c r="ER87" s="180"/>
      <c r="ES87" s="180"/>
      <c r="ET87" s="180"/>
      <c r="EU87" s="180"/>
      <c r="EV87" s="180"/>
      <c r="EW87" s="180"/>
      <c r="EX87" s="180"/>
      <c r="EY87" s="180"/>
      <c r="EZ87" s="149"/>
      <c r="HF87" s="149"/>
      <c r="HG87" s="149"/>
      <c r="HH87" s="149"/>
      <c r="HI87" s="178"/>
      <c r="HJ87" s="178"/>
      <c r="HK87" s="178"/>
      <c r="HL87" s="178"/>
      <c r="HM87" s="178"/>
      <c r="HN87" s="178"/>
      <c r="HO87" s="178"/>
      <c r="HP87" s="178"/>
      <c r="HQ87" s="178"/>
    </row>
    <row r="88" spans="48:225" ht="15">
      <c r="AV88" s="149"/>
      <c r="AW88" s="149"/>
      <c r="AX88" s="149"/>
      <c r="AY88" s="157"/>
      <c r="AZ88" s="157"/>
      <c r="BA88" s="157"/>
      <c r="BB88" s="157"/>
      <c r="BC88" s="157"/>
      <c r="BD88" s="157"/>
      <c r="BE88" s="157"/>
      <c r="BF88" s="157"/>
      <c r="BG88" s="157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K88" s="149"/>
      <c r="CL88" s="149"/>
      <c r="CM88" s="149"/>
      <c r="CN88" s="180"/>
      <c r="CO88" s="180"/>
      <c r="CP88" s="180"/>
      <c r="CQ88" s="180"/>
      <c r="CR88" s="180"/>
      <c r="CS88" s="180"/>
      <c r="CT88" s="180"/>
      <c r="CU88" s="180"/>
      <c r="CV88" s="149"/>
      <c r="CY88" s="149"/>
      <c r="CZ88" s="149"/>
      <c r="DA88" s="149"/>
      <c r="DB88" s="180"/>
      <c r="DC88" s="180"/>
      <c r="DD88" s="180"/>
      <c r="DE88" s="180"/>
      <c r="DF88" s="180"/>
      <c r="DG88" s="180"/>
      <c r="DH88" s="180"/>
      <c r="DI88" s="180"/>
      <c r="DJ88" s="149"/>
      <c r="DM88" s="149"/>
      <c r="DN88" s="149"/>
      <c r="DO88" s="149"/>
      <c r="DP88" s="180"/>
      <c r="DQ88" s="180"/>
      <c r="DR88" s="180"/>
      <c r="DS88" s="180"/>
      <c r="DT88" s="180"/>
      <c r="DU88" s="180"/>
      <c r="DV88" s="180"/>
      <c r="DW88" s="180"/>
      <c r="DX88" s="149"/>
      <c r="EA88" s="149"/>
      <c r="EB88" s="149"/>
      <c r="EC88" s="149"/>
      <c r="ED88" s="180"/>
      <c r="EE88" s="180"/>
      <c r="EF88" s="180"/>
      <c r="EG88" s="180"/>
      <c r="EH88" s="180"/>
      <c r="EI88" s="180"/>
      <c r="EJ88" s="180"/>
      <c r="EK88" s="180"/>
      <c r="EL88" s="149"/>
      <c r="EO88" s="149"/>
      <c r="EP88" s="149"/>
      <c r="EQ88" s="149"/>
      <c r="ER88" s="180"/>
      <c r="ES88" s="180"/>
      <c r="ET88" s="180"/>
      <c r="EU88" s="180"/>
      <c r="EV88" s="180"/>
      <c r="EW88" s="180"/>
      <c r="EX88" s="180"/>
      <c r="EY88" s="180"/>
      <c r="EZ88" s="149"/>
      <c r="HF88" s="149"/>
      <c r="HG88" s="149"/>
      <c r="HH88" s="149"/>
      <c r="HI88" s="178"/>
      <c r="HJ88" s="178"/>
      <c r="HK88" s="178"/>
      <c r="HL88" s="178"/>
      <c r="HM88" s="178"/>
      <c r="HN88" s="178"/>
      <c r="HO88" s="178"/>
      <c r="HP88" s="178"/>
      <c r="HQ88" s="178"/>
    </row>
    <row r="89" spans="48:225" ht="15">
      <c r="AV89" s="149"/>
      <c r="AW89" s="149"/>
      <c r="AX89" s="149"/>
      <c r="AY89" s="157"/>
      <c r="AZ89" s="157"/>
      <c r="BA89" s="157"/>
      <c r="BB89" s="157"/>
      <c r="BC89" s="157"/>
      <c r="BD89" s="157"/>
      <c r="BE89" s="157"/>
      <c r="BF89" s="157"/>
      <c r="BG89" s="157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K89" s="149"/>
      <c r="CL89" s="149"/>
      <c r="CM89" s="149"/>
      <c r="CN89" s="180"/>
      <c r="CO89" s="180"/>
      <c r="CP89" s="180"/>
      <c r="CQ89" s="180"/>
      <c r="CR89" s="180"/>
      <c r="CS89" s="180"/>
      <c r="CT89" s="180"/>
      <c r="CU89" s="180"/>
      <c r="CV89" s="149"/>
      <c r="CY89" s="149"/>
      <c r="CZ89" s="149"/>
      <c r="DA89" s="149"/>
      <c r="DB89" s="180"/>
      <c r="DC89" s="180"/>
      <c r="DD89" s="180"/>
      <c r="DE89" s="180"/>
      <c r="DF89" s="180"/>
      <c r="DG89" s="180"/>
      <c r="DH89" s="180"/>
      <c r="DI89" s="180"/>
      <c r="DJ89" s="149"/>
      <c r="DM89" s="149"/>
      <c r="DN89" s="149"/>
      <c r="DO89" s="149"/>
      <c r="DP89" s="180"/>
      <c r="DQ89" s="180"/>
      <c r="DR89" s="180"/>
      <c r="DS89" s="180"/>
      <c r="DT89" s="180"/>
      <c r="DU89" s="180"/>
      <c r="DV89" s="180"/>
      <c r="DW89" s="180"/>
      <c r="DX89" s="149"/>
      <c r="EA89" s="149"/>
      <c r="EB89" s="149"/>
      <c r="EC89" s="149"/>
      <c r="ED89" s="180"/>
      <c r="EE89" s="180"/>
      <c r="EF89" s="180"/>
      <c r="EG89" s="180"/>
      <c r="EH89" s="180"/>
      <c r="EI89" s="180"/>
      <c r="EJ89" s="180"/>
      <c r="EK89" s="180"/>
      <c r="EL89" s="149"/>
      <c r="EO89" s="149"/>
      <c r="EP89" s="149"/>
      <c r="EQ89" s="149"/>
      <c r="ER89" s="180"/>
      <c r="ES89" s="180"/>
      <c r="ET89" s="180"/>
      <c r="EU89" s="180"/>
      <c r="EV89" s="180"/>
      <c r="EW89" s="180"/>
      <c r="EX89" s="180"/>
      <c r="EY89" s="180"/>
      <c r="EZ89" s="149"/>
      <c r="HF89" s="149"/>
      <c r="HG89" s="149"/>
      <c r="HH89" s="149"/>
      <c r="HI89" s="178"/>
      <c r="HJ89" s="178"/>
      <c r="HK89" s="178"/>
      <c r="HL89" s="178"/>
      <c r="HM89" s="178"/>
      <c r="HN89" s="178"/>
      <c r="HO89" s="178"/>
      <c r="HP89" s="178"/>
      <c r="HQ89" s="178"/>
    </row>
    <row r="90" spans="48:225" ht="15">
      <c r="AV90" s="149"/>
      <c r="AW90" s="149"/>
      <c r="AX90" s="149"/>
      <c r="AY90" s="157"/>
      <c r="AZ90" s="157"/>
      <c r="BA90" s="157"/>
      <c r="BB90" s="157"/>
      <c r="BC90" s="157"/>
      <c r="BD90" s="157"/>
      <c r="BE90" s="157"/>
      <c r="BF90" s="157"/>
      <c r="BG90" s="157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K90" s="149"/>
      <c r="CL90" s="149"/>
      <c r="CM90" s="149"/>
      <c r="CN90" s="180"/>
      <c r="CO90" s="180"/>
      <c r="CP90" s="180"/>
      <c r="CQ90" s="180"/>
      <c r="CR90" s="180"/>
      <c r="CS90" s="180"/>
      <c r="CT90" s="180"/>
      <c r="CU90" s="180"/>
      <c r="CV90" s="149"/>
      <c r="CY90" s="149"/>
      <c r="CZ90" s="149"/>
      <c r="DA90" s="149"/>
      <c r="DB90" s="180"/>
      <c r="DC90" s="180"/>
      <c r="DD90" s="180"/>
      <c r="DE90" s="180"/>
      <c r="DF90" s="180"/>
      <c r="DG90" s="180"/>
      <c r="DH90" s="180"/>
      <c r="DI90" s="180"/>
      <c r="DJ90" s="149"/>
      <c r="DM90" s="149"/>
      <c r="DN90" s="149"/>
      <c r="DO90" s="149"/>
      <c r="DP90" s="180"/>
      <c r="DQ90" s="180"/>
      <c r="DR90" s="180"/>
      <c r="DS90" s="180"/>
      <c r="DT90" s="180"/>
      <c r="DU90" s="180"/>
      <c r="DV90" s="180"/>
      <c r="DW90" s="180"/>
      <c r="DX90" s="149"/>
      <c r="EA90" s="149"/>
      <c r="EB90" s="149"/>
      <c r="EC90" s="149"/>
      <c r="ED90" s="180"/>
      <c r="EE90" s="180"/>
      <c r="EF90" s="180"/>
      <c r="EG90" s="180"/>
      <c r="EH90" s="180"/>
      <c r="EI90" s="180"/>
      <c r="EJ90" s="180"/>
      <c r="EK90" s="180"/>
      <c r="EL90" s="149"/>
      <c r="EO90" s="149"/>
      <c r="EP90" s="149"/>
      <c r="EQ90" s="149"/>
      <c r="ER90" s="180"/>
      <c r="ES90" s="180"/>
      <c r="ET90" s="180"/>
      <c r="EU90" s="180"/>
      <c r="EV90" s="180"/>
      <c r="EW90" s="180"/>
      <c r="EX90" s="180"/>
      <c r="EY90" s="180"/>
      <c r="EZ90" s="149"/>
      <c r="HF90" s="149"/>
      <c r="HG90" s="149"/>
      <c r="HH90" s="149"/>
      <c r="HI90" s="178"/>
      <c r="HJ90" s="178"/>
      <c r="HK90" s="178"/>
      <c r="HL90" s="178"/>
      <c r="HM90" s="178"/>
      <c r="HN90" s="178"/>
      <c r="HO90" s="178"/>
      <c r="HP90" s="178"/>
      <c r="HQ90" s="178"/>
    </row>
    <row r="91" spans="48:225" ht="15">
      <c r="AV91" s="149"/>
      <c r="AW91" s="149"/>
      <c r="AX91" s="149"/>
      <c r="AY91" s="157"/>
      <c r="AZ91" s="157"/>
      <c r="BA91" s="157"/>
      <c r="BB91" s="157"/>
      <c r="BC91" s="157"/>
      <c r="BD91" s="157"/>
      <c r="BE91" s="157"/>
      <c r="BF91" s="157"/>
      <c r="BG91" s="157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K91" s="149"/>
      <c r="CL91" s="149"/>
      <c r="CM91" s="149"/>
      <c r="CN91" s="180"/>
      <c r="CO91" s="180"/>
      <c r="CP91" s="180"/>
      <c r="CQ91" s="180"/>
      <c r="CR91" s="180"/>
      <c r="CS91" s="180"/>
      <c r="CT91" s="180"/>
      <c r="CU91" s="180"/>
      <c r="CV91" s="149"/>
      <c r="CY91" s="149"/>
      <c r="CZ91" s="149"/>
      <c r="DA91" s="149"/>
      <c r="DB91" s="180"/>
      <c r="DC91" s="180"/>
      <c r="DD91" s="180"/>
      <c r="DE91" s="180"/>
      <c r="DF91" s="180"/>
      <c r="DG91" s="180"/>
      <c r="DH91" s="180"/>
      <c r="DI91" s="180"/>
      <c r="DJ91" s="149"/>
      <c r="DM91" s="149"/>
      <c r="DN91" s="149"/>
      <c r="DO91" s="149"/>
      <c r="DP91" s="180"/>
      <c r="DQ91" s="180"/>
      <c r="DR91" s="180"/>
      <c r="DS91" s="180"/>
      <c r="DT91" s="180"/>
      <c r="DU91" s="180"/>
      <c r="DV91" s="180"/>
      <c r="DW91" s="180"/>
      <c r="DX91" s="149"/>
      <c r="EA91" s="149"/>
      <c r="EB91" s="149"/>
      <c r="EC91" s="149"/>
      <c r="ED91" s="180"/>
      <c r="EE91" s="180"/>
      <c r="EF91" s="180"/>
      <c r="EG91" s="180"/>
      <c r="EH91" s="180"/>
      <c r="EI91" s="180"/>
      <c r="EJ91" s="180"/>
      <c r="EK91" s="180"/>
      <c r="EL91" s="149"/>
      <c r="EO91" s="149"/>
      <c r="EP91" s="149"/>
      <c r="EQ91" s="149"/>
      <c r="ER91" s="180"/>
      <c r="ES91" s="180"/>
      <c r="ET91" s="180"/>
      <c r="EU91" s="180"/>
      <c r="EV91" s="180"/>
      <c r="EW91" s="180"/>
      <c r="EX91" s="180"/>
      <c r="EY91" s="180"/>
      <c r="EZ91" s="149"/>
      <c r="HF91" s="149"/>
      <c r="HG91" s="149"/>
      <c r="HH91" s="149"/>
      <c r="HI91" s="178"/>
      <c r="HJ91" s="178"/>
      <c r="HK91" s="178"/>
      <c r="HL91" s="178"/>
      <c r="HM91" s="178"/>
      <c r="HN91" s="178"/>
      <c r="HO91" s="178"/>
      <c r="HP91" s="178"/>
      <c r="HQ91" s="178"/>
    </row>
    <row r="92" spans="48:225" ht="15">
      <c r="AV92" s="149"/>
      <c r="AW92" s="149"/>
      <c r="AX92" s="149"/>
      <c r="AY92" s="157"/>
      <c r="AZ92" s="157"/>
      <c r="BA92" s="157"/>
      <c r="BB92" s="157"/>
      <c r="BC92" s="157"/>
      <c r="BD92" s="157"/>
      <c r="BE92" s="157"/>
      <c r="BF92" s="157"/>
      <c r="BG92" s="157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K92" s="149"/>
      <c r="CL92" s="149"/>
      <c r="CM92" s="149"/>
      <c r="CN92" s="180"/>
      <c r="CO92" s="180"/>
      <c r="CP92" s="180"/>
      <c r="CQ92" s="180"/>
      <c r="CR92" s="180"/>
      <c r="CS92" s="180"/>
      <c r="CT92" s="180"/>
      <c r="CU92" s="180"/>
      <c r="CV92" s="149"/>
      <c r="CY92" s="149"/>
      <c r="CZ92" s="149"/>
      <c r="DA92" s="149"/>
      <c r="DB92" s="180"/>
      <c r="DC92" s="180"/>
      <c r="DD92" s="180"/>
      <c r="DE92" s="180"/>
      <c r="DF92" s="180"/>
      <c r="DG92" s="180"/>
      <c r="DH92" s="180"/>
      <c r="DI92" s="180"/>
      <c r="DJ92" s="149"/>
      <c r="DM92" s="149"/>
      <c r="DN92" s="149"/>
      <c r="DO92" s="149"/>
      <c r="DP92" s="180"/>
      <c r="DQ92" s="180"/>
      <c r="DR92" s="180"/>
      <c r="DS92" s="180"/>
      <c r="DT92" s="180"/>
      <c r="DU92" s="180"/>
      <c r="DV92" s="180"/>
      <c r="DW92" s="180"/>
      <c r="DX92" s="149"/>
      <c r="EA92" s="149"/>
      <c r="EB92" s="149"/>
      <c r="EC92" s="149"/>
      <c r="ED92" s="180"/>
      <c r="EE92" s="180"/>
      <c r="EF92" s="180"/>
      <c r="EG92" s="180"/>
      <c r="EH92" s="180"/>
      <c r="EI92" s="180"/>
      <c r="EJ92" s="180"/>
      <c r="EK92" s="180"/>
      <c r="EL92" s="149"/>
      <c r="EO92" s="149"/>
      <c r="EP92" s="149"/>
      <c r="EQ92" s="149"/>
      <c r="ER92" s="180"/>
      <c r="ES92" s="180"/>
      <c r="ET92" s="180"/>
      <c r="EU92" s="180"/>
      <c r="EV92" s="180"/>
      <c r="EW92" s="180"/>
      <c r="EX92" s="180"/>
      <c r="EY92" s="180"/>
      <c r="EZ92" s="149"/>
      <c r="HF92" s="169"/>
      <c r="HG92" s="169"/>
      <c r="HH92" s="169"/>
      <c r="HI92" s="88"/>
      <c r="HJ92" s="88"/>
      <c r="HK92" s="88"/>
      <c r="HL92" s="88"/>
      <c r="HM92" s="88"/>
      <c r="HN92" s="88"/>
      <c r="HO92" s="88"/>
      <c r="HP92" s="88"/>
      <c r="HQ92" s="88"/>
    </row>
    <row r="93" spans="48:225" ht="15">
      <c r="AV93" s="149"/>
      <c r="AW93" s="149"/>
      <c r="AX93" s="149"/>
      <c r="AY93" s="157"/>
      <c r="AZ93" s="157"/>
      <c r="BA93" s="157"/>
      <c r="BB93" s="157"/>
      <c r="BC93" s="157"/>
      <c r="BD93" s="157"/>
      <c r="BE93" s="157"/>
      <c r="BF93" s="157"/>
      <c r="BG93" s="157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K93" s="149"/>
      <c r="CL93" s="149"/>
      <c r="CM93" s="149"/>
      <c r="CN93" s="180"/>
      <c r="CO93" s="180"/>
      <c r="CP93" s="180"/>
      <c r="CQ93" s="180"/>
      <c r="CR93" s="180"/>
      <c r="CS93" s="180"/>
      <c r="CT93" s="180"/>
      <c r="CU93" s="180"/>
      <c r="CV93" s="149"/>
      <c r="CY93" s="149"/>
      <c r="CZ93" s="149"/>
      <c r="DA93" s="149"/>
      <c r="DB93" s="180"/>
      <c r="DC93" s="180"/>
      <c r="DD93" s="180"/>
      <c r="DE93" s="180"/>
      <c r="DF93" s="180"/>
      <c r="DG93" s="180"/>
      <c r="DH93" s="180"/>
      <c r="DI93" s="180"/>
      <c r="DJ93" s="149"/>
      <c r="DM93" s="149"/>
      <c r="DN93" s="149"/>
      <c r="DO93" s="149"/>
      <c r="DP93" s="180"/>
      <c r="DQ93" s="180"/>
      <c r="DR93" s="180"/>
      <c r="DS93" s="180"/>
      <c r="DT93" s="180"/>
      <c r="DU93" s="180"/>
      <c r="DV93" s="180"/>
      <c r="DW93" s="180"/>
      <c r="DX93" s="149"/>
      <c r="EA93" s="149"/>
      <c r="EB93" s="149"/>
      <c r="EC93" s="149"/>
      <c r="ED93" s="180"/>
      <c r="EE93" s="180"/>
      <c r="EF93" s="180"/>
      <c r="EG93" s="180"/>
      <c r="EH93" s="180"/>
      <c r="EI93" s="180"/>
      <c r="EJ93" s="180"/>
      <c r="EK93" s="180"/>
      <c r="EL93" s="149"/>
      <c r="EO93" s="149"/>
      <c r="EP93" s="149"/>
      <c r="EQ93" s="149"/>
      <c r="ER93" s="180"/>
      <c r="ES93" s="180"/>
      <c r="ET93" s="180"/>
      <c r="EU93" s="180"/>
      <c r="EV93" s="180"/>
      <c r="EW93" s="180"/>
      <c r="EX93" s="180"/>
      <c r="EY93" s="180"/>
      <c r="EZ93" s="149"/>
      <c r="HF93" s="169"/>
      <c r="HG93" s="169"/>
      <c r="HH93" s="169"/>
      <c r="HI93" s="88"/>
      <c r="HJ93" s="88"/>
      <c r="HK93" s="88"/>
      <c r="HL93" s="88"/>
      <c r="HM93" s="88"/>
      <c r="HN93" s="88"/>
      <c r="HO93" s="88"/>
      <c r="HP93" s="88"/>
      <c r="HQ93" s="88"/>
    </row>
    <row r="94" spans="48:225" ht="15">
      <c r="AV94" s="149"/>
      <c r="AW94" s="149"/>
      <c r="AX94" s="149"/>
      <c r="AY94" s="157"/>
      <c r="AZ94" s="157"/>
      <c r="BA94" s="157"/>
      <c r="BB94" s="157"/>
      <c r="BC94" s="157"/>
      <c r="BD94" s="157"/>
      <c r="BE94" s="157"/>
      <c r="BF94" s="157"/>
      <c r="BG94" s="157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K94" s="149"/>
      <c r="CL94" s="149"/>
      <c r="CM94" s="149"/>
      <c r="CN94" s="180"/>
      <c r="CO94" s="180"/>
      <c r="CP94" s="180"/>
      <c r="CQ94" s="180"/>
      <c r="CR94" s="180"/>
      <c r="CS94" s="180"/>
      <c r="CT94" s="180"/>
      <c r="CU94" s="180"/>
      <c r="CV94" s="149"/>
      <c r="CY94" s="149"/>
      <c r="CZ94" s="149"/>
      <c r="DA94" s="149"/>
      <c r="DB94" s="180"/>
      <c r="DC94" s="180"/>
      <c r="DD94" s="180"/>
      <c r="DE94" s="180"/>
      <c r="DF94" s="180"/>
      <c r="DG94" s="180"/>
      <c r="DH94" s="180"/>
      <c r="DI94" s="180"/>
      <c r="DJ94" s="149"/>
      <c r="DM94" s="149"/>
      <c r="DN94" s="149"/>
      <c r="DO94" s="149"/>
      <c r="DP94" s="180"/>
      <c r="DQ94" s="180"/>
      <c r="DR94" s="180"/>
      <c r="DS94" s="180"/>
      <c r="DT94" s="180"/>
      <c r="DU94" s="180"/>
      <c r="DV94" s="180"/>
      <c r="DW94" s="180"/>
      <c r="DX94" s="149"/>
      <c r="EA94" s="149"/>
      <c r="EB94" s="149"/>
      <c r="EC94" s="149"/>
      <c r="ED94" s="180"/>
      <c r="EE94" s="180"/>
      <c r="EF94" s="180"/>
      <c r="EG94" s="180"/>
      <c r="EH94" s="180"/>
      <c r="EI94" s="180"/>
      <c r="EJ94" s="180"/>
      <c r="EK94" s="180"/>
      <c r="EL94" s="149"/>
      <c r="EO94" s="149"/>
      <c r="EP94" s="149"/>
      <c r="EQ94" s="149"/>
      <c r="ER94" s="180"/>
      <c r="ES94" s="180"/>
      <c r="ET94" s="180"/>
      <c r="EU94" s="180"/>
      <c r="EV94" s="180"/>
      <c r="EW94" s="180"/>
      <c r="EX94" s="180"/>
      <c r="EY94" s="180"/>
      <c r="EZ94" s="149"/>
      <c r="HF94" s="319"/>
      <c r="HG94" s="319"/>
      <c r="HH94" s="174"/>
      <c r="HI94" s="175"/>
      <c r="HJ94" s="175"/>
      <c r="HK94" s="175"/>
      <c r="HL94" s="175"/>
      <c r="HM94" s="175"/>
      <c r="HN94" s="175"/>
      <c r="HO94" s="175"/>
      <c r="HP94" s="175"/>
      <c r="HQ94" s="181"/>
    </row>
    <row r="95" spans="48:225" ht="15">
      <c r="AV95" s="149"/>
      <c r="AW95" s="149"/>
      <c r="AX95" s="149"/>
      <c r="AY95" s="157"/>
      <c r="AZ95" s="157"/>
      <c r="BA95" s="157"/>
      <c r="BB95" s="157"/>
      <c r="BC95" s="157"/>
      <c r="BD95" s="157"/>
      <c r="BE95" s="157"/>
      <c r="BF95" s="157"/>
      <c r="BG95" s="157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K95" s="149"/>
      <c r="CL95" s="149"/>
      <c r="CM95" s="149"/>
      <c r="CN95" s="180"/>
      <c r="CO95" s="180"/>
      <c r="CP95" s="180"/>
      <c r="CQ95" s="180"/>
      <c r="CR95" s="180"/>
      <c r="CS95" s="180"/>
      <c r="CT95" s="180"/>
      <c r="CU95" s="180"/>
      <c r="CV95" s="149"/>
      <c r="CY95" s="149"/>
      <c r="CZ95" s="149"/>
      <c r="DA95" s="149"/>
      <c r="DB95" s="180"/>
      <c r="DC95" s="180"/>
      <c r="DD95" s="180"/>
      <c r="DE95" s="180"/>
      <c r="DF95" s="180"/>
      <c r="DG95" s="180"/>
      <c r="DH95" s="180"/>
      <c r="DI95" s="180"/>
      <c r="DJ95" s="149"/>
      <c r="DM95" s="149"/>
      <c r="DN95" s="149"/>
      <c r="DO95" s="149"/>
      <c r="DP95" s="180"/>
      <c r="DQ95" s="180"/>
      <c r="DR95" s="180"/>
      <c r="DS95" s="180"/>
      <c r="DT95" s="180"/>
      <c r="DU95" s="180"/>
      <c r="DV95" s="180"/>
      <c r="DW95" s="180"/>
      <c r="DX95" s="149"/>
      <c r="EA95" s="149"/>
      <c r="EB95" s="149"/>
      <c r="EC95" s="149"/>
      <c r="ED95" s="180"/>
      <c r="EE95" s="180"/>
      <c r="EF95" s="180"/>
      <c r="EG95" s="180"/>
      <c r="EH95" s="180"/>
      <c r="EI95" s="180"/>
      <c r="EJ95" s="180"/>
      <c r="EK95" s="180"/>
      <c r="EL95" s="149"/>
      <c r="EO95" s="149"/>
      <c r="EP95" s="149"/>
      <c r="EQ95" s="149"/>
      <c r="ER95" s="180"/>
      <c r="ES95" s="180"/>
      <c r="ET95" s="180"/>
      <c r="EU95" s="180"/>
      <c r="EV95" s="180"/>
      <c r="EW95" s="180"/>
      <c r="EX95" s="180"/>
      <c r="EY95" s="180"/>
      <c r="EZ95" s="149"/>
      <c r="HF95" s="319"/>
      <c r="HG95" s="319"/>
      <c r="HH95" s="149"/>
      <c r="HI95" s="149"/>
      <c r="HJ95" s="149"/>
      <c r="HK95" s="149"/>
      <c r="HL95" s="149"/>
      <c r="HM95" s="149"/>
      <c r="HN95" s="149"/>
      <c r="HO95" s="149"/>
      <c r="HP95" s="149"/>
      <c r="HQ95" s="149"/>
    </row>
    <row r="96" spans="48:225" ht="15">
      <c r="AV96" s="149"/>
      <c r="AW96" s="149"/>
      <c r="AX96" s="149"/>
      <c r="AY96" s="157"/>
      <c r="AZ96" s="157"/>
      <c r="BA96" s="157"/>
      <c r="BB96" s="157"/>
      <c r="BC96" s="157"/>
      <c r="BD96" s="157"/>
      <c r="BE96" s="157"/>
      <c r="BF96" s="157"/>
      <c r="BG96" s="157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K96" s="149"/>
      <c r="CL96" s="149"/>
      <c r="CM96" s="149"/>
      <c r="CN96" s="180"/>
      <c r="CO96" s="180"/>
      <c r="CP96" s="180"/>
      <c r="CQ96" s="180"/>
      <c r="CR96" s="180"/>
      <c r="CS96" s="180"/>
      <c r="CT96" s="180"/>
      <c r="CU96" s="180"/>
      <c r="CV96" s="149"/>
      <c r="CY96" s="149"/>
      <c r="CZ96" s="149"/>
      <c r="DA96" s="149"/>
      <c r="DB96" s="180"/>
      <c r="DC96" s="180"/>
      <c r="DD96" s="180"/>
      <c r="DE96" s="180"/>
      <c r="DF96" s="180"/>
      <c r="DG96" s="180"/>
      <c r="DH96" s="180"/>
      <c r="DI96" s="180"/>
      <c r="DJ96" s="149"/>
      <c r="DM96" s="149"/>
      <c r="DN96" s="149"/>
      <c r="DO96" s="149"/>
      <c r="DP96" s="180"/>
      <c r="DQ96" s="180"/>
      <c r="DR96" s="180"/>
      <c r="DS96" s="180"/>
      <c r="DT96" s="180"/>
      <c r="DU96" s="180"/>
      <c r="DV96" s="180"/>
      <c r="DW96" s="180"/>
      <c r="DX96" s="149"/>
      <c r="EA96" s="149"/>
      <c r="EB96" s="149"/>
      <c r="EC96" s="149"/>
      <c r="ED96" s="180"/>
      <c r="EE96" s="180"/>
      <c r="EF96" s="180"/>
      <c r="EG96" s="180"/>
      <c r="EH96" s="180"/>
      <c r="EI96" s="180"/>
      <c r="EJ96" s="180"/>
      <c r="EK96" s="180"/>
      <c r="EL96" s="149"/>
      <c r="EO96" s="149"/>
      <c r="EP96" s="149"/>
      <c r="EQ96" s="149"/>
      <c r="ER96" s="180"/>
      <c r="ES96" s="180"/>
      <c r="ET96" s="180"/>
      <c r="EU96" s="180"/>
      <c r="EV96" s="180"/>
      <c r="EW96" s="180"/>
      <c r="EX96" s="180"/>
      <c r="EY96" s="180"/>
      <c r="EZ96" s="149"/>
      <c r="HF96" s="149"/>
      <c r="HG96" s="149"/>
      <c r="HH96" s="149"/>
      <c r="HI96" s="149"/>
      <c r="HJ96" s="149"/>
      <c r="HK96" s="149"/>
      <c r="HL96" s="149"/>
      <c r="HM96" s="149"/>
      <c r="HN96" s="149"/>
      <c r="HO96" s="149"/>
      <c r="HP96" s="149"/>
      <c r="HQ96" s="149"/>
    </row>
    <row r="97" spans="48:225" ht="15">
      <c r="AV97" s="149"/>
      <c r="AW97" s="149"/>
      <c r="AX97" s="149"/>
      <c r="AY97" s="157"/>
      <c r="AZ97" s="157"/>
      <c r="BA97" s="157"/>
      <c r="BB97" s="157"/>
      <c r="BC97" s="157"/>
      <c r="BD97" s="157"/>
      <c r="BE97" s="157"/>
      <c r="BF97" s="157"/>
      <c r="BG97" s="157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K97" s="149"/>
      <c r="CL97" s="149"/>
      <c r="CM97" s="149"/>
      <c r="CN97" s="180"/>
      <c r="CO97" s="180"/>
      <c r="CP97" s="180"/>
      <c r="CQ97" s="180"/>
      <c r="CR97" s="180"/>
      <c r="CS97" s="180"/>
      <c r="CT97" s="180"/>
      <c r="CU97" s="180"/>
      <c r="CV97" s="149"/>
      <c r="CY97" s="149"/>
      <c r="CZ97" s="149"/>
      <c r="DA97" s="149"/>
      <c r="DB97" s="180"/>
      <c r="DC97" s="180"/>
      <c r="DD97" s="180"/>
      <c r="DE97" s="180"/>
      <c r="DF97" s="180"/>
      <c r="DG97" s="180"/>
      <c r="DH97" s="180"/>
      <c r="DI97" s="180"/>
      <c r="DJ97" s="149"/>
      <c r="DM97" s="149"/>
      <c r="DN97" s="149"/>
      <c r="DO97" s="149"/>
      <c r="DP97" s="180"/>
      <c r="DQ97" s="180"/>
      <c r="DR97" s="180"/>
      <c r="DS97" s="180"/>
      <c r="DT97" s="180"/>
      <c r="DU97" s="180"/>
      <c r="DV97" s="180"/>
      <c r="DW97" s="180"/>
      <c r="DX97" s="149"/>
      <c r="EA97" s="149"/>
      <c r="EB97" s="149"/>
      <c r="EC97" s="149"/>
      <c r="ED97" s="180"/>
      <c r="EE97" s="180"/>
      <c r="EF97" s="180"/>
      <c r="EG97" s="180"/>
      <c r="EH97" s="180"/>
      <c r="EI97" s="180"/>
      <c r="EJ97" s="180"/>
      <c r="EK97" s="180"/>
      <c r="EL97" s="149"/>
      <c r="EO97" s="149"/>
      <c r="EP97" s="149"/>
      <c r="EQ97" s="149"/>
      <c r="ER97" s="180"/>
      <c r="ES97" s="180"/>
      <c r="ET97" s="180"/>
      <c r="EU97" s="180"/>
      <c r="EV97" s="180"/>
      <c r="EW97" s="180"/>
      <c r="EX97" s="180"/>
      <c r="EY97" s="180"/>
      <c r="EZ97" s="149"/>
      <c r="HF97" s="149"/>
      <c r="HG97" s="149"/>
      <c r="HH97" s="149"/>
      <c r="HI97" s="182"/>
      <c r="HJ97" s="182"/>
      <c r="HK97" s="182"/>
      <c r="HL97" s="182"/>
      <c r="HM97" s="182"/>
      <c r="HN97" s="182"/>
      <c r="HO97" s="182"/>
      <c r="HP97" s="182"/>
      <c r="HQ97" s="182"/>
    </row>
    <row r="98" spans="48:225" ht="15">
      <c r="AV98" s="149"/>
      <c r="AW98" s="149"/>
      <c r="AX98" s="149"/>
      <c r="AY98" s="157"/>
      <c r="AZ98" s="157"/>
      <c r="BA98" s="157"/>
      <c r="BB98" s="157"/>
      <c r="BC98" s="157"/>
      <c r="BD98" s="157"/>
      <c r="BE98" s="157"/>
      <c r="BF98" s="157"/>
      <c r="BG98" s="157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K98" s="149"/>
      <c r="CL98" s="149"/>
      <c r="CM98" s="149"/>
      <c r="CN98" s="180"/>
      <c r="CO98" s="180"/>
      <c r="CP98" s="180"/>
      <c r="CQ98" s="180"/>
      <c r="CR98" s="180"/>
      <c r="CS98" s="180"/>
      <c r="CT98" s="180"/>
      <c r="CU98" s="180"/>
      <c r="CV98" s="149"/>
      <c r="CY98" s="149"/>
      <c r="CZ98" s="149"/>
      <c r="DA98" s="149"/>
      <c r="DB98" s="180"/>
      <c r="DC98" s="180"/>
      <c r="DD98" s="180"/>
      <c r="DE98" s="180"/>
      <c r="DF98" s="180"/>
      <c r="DG98" s="180"/>
      <c r="DH98" s="180"/>
      <c r="DI98" s="180"/>
      <c r="DJ98" s="149"/>
      <c r="DM98" s="149"/>
      <c r="DN98" s="149"/>
      <c r="DO98" s="149"/>
      <c r="DP98" s="180"/>
      <c r="DQ98" s="180"/>
      <c r="DR98" s="180"/>
      <c r="DS98" s="180"/>
      <c r="DT98" s="180"/>
      <c r="DU98" s="180"/>
      <c r="DV98" s="180"/>
      <c r="DW98" s="180"/>
      <c r="DX98" s="149"/>
      <c r="EA98" s="149"/>
      <c r="EB98" s="149"/>
      <c r="EC98" s="149"/>
      <c r="ED98" s="180"/>
      <c r="EE98" s="180"/>
      <c r="EF98" s="180"/>
      <c r="EG98" s="180"/>
      <c r="EH98" s="180"/>
      <c r="EI98" s="180"/>
      <c r="EJ98" s="180"/>
      <c r="EK98" s="180"/>
      <c r="EL98" s="149"/>
      <c r="EO98" s="149"/>
      <c r="EP98" s="149"/>
      <c r="EQ98" s="149"/>
      <c r="ER98" s="180"/>
      <c r="ES98" s="180"/>
      <c r="ET98" s="180"/>
      <c r="EU98" s="180"/>
      <c r="EV98" s="180"/>
      <c r="EW98" s="180"/>
      <c r="EX98" s="180"/>
      <c r="EY98" s="180"/>
      <c r="EZ98" s="149"/>
      <c r="HF98" s="149"/>
      <c r="HG98" s="149"/>
      <c r="HH98" s="149"/>
      <c r="HI98" s="182"/>
      <c r="HJ98" s="182"/>
      <c r="HK98" s="182"/>
      <c r="HL98" s="182"/>
      <c r="HM98" s="182"/>
      <c r="HN98" s="182"/>
      <c r="HO98" s="182"/>
      <c r="HP98" s="182"/>
      <c r="HQ98" s="182"/>
    </row>
    <row r="99" spans="48:225" ht="15">
      <c r="AV99" s="149"/>
      <c r="AW99" s="149"/>
      <c r="AX99" s="149"/>
      <c r="AY99" s="157"/>
      <c r="AZ99" s="157"/>
      <c r="BA99" s="157"/>
      <c r="BB99" s="157"/>
      <c r="BC99" s="157"/>
      <c r="BD99" s="157"/>
      <c r="BE99" s="157"/>
      <c r="BF99" s="157"/>
      <c r="BG99" s="157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K99" s="149"/>
      <c r="CL99" s="149"/>
      <c r="CM99" s="149"/>
      <c r="CN99" s="180"/>
      <c r="CO99" s="180"/>
      <c r="CP99" s="180"/>
      <c r="CQ99" s="180"/>
      <c r="CR99" s="180"/>
      <c r="CS99" s="180"/>
      <c r="CT99" s="180"/>
      <c r="CU99" s="180"/>
      <c r="CV99" s="149"/>
      <c r="CY99" s="149"/>
      <c r="CZ99" s="149"/>
      <c r="DA99" s="149"/>
      <c r="DB99" s="180"/>
      <c r="DC99" s="180"/>
      <c r="DD99" s="180"/>
      <c r="DE99" s="180"/>
      <c r="DF99" s="180"/>
      <c r="DG99" s="180"/>
      <c r="DH99" s="180"/>
      <c r="DI99" s="180"/>
      <c r="DJ99" s="149"/>
      <c r="DM99" s="149"/>
      <c r="DN99" s="149"/>
      <c r="DO99" s="149"/>
      <c r="DP99" s="180"/>
      <c r="DQ99" s="180"/>
      <c r="DR99" s="180"/>
      <c r="DS99" s="180"/>
      <c r="DT99" s="180"/>
      <c r="DU99" s="180"/>
      <c r="DV99" s="180"/>
      <c r="DW99" s="180"/>
      <c r="DX99" s="149"/>
      <c r="EA99" s="149"/>
      <c r="EB99" s="149"/>
      <c r="EC99" s="149"/>
      <c r="ED99" s="180"/>
      <c r="EE99" s="180"/>
      <c r="EF99" s="180"/>
      <c r="EG99" s="180"/>
      <c r="EH99" s="180"/>
      <c r="EI99" s="180"/>
      <c r="EJ99" s="180"/>
      <c r="EK99" s="180"/>
      <c r="EL99" s="149"/>
      <c r="EO99" s="149"/>
      <c r="EP99" s="149"/>
      <c r="EQ99" s="149"/>
      <c r="ER99" s="180"/>
      <c r="ES99" s="180"/>
      <c r="ET99" s="180"/>
      <c r="EU99" s="180"/>
      <c r="EV99" s="180"/>
      <c r="EW99" s="180"/>
      <c r="EX99" s="180"/>
      <c r="EY99" s="180"/>
      <c r="EZ99" s="149"/>
      <c r="HF99" s="149"/>
      <c r="HG99" s="149"/>
      <c r="HH99" s="149"/>
      <c r="HI99" s="182"/>
      <c r="HJ99" s="182"/>
      <c r="HK99" s="182"/>
      <c r="HL99" s="182"/>
      <c r="HM99" s="182"/>
      <c r="HN99" s="182"/>
      <c r="HO99" s="182"/>
      <c r="HP99" s="182"/>
      <c r="HQ99" s="182"/>
    </row>
    <row r="100" spans="48:225" ht="15">
      <c r="AV100" s="149"/>
      <c r="AW100" s="149"/>
      <c r="AX100" s="149"/>
      <c r="AY100" s="157"/>
      <c r="AZ100" s="157"/>
      <c r="BA100" s="157"/>
      <c r="BB100" s="157"/>
      <c r="BC100" s="157"/>
      <c r="BD100" s="157"/>
      <c r="BE100" s="157"/>
      <c r="BF100" s="157"/>
      <c r="BG100" s="157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K100" s="149"/>
      <c r="CL100" s="149"/>
      <c r="CM100" s="149"/>
      <c r="CN100" s="180"/>
      <c r="CO100" s="180"/>
      <c r="CP100" s="180"/>
      <c r="CQ100" s="180"/>
      <c r="CR100" s="180"/>
      <c r="CS100" s="180"/>
      <c r="CT100" s="180"/>
      <c r="CU100" s="180"/>
      <c r="CV100" s="149"/>
      <c r="CY100" s="149"/>
      <c r="CZ100" s="149"/>
      <c r="DA100" s="149"/>
      <c r="DB100" s="180"/>
      <c r="DC100" s="180"/>
      <c r="DD100" s="180"/>
      <c r="DE100" s="180"/>
      <c r="DF100" s="180"/>
      <c r="DG100" s="180"/>
      <c r="DH100" s="180"/>
      <c r="DI100" s="180"/>
      <c r="DJ100" s="149"/>
      <c r="DM100" s="149"/>
      <c r="DN100" s="149"/>
      <c r="DO100" s="149"/>
      <c r="DP100" s="180"/>
      <c r="DQ100" s="180"/>
      <c r="DR100" s="180"/>
      <c r="DS100" s="180"/>
      <c r="DT100" s="180"/>
      <c r="DU100" s="180"/>
      <c r="DV100" s="180"/>
      <c r="DW100" s="180"/>
      <c r="DX100" s="149"/>
      <c r="EA100" s="149"/>
      <c r="EB100" s="149"/>
      <c r="EC100" s="149"/>
      <c r="ED100" s="180"/>
      <c r="EE100" s="180"/>
      <c r="EF100" s="180"/>
      <c r="EG100" s="180"/>
      <c r="EH100" s="180"/>
      <c r="EI100" s="180"/>
      <c r="EJ100" s="180"/>
      <c r="EK100" s="180"/>
      <c r="EL100" s="149"/>
      <c r="EO100" s="149"/>
      <c r="EP100" s="149"/>
      <c r="EQ100" s="149"/>
      <c r="ER100" s="180"/>
      <c r="ES100" s="180"/>
      <c r="ET100" s="180"/>
      <c r="EU100" s="180"/>
      <c r="EV100" s="180"/>
      <c r="EW100" s="180"/>
      <c r="EX100" s="180"/>
      <c r="EY100" s="180"/>
      <c r="EZ100" s="149"/>
      <c r="HF100" s="149"/>
      <c r="HG100" s="149"/>
      <c r="HH100" s="149"/>
      <c r="HI100" s="182"/>
      <c r="HJ100" s="182"/>
      <c r="HK100" s="182"/>
      <c r="HL100" s="182"/>
      <c r="HM100" s="182"/>
      <c r="HN100" s="182"/>
      <c r="HO100" s="182"/>
      <c r="HP100" s="182"/>
      <c r="HQ100" s="182"/>
    </row>
    <row r="101" spans="48:225" ht="15">
      <c r="AV101" s="149"/>
      <c r="AW101" s="149"/>
      <c r="AX101" s="149"/>
      <c r="AY101" s="157"/>
      <c r="AZ101" s="157"/>
      <c r="BA101" s="157"/>
      <c r="BB101" s="157"/>
      <c r="BC101" s="157"/>
      <c r="BD101" s="157"/>
      <c r="BE101" s="157"/>
      <c r="BF101" s="157"/>
      <c r="BG101" s="157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K101" s="149"/>
      <c r="CL101" s="149"/>
      <c r="CM101" s="149"/>
      <c r="CN101" s="180"/>
      <c r="CO101" s="180"/>
      <c r="CP101" s="180"/>
      <c r="CQ101" s="180"/>
      <c r="CR101" s="180"/>
      <c r="CS101" s="180"/>
      <c r="CT101" s="180"/>
      <c r="CU101" s="180"/>
      <c r="CV101" s="149"/>
      <c r="CY101" s="149"/>
      <c r="CZ101" s="149"/>
      <c r="DA101" s="149"/>
      <c r="DB101" s="180"/>
      <c r="DC101" s="180"/>
      <c r="DD101" s="180"/>
      <c r="DE101" s="180"/>
      <c r="DF101" s="180"/>
      <c r="DG101" s="180"/>
      <c r="DH101" s="180"/>
      <c r="DI101" s="180"/>
      <c r="DJ101" s="149"/>
      <c r="DM101" s="149"/>
      <c r="DN101" s="149"/>
      <c r="DO101" s="149"/>
      <c r="DP101" s="180"/>
      <c r="DQ101" s="180"/>
      <c r="DR101" s="180"/>
      <c r="DS101" s="180"/>
      <c r="DT101" s="180"/>
      <c r="DU101" s="180"/>
      <c r="DV101" s="180"/>
      <c r="DW101" s="180"/>
      <c r="DX101" s="149"/>
      <c r="EA101" s="149"/>
      <c r="EB101" s="149"/>
      <c r="EC101" s="149"/>
      <c r="ED101" s="180"/>
      <c r="EE101" s="180"/>
      <c r="EF101" s="180"/>
      <c r="EG101" s="180"/>
      <c r="EH101" s="180"/>
      <c r="EI101" s="180"/>
      <c r="EJ101" s="180"/>
      <c r="EK101" s="180"/>
      <c r="EL101" s="149"/>
      <c r="EO101" s="149"/>
      <c r="EP101" s="149"/>
      <c r="EQ101" s="149"/>
      <c r="ER101" s="180"/>
      <c r="ES101" s="180"/>
      <c r="ET101" s="180"/>
      <c r="EU101" s="180"/>
      <c r="EV101" s="180"/>
      <c r="EW101" s="180"/>
      <c r="EX101" s="180"/>
      <c r="EY101" s="180"/>
      <c r="EZ101" s="149"/>
      <c r="HF101" s="149"/>
      <c r="HG101" s="149"/>
      <c r="HH101" s="149"/>
      <c r="HI101" s="182"/>
      <c r="HJ101" s="182"/>
      <c r="HK101" s="182"/>
      <c r="HL101" s="182"/>
      <c r="HM101" s="182"/>
      <c r="HN101" s="182"/>
      <c r="HO101" s="182"/>
      <c r="HP101" s="182"/>
      <c r="HQ101" s="182"/>
    </row>
    <row r="102" spans="48:225" ht="15">
      <c r="HF102" s="149"/>
      <c r="HG102" s="149"/>
      <c r="HH102" s="149"/>
      <c r="HI102" s="182"/>
      <c r="HJ102" s="182"/>
      <c r="HK102" s="182"/>
      <c r="HL102" s="182"/>
      <c r="HM102" s="182"/>
      <c r="HN102" s="182"/>
      <c r="HO102" s="182"/>
      <c r="HP102" s="182"/>
      <c r="HQ102" s="182"/>
    </row>
    <row r="103" spans="48:225" ht="15">
      <c r="HF103" s="149"/>
      <c r="HG103" s="149"/>
      <c r="HH103" s="149"/>
      <c r="HI103" s="182"/>
      <c r="HJ103" s="182"/>
      <c r="HK103" s="182"/>
      <c r="HL103" s="182"/>
      <c r="HM103" s="182"/>
      <c r="HN103" s="182"/>
      <c r="HO103" s="182"/>
      <c r="HP103" s="182"/>
      <c r="HQ103" s="182"/>
    </row>
    <row r="104" spans="48:225" ht="15">
      <c r="HF104" s="149"/>
      <c r="HG104" s="149"/>
      <c r="HH104" s="149"/>
      <c r="HI104" s="182"/>
      <c r="HJ104" s="182"/>
      <c r="HK104" s="182"/>
      <c r="HL104" s="182"/>
      <c r="HM104" s="182"/>
      <c r="HN104" s="182"/>
      <c r="HO104" s="182"/>
      <c r="HP104" s="182"/>
      <c r="HQ104" s="182"/>
    </row>
    <row r="105" spans="48:225" ht="15">
      <c r="HF105" s="149"/>
      <c r="HG105" s="149"/>
      <c r="HH105" s="149"/>
      <c r="HI105" s="182"/>
      <c r="HJ105" s="182"/>
      <c r="HK105" s="182"/>
      <c r="HL105" s="182"/>
      <c r="HM105" s="182"/>
      <c r="HN105" s="182"/>
      <c r="HO105" s="182"/>
      <c r="HP105" s="182"/>
      <c r="HQ105" s="182"/>
    </row>
    <row r="106" spans="48:225" ht="15">
      <c r="HF106" s="149"/>
      <c r="HG106" s="149"/>
      <c r="HH106" s="149"/>
      <c r="HI106" s="182"/>
      <c r="HJ106" s="182"/>
      <c r="HK106" s="182"/>
      <c r="HL106" s="182"/>
      <c r="HM106" s="182"/>
      <c r="HN106" s="182"/>
      <c r="HO106" s="182"/>
      <c r="HP106" s="182"/>
      <c r="HQ106" s="182"/>
    </row>
    <row r="107" spans="48:225" ht="15">
      <c r="HF107" s="149"/>
      <c r="HG107" s="149"/>
      <c r="HH107" s="149"/>
      <c r="HI107" s="182"/>
      <c r="HJ107" s="182"/>
      <c r="HK107" s="182"/>
      <c r="HL107" s="182"/>
      <c r="HM107" s="182"/>
      <c r="HN107" s="182"/>
      <c r="HO107" s="182"/>
      <c r="HP107" s="182"/>
      <c r="HQ107" s="182"/>
    </row>
    <row r="108" spans="48:225" ht="15">
      <c r="HF108" s="149"/>
      <c r="HG108" s="149"/>
      <c r="HH108" s="149"/>
      <c r="HI108" s="182"/>
      <c r="HJ108" s="182"/>
      <c r="HK108" s="182"/>
      <c r="HL108" s="182"/>
      <c r="HM108" s="182"/>
      <c r="HN108" s="182"/>
      <c r="HO108" s="182"/>
      <c r="HP108" s="182"/>
      <c r="HQ108" s="182"/>
    </row>
    <row r="109" spans="48:225" ht="15">
      <c r="HF109" s="149"/>
      <c r="HG109" s="149"/>
      <c r="HH109" s="149"/>
      <c r="HI109" s="182"/>
      <c r="HJ109" s="182"/>
      <c r="HK109" s="182"/>
      <c r="HL109" s="182"/>
      <c r="HM109" s="182"/>
      <c r="HN109" s="182"/>
      <c r="HO109" s="182"/>
      <c r="HP109" s="182"/>
      <c r="HQ109" s="182"/>
    </row>
    <row r="110" spans="48:225" ht="15">
      <c r="HF110" s="149"/>
      <c r="HG110" s="149"/>
      <c r="HH110" s="149"/>
      <c r="HI110" s="182"/>
      <c r="HJ110" s="182"/>
      <c r="HK110" s="182"/>
      <c r="HL110" s="182"/>
      <c r="HM110" s="182"/>
      <c r="HN110" s="182"/>
      <c r="HO110" s="182"/>
      <c r="HP110" s="182"/>
      <c r="HQ110" s="182"/>
    </row>
    <row r="111" spans="48:225" ht="15">
      <c r="HF111" s="149"/>
      <c r="HG111" s="149"/>
      <c r="HH111" s="149"/>
      <c r="HI111" s="182"/>
      <c r="HJ111" s="182"/>
      <c r="HK111" s="182"/>
      <c r="HL111" s="182"/>
      <c r="HM111" s="182"/>
      <c r="HN111" s="182"/>
      <c r="HO111" s="182"/>
      <c r="HP111" s="182"/>
      <c r="HQ111" s="182"/>
    </row>
    <row r="112" spans="48:225" ht="15">
      <c r="HF112" s="149"/>
      <c r="HG112" s="149"/>
      <c r="HH112" s="149"/>
      <c r="HI112" s="182"/>
      <c r="HJ112" s="182"/>
      <c r="HK112" s="182"/>
      <c r="HL112" s="182"/>
      <c r="HM112" s="182"/>
      <c r="HN112" s="182"/>
      <c r="HO112" s="182"/>
      <c r="HP112" s="182"/>
      <c r="HQ112" s="182"/>
    </row>
    <row r="113" spans="214:225" ht="15">
      <c r="HF113" s="149"/>
      <c r="HG113" s="149"/>
      <c r="HH113" s="149"/>
      <c r="HI113" s="182"/>
      <c r="HJ113" s="182"/>
      <c r="HK113" s="182"/>
      <c r="HL113" s="182"/>
      <c r="HM113" s="182"/>
      <c r="HN113" s="182"/>
      <c r="HO113" s="182"/>
      <c r="HP113" s="182"/>
      <c r="HQ113" s="182"/>
    </row>
    <row r="114" spans="214:225" ht="15">
      <c r="HF114" s="149"/>
      <c r="HG114" s="149"/>
      <c r="HH114" s="149"/>
      <c r="HI114" s="182"/>
      <c r="HJ114" s="182"/>
      <c r="HK114" s="182"/>
      <c r="HL114" s="182"/>
      <c r="HM114" s="182"/>
      <c r="HN114" s="182"/>
      <c r="HO114" s="182"/>
      <c r="HP114" s="182"/>
      <c r="HQ114" s="182"/>
    </row>
    <row r="115" spans="214:225" ht="15">
      <c r="HF115" s="149"/>
      <c r="HG115" s="149"/>
      <c r="HH115" s="149"/>
      <c r="HI115" s="182"/>
      <c r="HJ115" s="182"/>
      <c r="HK115" s="182"/>
      <c r="HL115" s="182"/>
      <c r="HM115" s="182"/>
      <c r="HN115" s="182"/>
      <c r="HO115" s="182"/>
      <c r="HP115" s="182"/>
      <c r="HQ115" s="182"/>
    </row>
    <row r="116" spans="214:225" ht="15">
      <c r="HF116" s="149"/>
      <c r="HG116" s="149"/>
      <c r="HH116" s="149"/>
      <c r="HI116" s="182"/>
      <c r="HJ116" s="182"/>
      <c r="HK116" s="182"/>
      <c r="HL116" s="182"/>
      <c r="HM116" s="182"/>
      <c r="HN116" s="182"/>
      <c r="HO116" s="182"/>
      <c r="HP116" s="182"/>
      <c r="HQ116" s="182"/>
    </row>
    <row r="117" spans="214:225" ht="15">
      <c r="HF117" s="149"/>
      <c r="HG117" s="149"/>
      <c r="HH117" s="149"/>
      <c r="HI117" s="182"/>
      <c r="HJ117" s="182"/>
      <c r="HK117" s="182"/>
      <c r="HL117" s="182"/>
      <c r="HM117" s="182"/>
      <c r="HN117" s="182"/>
      <c r="HO117" s="182"/>
      <c r="HP117" s="182"/>
      <c r="HQ117" s="182"/>
    </row>
    <row r="118" spans="214:225" ht="15">
      <c r="HF118" s="149"/>
      <c r="HG118" s="149"/>
      <c r="HH118" s="149"/>
      <c r="HI118" s="182"/>
      <c r="HJ118" s="182"/>
      <c r="HK118" s="182"/>
      <c r="HL118" s="182"/>
      <c r="HM118" s="182"/>
      <c r="HN118" s="182"/>
      <c r="HO118" s="182"/>
      <c r="HP118" s="182"/>
      <c r="HQ118" s="182"/>
    </row>
    <row r="119" spans="214:225" ht="15">
      <c r="HF119" s="149"/>
      <c r="HG119" s="149"/>
      <c r="HH119" s="149"/>
      <c r="HI119" s="182"/>
      <c r="HJ119" s="182"/>
      <c r="HK119" s="182"/>
      <c r="HL119" s="182"/>
      <c r="HM119" s="182"/>
      <c r="HN119" s="182"/>
      <c r="HO119" s="182"/>
      <c r="HP119" s="182"/>
      <c r="HQ119" s="182"/>
    </row>
    <row r="120" spans="214:225" ht="15">
      <c r="HF120" s="149"/>
      <c r="HG120" s="149"/>
      <c r="HH120" s="149"/>
      <c r="HI120" s="182"/>
      <c r="HJ120" s="182"/>
      <c r="HK120" s="182"/>
      <c r="HL120" s="182"/>
      <c r="HM120" s="182"/>
      <c r="HN120" s="182"/>
      <c r="HO120" s="182"/>
      <c r="HP120" s="182"/>
      <c r="HQ120" s="182"/>
    </row>
    <row r="121" spans="214:225" ht="15">
      <c r="HF121" s="149"/>
      <c r="HG121" s="149"/>
      <c r="HH121" s="149"/>
      <c r="HI121" s="182"/>
      <c r="HJ121" s="182"/>
      <c r="HK121" s="182"/>
      <c r="HL121" s="182"/>
      <c r="HM121" s="182"/>
      <c r="HN121" s="182"/>
      <c r="HO121" s="182"/>
      <c r="HP121" s="182"/>
      <c r="HQ121" s="182"/>
    </row>
    <row r="122" spans="214:225" ht="15">
      <c r="HF122" s="149"/>
      <c r="HG122" s="149"/>
      <c r="HH122" s="149"/>
      <c r="HI122" s="182"/>
      <c r="HJ122" s="182"/>
      <c r="HK122" s="182"/>
      <c r="HL122" s="182"/>
      <c r="HM122" s="182"/>
      <c r="HN122" s="182"/>
      <c r="HO122" s="182"/>
      <c r="HP122" s="182"/>
      <c r="HQ122" s="182"/>
    </row>
    <row r="123" spans="214:225" ht="15">
      <c r="HF123" s="149"/>
      <c r="HG123" s="149"/>
      <c r="HH123" s="149"/>
      <c r="HI123" s="182"/>
      <c r="HJ123" s="182"/>
      <c r="HK123" s="182"/>
      <c r="HL123" s="182"/>
      <c r="HM123" s="182"/>
      <c r="HN123" s="182"/>
      <c r="HO123" s="182"/>
      <c r="HP123" s="182"/>
      <c r="HQ123" s="182"/>
    </row>
    <row r="124" spans="214:225" ht="15">
      <c r="HF124" s="149"/>
      <c r="HG124" s="149"/>
      <c r="HH124" s="149"/>
      <c r="HI124" s="182"/>
      <c r="HJ124" s="182"/>
      <c r="HK124" s="182"/>
      <c r="HL124" s="182"/>
      <c r="HM124" s="182"/>
      <c r="HN124" s="182"/>
      <c r="HO124" s="182"/>
      <c r="HP124" s="182"/>
      <c r="HQ124" s="182"/>
    </row>
    <row r="125" spans="214:225" ht="15">
      <c r="HF125" s="149"/>
      <c r="HG125" s="149"/>
      <c r="HH125" s="149"/>
      <c r="HI125" s="182"/>
      <c r="HJ125" s="182"/>
      <c r="HK125" s="182"/>
      <c r="HL125" s="182"/>
      <c r="HM125" s="182"/>
      <c r="HN125" s="182"/>
      <c r="HO125" s="182"/>
      <c r="HP125" s="182"/>
      <c r="HQ125" s="182"/>
    </row>
    <row r="126" spans="214:225" ht="15">
      <c r="HF126" s="149"/>
      <c r="HG126" s="149"/>
      <c r="HH126" s="149"/>
      <c r="HI126" s="182"/>
      <c r="HJ126" s="182"/>
      <c r="HK126" s="182"/>
      <c r="HL126" s="182"/>
      <c r="HM126" s="182"/>
      <c r="HN126" s="182"/>
      <c r="HO126" s="182"/>
      <c r="HP126" s="182"/>
      <c r="HQ126" s="182"/>
    </row>
    <row r="127" spans="214:225" ht="15">
      <c r="HF127" s="149"/>
      <c r="HG127" s="149"/>
      <c r="HH127" s="149"/>
      <c r="HI127" s="182"/>
      <c r="HJ127" s="182"/>
      <c r="HK127" s="182"/>
      <c r="HL127" s="182"/>
      <c r="HM127" s="182"/>
      <c r="HN127" s="182"/>
      <c r="HO127" s="182"/>
      <c r="HP127" s="182"/>
      <c r="HQ127" s="182"/>
    </row>
    <row r="128" spans="214:225" ht="15">
      <c r="HF128" s="149"/>
      <c r="HG128" s="149"/>
      <c r="HH128" s="149"/>
      <c r="HI128" s="182"/>
      <c r="HJ128" s="182"/>
      <c r="HK128" s="182"/>
      <c r="HL128" s="182"/>
      <c r="HM128" s="182"/>
      <c r="HN128" s="182"/>
      <c r="HO128" s="182"/>
      <c r="HP128" s="182"/>
      <c r="HQ128" s="182"/>
    </row>
    <row r="129" spans="214:225" ht="15">
      <c r="HF129" s="149"/>
      <c r="HG129" s="149"/>
      <c r="HH129" s="149"/>
      <c r="HI129" s="182"/>
      <c r="HJ129" s="182"/>
      <c r="HK129" s="182"/>
      <c r="HL129" s="182"/>
      <c r="HM129" s="182"/>
      <c r="HN129" s="182"/>
      <c r="HO129" s="182"/>
      <c r="HP129" s="182"/>
      <c r="HQ129" s="182"/>
    </row>
    <row r="130" spans="214:225" ht="15">
      <c r="HF130" s="149"/>
      <c r="HG130" s="149"/>
      <c r="HH130" s="149"/>
      <c r="HI130" s="182"/>
      <c r="HJ130" s="182"/>
      <c r="HK130" s="182"/>
      <c r="HL130" s="182"/>
      <c r="HM130" s="182"/>
      <c r="HN130" s="182"/>
      <c r="HO130" s="182"/>
      <c r="HP130" s="182"/>
      <c r="HQ130" s="182"/>
    </row>
    <row r="131" spans="214:225" ht="15">
      <c r="HF131" s="149"/>
      <c r="HG131" s="149"/>
      <c r="HH131" s="149"/>
      <c r="HI131" s="182"/>
      <c r="HJ131" s="182"/>
      <c r="HK131" s="182"/>
      <c r="HL131" s="182"/>
      <c r="HM131" s="182"/>
      <c r="HN131" s="182"/>
      <c r="HO131" s="182"/>
      <c r="HP131" s="182"/>
      <c r="HQ131" s="182"/>
    </row>
    <row r="132" spans="214:225" ht="15">
      <c r="HF132" s="149"/>
      <c r="HG132" s="149"/>
      <c r="HH132" s="149"/>
      <c r="HI132" s="182"/>
      <c r="HJ132" s="182"/>
      <c r="HK132" s="182"/>
      <c r="HL132" s="182"/>
      <c r="HM132" s="182"/>
      <c r="HN132" s="182"/>
      <c r="HO132" s="182"/>
      <c r="HP132" s="182"/>
      <c r="HQ132" s="182"/>
    </row>
    <row r="133" spans="214:225" ht="15">
      <c r="HF133" s="149"/>
      <c r="HG133" s="149"/>
      <c r="HH133" s="149"/>
      <c r="HI133" s="182"/>
      <c r="HJ133" s="182"/>
      <c r="HK133" s="182"/>
      <c r="HL133" s="182"/>
      <c r="HM133" s="182"/>
      <c r="HN133" s="182"/>
      <c r="HO133" s="182"/>
      <c r="HP133" s="182"/>
      <c r="HQ133" s="182"/>
    </row>
    <row r="134" spans="214:225" ht="15">
      <c r="HF134" s="149"/>
      <c r="HG134" s="149"/>
      <c r="HH134" s="149"/>
      <c r="HI134" s="182"/>
      <c r="HJ134" s="182"/>
      <c r="HK134" s="182"/>
      <c r="HL134" s="182"/>
      <c r="HM134" s="182"/>
      <c r="HN134" s="182"/>
      <c r="HO134" s="182"/>
      <c r="HP134" s="182"/>
      <c r="HQ134" s="182"/>
    </row>
    <row r="135" spans="214:225" ht="15">
      <c r="HF135" s="149"/>
      <c r="HG135" s="149"/>
      <c r="HH135" s="149"/>
      <c r="HI135" s="182"/>
      <c r="HJ135" s="182"/>
      <c r="HK135" s="182"/>
      <c r="HL135" s="182"/>
      <c r="HM135" s="182"/>
      <c r="HN135" s="182"/>
      <c r="HO135" s="182"/>
      <c r="HP135" s="182"/>
      <c r="HQ135" s="182"/>
    </row>
    <row r="136" spans="214:225" ht="15">
      <c r="HF136" s="149"/>
      <c r="HG136" s="149"/>
      <c r="HH136" s="149"/>
      <c r="HI136" s="182"/>
      <c r="HJ136" s="182"/>
      <c r="HK136" s="182"/>
      <c r="HL136" s="182"/>
      <c r="HM136" s="182"/>
      <c r="HN136" s="182"/>
      <c r="HO136" s="182"/>
      <c r="HP136" s="182"/>
      <c r="HQ136" s="182"/>
    </row>
    <row r="137" spans="214:225" ht="15">
      <c r="HF137" s="149"/>
      <c r="HG137" s="149"/>
      <c r="HH137" s="149"/>
      <c r="HI137" s="182"/>
      <c r="HJ137" s="182"/>
      <c r="HK137" s="182"/>
      <c r="HL137" s="182"/>
      <c r="HM137" s="182"/>
      <c r="HN137" s="182"/>
      <c r="HO137" s="182"/>
      <c r="HP137" s="182"/>
      <c r="HQ137" s="182"/>
    </row>
    <row r="138" spans="214:225" ht="15">
      <c r="HF138" s="149"/>
      <c r="HG138" s="149"/>
      <c r="HH138" s="149"/>
      <c r="HI138" s="182"/>
      <c r="HJ138" s="182"/>
      <c r="HK138" s="182"/>
      <c r="HL138" s="182"/>
      <c r="HM138" s="182"/>
      <c r="HN138" s="182"/>
      <c r="HO138" s="182"/>
      <c r="HP138" s="182"/>
      <c r="HQ138" s="182"/>
    </row>
    <row r="139" spans="214:225" ht="15">
      <c r="HF139" s="149"/>
      <c r="HG139" s="149"/>
      <c r="HH139" s="149"/>
      <c r="HI139" s="182"/>
      <c r="HJ139" s="182"/>
      <c r="HK139" s="182"/>
      <c r="HL139" s="182"/>
      <c r="HM139" s="182"/>
      <c r="HN139" s="182"/>
      <c r="HO139" s="182"/>
      <c r="HP139" s="182"/>
      <c r="HQ139" s="182"/>
    </row>
    <row r="140" spans="214:225" ht="15">
      <c r="HF140" s="149"/>
      <c r="HG140" s="149"/>
      <c r="HH140" s="149"/>
      <c r="HI140" s="182"/>
      <c r="HJ140" s="182"/>
      <c r="HK140" s="182"/>
      <c r="HL140" s="182"/>
      <c r="HM140" s="182"/>
      <c r="HN140" s="182"/>
      <c r="HO140" s="182"/>
      <c r="HP140" s="182"/>
      <c r="HQ140" s="182"/>
    </row>
    <row r="141" spans="214:225" ht="15">
      <c r="HF141" s="149"/>
      <c r="HG141" s="149"/>
      <c r="HH141" s="149"/>
      <c r="HI141" s="182"/>
      <c r="HJ141" s="182"/>
      <c r="HK141" s="182"/>
      <c r="HL141" s="182"/>
      <c r="HM141" s="182"/>
      <c r="HN141" s="182"/>
      <c r="HO141" s="182"/>
      <c r="HP141" s="182"/>
      <c r="HQ141" s="182"/>
    </row>
    <row r="142" spans="214:225" ht="15">
      <c r="HF142" s="149"/>
      <c r="HG142" s="149"/>
      <c r="HH142" s="149"/>
      <c r="HI142" s="182"/>
      <c r="HJ142" s="182"/>
      <c r="HK142" s="182"/>
      <c r="HL142" s="182"/>
      <c r="HM142" s="182"/>
      <c r="HN142" s="182"/>
      <c r="HO142" s="182"/>
      <c r="HP142" s="182"/>
      <c r="HQ142" s="182"/>
    </row>
    <row r="143" spans="214:225" ht="15">
      <c r="HF143" s="149"/>
      <c r="HG143" s="149"/>
      <c r="HH143" s="149"/>
      <c r="HI143" s="182"/>
      <c r="HJ143" s="182"/>
      <c r="HK143" s="182"/>
      <c r="HL143" s="182"/>
      <c r="HM143" s="182"/>
      <c r="HN143" s="182"/>
      <c r="HO143" s="182"/>
      <c r="HP143" s="182"/>
      <c r="HQ143" s="182"/>
    </row>
    <row r="144" spans="214:225" ht="15">
      <c r="HF144" s="149"/>
      <c r="HG144" s="149"/>
      <c r="HH144" s="149"/>
      <c r="HI144" s="182"/>
      <c r="HJ144" s="182"/>
      <c r="HK144" s="182"/>
      <c r="HL144" s="182"/>
      <c r="HM144" s="182"/>
      <c r="HN144" s="182"/>
      <c r="HO144" s="182"/>
      <c r="HP144" s="182"/>
      <c r="HQ144" s="182"/>
    </row>
    <row r="145" spans="214:225" ht="15">
      <c r="HF145" s="149"/>
      <c r="HG145" s="149"/>
      <c r="HH145" s="149"/>
      <c r="HI145" s="182"/>
      <c r="HJ145" s="182"/>
      <c r="HK145" s="182"/>
      <c r="HL145" s="182"/>
      <c r="HM145" s="182"/>
      <c r="HN145" s="182"/>
      <c r="HO145" s="182"/>
      <c r="HP145" s="182"/>
      <c r="HQ145" s="182"/>
    </row>
    <row r="146" spans="214:225" ht="15">
      <c r="HF146" s="149"/>
      <c r="HG146" s="149"/>
      <c r="HH146" s="149"/>
      <c r="HI146" s="182"/>
      <c r="HJ146" s="182"/>
      <c r="HK146" s="182"/>
      <c r="HL146" s="182"/>
      <c r="HM146" s="182"/>
      <c r="HN146" s="182"/>
      <c r="HO146" s="182"/>
      <c r="HP146" s="182"/>
      <c r="HQ146" s="182"/>
    </row>
  </sheetData>
  <sheetProtection selectLockedCells="1" selectUnlockedCells="1"/>
  <mergeCells count="24">
    <mergeCell ref="A12:B13"/>
    <mergeCell ref="D12:E13"/>
    <mergeCell ref="G12:G13"/>
    <mergeCell ref="Q12:Q13"/>
    <mergeCell ref="O12:O13"/>
    <mergeCell ref="H12:H13"/>
    <mergeCell ref="I12:I13"/>
    <mergeCell ref="M12:M13"/>
    <mergeCell ref="N12:N13"/>
    <mergeCell ref="J12:J13"/>
    <mergeCell ref="P12:P13"/>
    <mergeCell ref="K12:K13"/>
    <mergeCell ref="L12:L13"/>
    <mergeCell ref="X12:X13"/>
    <mergeCell ref="R12:R13"/>
    <mergeCell ref="S12:S13"/>
    <mergeCell ref="W12:W13"/>
    <mergeCell ref="HF16:HG16"/>
    <mergeCell ref="Z12:Z13"/>
    <mergeCell ref="Y12:Y13"/>
    <mergeCell ref="HF95:HG95"/>
    <mergeCell ref="AA12:AA13"/>
    <mergeCell ref="HF94:HG94"/>
    <mergeCell ref="HF17:HG17"/>
  </mergeCells>
  <phoneticPr fontId="0" type="noConversion"/>
  <printOptions horizontalCentered="1"/>
  <pageMargins left="0" right="0" top="0.5" bottom="0.5" header="0" footer="0"/>
  <pageSetup paperSize="5" scale="76" orientation="landscape" horizontalDpi="4294967294" r:id="rId1"/>
  <headerFooter alignWithMargins="0">
    <oddFooter>&amp;C&amp;8Page &amp;P of &amp;N</oddFooter>
  </headerFooter>
  <rowBreaks count="1" manualBreakCount="1">
    <brk id="42" max="19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92"/>
  <sheetViews>
    <sheetView showGridLines="0" view="pageBreakPreview" topLeftCell="A52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35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Screen'!B125</f>
        <v>41391</v>
      </c>
      <c r="D5" s="12">
        <f t="shared" ref="D5:I5" si="0">+C5+1</f>
        <v>41392</v>
      </c>
      <c r="E5" s="12">
        <f t="shared" si="0"/>
        <v>41393</v>
      </c>
      <c r="F5" s="12">
        <f t="shared" si="0"/>
        <v>41394</v>
      </c>
      <c r="G5" s="12">
        <f t="shared" si="0"/>
        <v>41395</v>
      </c>
      <c r="H5" s="12">
        <f t="shared" si="0"/>
        <v>41396</v>
      </c>
      <c r="I5" s="12">
        <f t="shared" si="0"/>
        <v>41397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Screen'!C$125</f>
        <v>173</v>
      </c>
      <c r="D6" s="16">
        <f>+'Input Screen'!C$126</f>
        <v>209</v>
      </c>
      <c r="E6" s="16">
        <f>+'Input Screen'!C$127</f>
        <v>139</v>
      </c>
      <c r="F6" s="16">
        <f>+'Input Screen'!C$128</f>
        <v>227</v>
      </c>
      <c r="G6" s="16">
        <f>+'Input Screen'!C$129</f>
        <v>217</v>
      </c>
      <c r="H6" s="16">
        <f>+'Input Screen'!C$130</f>
        <v>211</v>
      </c>
      <c r="I6" s="16">
        <f>+'Input Screen'!C$131</f>
        <v>154</v>
      </c>
      <c r="J6" s="17"/>
      <c r="K6" s="18">
        <f>SUM(C6:I6)</f>
        <v>1330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0.5580645161290323</v>
      </c>
      <c r="D7" s="42">
        <f t="shared" ref="D7:I7" si="1">D6/310</f>
        <v>0.67419354838709677</v>
      </c>
      <c r="E7" s="42">
        <f t="shared" si="1"/>
        <v>0.44838709677419353</v>
      </c>
      <c r="F7" s="42">
        <f t="shared" si="1"/>
        <v>0.73225806451612907</v>
      </c>
      <c r="G7" s="42">
        <f t="shared" si="1"/>
        <v>0.7</v>
      </c>
      <c r="H7" s="42">
        <f t="shared" si="1"/>
        <v>0.6806451612903226</v>
      </c>
      <c r="I7" s="42">
        <f t="shared" si="1"/>
        <v>0.49677419354838709</v>
      </c>
      <c r="J7" s="17"/>
      <c r="K7" s="42">
        <f>K6/2170</f>
        <v>0.61290322580645162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Screen'!D$125</f>
        <v>160</v>
      </c>
      <c r="D8" s="16">
        <f>+'Input Screen'!D$126</f>
        <v>174</v>
      </c>
      <c r="E8" s="16">
        <f>+'Input Screen'!D$127</f>
        <v>134</v>
      </c>
      <c r="F8" s="16">
        <f>+'Input Screen'!D$128</f>
        <v>210</v>
      </c>
      <c r="G8" s="16">
        <f>+'Input Screen'!D$129</f>
        <v>197</v>
      </c>
      <c r="H8" s="16">
        <f>+'Input Screen'!D$130</f>
        <v>185</v>
      </c>
      <c r="I8" s="16">
        <f>+'Input Screen'!D$131</f>
        <v>134</v>
      </c>
      <c r="J8" s="17"/>
      <c r="K8" s="18">
        <f t="shared" ref="K8:K13" si="2">SUM(C8:I8)</f>
        <v>1194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Screen'!E$125</f>
        <v>12</v>
      </c>
      <c r="D9" s="16">
        <f>+'Input Screen'!E$126</f>
        <v>12</v>
      </c>
      <c r="E9" s="16">
        <f>+'Input Screen'!E$127</f>
        <v>11</v>
      </c>
      <c r="F9" s="16">
        <f>+'Input Screen'!E$128</f>
        <v>7</v>
      </c>
      <c r="G9" s="16">
        <f>+'Input Screen'!E$129</f>
        <v>9</v>
      </c>
      <c r="H9" s="16">
        <f>+'Input Screen'!E$130</f>
        <v>10</v>
      </c>
      <c r="I9" s="16">
        <f>+'Input Screen'!E$131</f>
        <v>12</v>
      </c>
      <c r="J9" s="17"/>
      <c r="K9" s="18">
        <f t="shared" si="2"/>
        <v>73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Screen'!F$125</f>
        <v>0</v>
      </c>
      <c r="D10" s="16">
        <f>+'Input Screen'!F$126</f>
        <v>0</v>
      </c>
      <c r="E10" s="16">
        <f>+'Input Screen'!F$127</f>
        <v>0</v>
      </c>
      <c r="F10" s="16">
        <f>+'Input Screen'!F$128</f>
        <v>0</v>
      </c>
      <c r="G10" s="16">
        <f>+'Input Screen'!F$129</f>
        <v>0</v>
      </c>
      <c r="H10" s="16">
        <f>+'Input Screen'!F$130</f>
        <v>0</v>
      </c>
      <c r="I10" s="16">
        <f>+'Input Screen'!F$131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Screen'!G$125</f>
        <v>172</v>
      </c>
      <c r="D11" s="16">
        <f>+'Input Screen'!G$126</f>
        <v>186</v>
      </c>
      <c r="E11" s="16">
        <f>+'Input Screen'!G$127</f>
        <v>145</v>
      </c>
      <c r="F11" s="16">
        <f>+'Input Screen'!G$128</f>
        <v>217</v>
      </c>
      <c r="G11" s="16">
        <f>+'Input Screen'!G$129</f>
        <v>206</v>
      </c>
      <c r="H11" s="16">
        <f>+'Input Screen'!G$130</f>
        <v>195</v>
      </c>
      <c r="I11" s="16">
        <f>+'Input Screen'!G$131</f>
        <v>146</v>
      </c>
      <c r="J11" s="17"/>
      <c r="K11" s="18">
        <f t="shared" si="2"/>
        <v>1267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Screen'!H$125</f>
        <v>10</v>
      </c>
      <c r="D12" s="16">
        <f>+'Input Screen'!H$126</f>
        <v>10</v>
      </c>
      <c r="E12" s="16">
        <f>+'Input Screen'!H$127</f>
        <v>10</v>
      </c>
      <c r="F12" s="16">
        <f>+'Input Screen'!H$128</f>
        <v>10</v>
      </c>
      <c r="G12" s="16">
        <f>+'Input Screen'!H$129</f>
        <v>10</v>
      </c>
      <c r="H12" s="16">
        <f>+'Input Screen'!H$130</f>
        <v>10</v>
      </c>
      <c r="I12" s="16">
        <f>+'Input Screen'!H$131</f>
        <v>10</v>
      </c>
      <c r="J12" s="17"/>
      <c r="K12" s="18">
        <f t="shared" si="2"/>
        <v>70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Screen'!I$125</f>
        <v>0</v>
      </c>
      <c r="D13" s="16">
        <f>+'Input Screen'!I$126</f>
        <v>0</v>
      </c>
      <c r="E13" s="16">
        <f>+'Input Screen'!I$127</f>
        <v>0</v>
      </c>
      <c r="F13" s="16">
        <f>+'Input Screen'!I$128</f>
        <v>0</v>
      </c>
      <c r="G13" s="16">
        <f>+'Input Screen'!I$129</f>
        <v>0</v>
      </c>
      <c r="H13" s="16">
        <f>+'Input Screen'!I$130</f>
        <v>0</v>
      </c>
      <c r="I13" s="16">
        <f>+'Input Screen'!I$131</f>
        <v>0</v>
      </c>
      <c r="J13" s="17"/>
      <c r="K13" s="18">
        <f t="shared" si="2"/>
        <v>0</v>
      </c>
      <c r="L13" s="4"/>
      <c r="M13" s="4"/>
    </row>
    <row r="14" spans="1:13" ht="8.2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Screen'!J$125</f>
        <v>88.5</v>
      </c>
      <c r="D15" s="185">
        <f>+'Input Screen'!J$126</f>
        <v>120.3</v>
      </c>
      <c r="E15" s="185">
        <f>+'Input Screen'!J$127</f>
        <v>72</v>
      </c>
      <c r="F15" s="185">
        <f>+'Input Screen'!J$128</f>
        <v>103.5</v>
      </c>
      <c r="G15" s="185">
        <f>+'Input Screen'!J$129</f>
        <v>96.2</v>
      </c>
      <c r="H15" s="185">
        <f>+'Input Screen'!J$130</f>
        <v>136.9</v>
      </c>
      <c r="I15" s="185">
        <f>+'Input Screen'!J$131</f>
        <v>81.650000000000006</v>
      </c>
      <c r="J15" s="23"/>
      <c r="K15" s="22">
        <f>SUM(C15:I15)</f>
        <v>699.05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75.915915915915917</v>
      </c>
      <c r="D16" s="22">
        <f>VLOOKUP(D8,'Labor Stds'!A14:Q76,7)</f>
        <v>83.123123123123136</v>
      </c>
      <c r="E16" s="22">
        <f>VLOOKUP(E8,'Labor Stds'!A14:Q76,7)</f>
        <v>63.90390390390391</v>
      </c>
      <c r="F16" s="22">
        <f>VLOOKUP(F8,'Labor Stds'!A14:Q76,7)</f>
        <v>99.939939939939947</v>
      </c>
      <c r="G16" s="22">
        <f>VLOOKUP(G8,'Labor Stds'!A14:Q76,7)</f>
        <v>95.135135135135144</v>
      </c>
      <c r="H16" s="22">
        <f>VLOOKUP(H8,'Labor Stds'!A14:Q76,7)</f>
        <v>87.927927927927939</v>
      </c>
      <c r="I16" s="22">
        <f>VLOOKUP(I8,'Labor Stds'!A14:Q76,7)</f>
        <v>63.90390390390391</v>
      </c>
      <c r="J16" s="23"/>
      <c r="K16" s="22">
        <f>SUM(C16:I16)</f>
        <v>569.84984984984987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0.8578069595018748</v>
      </c>
      <c r="D17" s="42">
        <f t="shared" si="3"/>
        <v>0.69096527949395792</v>
      </c>
      <c r="E17" s="42">
        <f t="shared" si="3"/>
        <v>0.88755422088755431</v>
      </c>
      <c r="F17" s="42">
        <f t="shared" si="3"/>
        <v>0.96560328444386423</v>
      </c>
      <c r="G17" s="42">
        <f t="shared" si="3"/>
        <v>0.98893071866044846</v>
      </c>
      <c r="H17" s="42">
        <f t="shared" si="3"/>
        <v>0.64227850933475483</v>
      </c>
      <c r="I17" s="42">
        <f t="shared" si="3"/>
        <v>0.78265650831480593</v>
      </c>
      <c r="J17" s="41"/>
      <c r="K17" s="42">
        <f>IF(K15=0,0,K16/K15)</f>
        <v>0.81517752642851005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Screen'!K$125</f>
        <v>8.1</v>
      </c>
      <c r="D19" s="185">
        <f>+'Input Screen'!K$126</f>
        <v>7.8</v>
      </c>
      <c r="E19" s="185">
        <f>+'Input Screen'!K$127</f>
        <v>7.7</v>
      </c>
      <c r="F19" s="185">
        <f>+'Input Screen'!K$128</f>
        <v>7.4</v>
      </c>
      <c r="G19" s="185">
        <f>+'Input Screen'!K$129</f>
        <v>7</v>
      </c>
      <c r="H19" s="185">
        <f>+'Input Screen'!K$130</f>
        <v>10.1</v>
      </c>
      <c r="I19" s="185">
        <f>+'Input Screen'!K$131</f>
        <v>8.1</v>
      </c>
      <c r="J19" s="23"/>
      <c r="K19" s="22">
        <f>SUM(C19:I19)</f>
        <v>56.2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0.98765432098765438</v>
      </c>
      <c r="D21" s="42">
        <f t="shared" si="4"/>
        <v>1.0256410256410258</v>
      </c>
      <c r="E21" s="42">
        <f>IF(E19=0,0,E20/E19)</f>
        <v>1.0389610389610389</v>
      </c>
      <c r="F21" s="42">
        <f t="shared" si="4"/>
        <v>0.66528066528066532</v>
      </c>
      <c r="G21" s="42">
        <f t="shared" si="4"/>
        <v>0.70329670329670335</v>
      </c>
      <c r="H21" s="42">
        <f t="shared" si="4"/>
        <v>0.48743335872048749</v>
      </c>
      <c r="I21" s="42">
        <f t="shared" si="4"/>
        <v>0.98765432098765438</v>
      </c>
      <c r="J21" s="41"/>
      <c r="K21" s="42">
        <f>IF(K19=0,0,K20/K19)</f>
        <v>0.83219271831371477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Screen'!L$125</f>
        <v>16.2</v>
      </c>
      <c r="D23" s="185">
        <f>+'Input Screen'!L$126</f>
        <v>16.2</v>
      </c>
      <c r="E23" s="185">
        <f>+'Input Screen'!L$127</f>
        <v>16</v>
      </c>
      <c r="F23" s="185">
        <f>+'Input Screen'!L$128</f>
        <v>14.3</v>
      </c>
      <c r="G23" s="185">
        <f>+'Input Screen'!L$129</f>
        <v>16.100000000000001</v>
      </c>
      <c r="H23" s="185">
        <f>+'Input Screen'!L$130</f>
        <v>16.25</v>
      </c>
      <c r="I23" s="185">
        <f>+'Input Screen'!L$131</f>
        <v>16</v>
      </c>
      <c r="J23" s="23"/>
      <c r="K23" s="22">
        <f>SUM(C23:I23)</f>
        <v>111.05000000000001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0.92592592592592593</v>
      </c>
      <c r="D25" s="42">
        <f t="shared" si="5"/>
        <v>0.92592592592592593</v>
      </c>
      <c r="E25" s="42">
        <f t="shared" si="5"/>
        <v>0.9375</v>
      </c>
      <c r="F25" s="42">
        <f t="shared" si="5"/>
        <v>1.5734265734265733</v>
      </c>
      <c r="G25" s="42">
        <f t="shared" si="5"/>
        <v>1.3975155279503104</v>
      </c>
      <c r="H25" s="42">
        <f t="shared" si="5"/>
        <v>1.3846153846153846</v>
      </c>
      <c r="I25" s="42">
        <f t="shared" si="5"/>
        <v>0.9375</v>
      </c>
      <c r="J25" s="41"/>
      <c r="K25" s="42">
        <f>IF(K23=0,0,K24/K23)</f>
        <v>1.1481314723097702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Screen'!M$125</f>
        <v>8</v>
      </c>
      <c r="D27" s="185">
        <f>+'Input Screen'!M$126</f>
        <v>8</v>
      </c>
      <c r="E27" s="185">
        <f>+'Input Screen'!M$127</f>
        <v>8</v>
      </c>
      <c r="F27" s="185">
        <f>+'Input Screen'!M$128</f>
        <v>8</v>
      </c>
      <c r="G27" s="185">
        <f>+'Input Screen'!M$129</f>
        <v>8</v>
      </c>
      <c r="H27" s="185">
        <f>+'Input Screen'!M$130</f>
        <v>8</v>
      </c>
      <c r="I27" s="185">
        <f>+'Input Screen'!M$131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55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Screen'!N$125</f>
        <v>7</v>
      </c>
      <c r="D31" s="185">
        <f>+'Input Screen'!N$126</f>
        <v>7.1</v>
      </c>
      <c r="E31" s="185">
        <f>+'Input Screen'!N$127</f>
        <v>8</v>
      </c>
      <c r="F31" s="185">
        <f>+'Input Screen'!N$128</f>
        <v>7</v>
      </c>
      <c r="G31" s="185">
        <f>+'Input Screen'!N$129</f>
        <v>7.1</v>
      </c>
      <c r="H31" s="185">
        <f>+'Input Screen'!N$130</f>
        <v>8</v>
      </c>
      <c r="I31" s="185">
        <f>+'Input Screen'!N$131</f>
        <v>8</v>
      </c>
      <c r="J31" s="23"/>
      <c r="K31" s="22">
        <f>SUM(C31:I31)</f>
        <v>52.2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1.0563380281690142</v>
      </c>
      <c r="E33" s="42">
        <f>IF(E31=0,0,E32/E31)</f>
        <v>0.9375</v>
      </c>
      <c r="F33" s="42">
        <f t="shared" si="7"/>
        <v>1.0714285714285714</v>
      </c>
      <c r="G33" s="42">
        <f t="shared" si="7"/>
        <v>1.0563380281690142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1.0057471264367817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Screen'!O$125</f>
        <v>7</v>
      </c>
      <c r="D35" s="185">
        <f>+'Input Screen'!O$126</f>
        <v>7</v>
      </c>
      <c r="E35" s="185">
        <f>+'Input Screen'!O$127</f>
        <v>7</v>
      </c>
      <c r="F35" s="185">
        <f>+'Input Screen'!O$128</f>
        <v>8</v>
      </c>
      <c r="G35" s="185">
        <f>+'Input Screen'!O$129</f>
        <v>8</v>
      </c>
      <c r="H35" s="185">
        <f>+'Input Screen'!O$130</f>
        <v>8</v>
      </c>
      <c r="I35" s="185">
        <f>+'Input Screen'!O$131</f>
        <v>7</v>
      </c>
      <c r="J35" s="23"/>
      <c r="K35" s="22">
        <f>SUM(C35:I35)</f>
        <v>52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1.0096153846153846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Screen'!P$125</f>
        <v>16</v>
      </c>
      <c r="D39" s="185">
        <f>+'Input Screen'!P$126</f>
        <v>8</v>
      </c>
      <c r="E39" s="185">
        <f>+'Input Screen'!P$127</f>
        <v>16</v>
      </c>
      <c r="F39" s="185">
        <f>+'Input Screen'!P$128</f>
        <v>16</v>
      </c>
      <c r="G39" s="185">
        <f>+'Input Screen'!P$129</f>
        <v>16</v>
      </c>
      <c r="H39" s="185">
        <f>+'Input Screen'!P$130</f>
        <v>8</v>
      </c>
      <c r="I39" s="185">
        <f>+'Input Screen'!P$131</f>
        <v>8</v>
      </c>
      <c r="J39" s="23"/>
      <c r="K39" s="22">
        <f>SUM(C39:I39)</f>
        <v>88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1.4275</v>
      </c>
      <c r="E41" s="42">
        <f t="shared" si="9"/>
        <v>0.71375</v>
      </c>
      <c r="F41" s="42">
        <f t="shared" si="9"/>
        <v>0.71375</v>
      </c>
      <c r="G41" s="42">
        <f t="shared" si="9"/>
        <v>0.71375</v>
      </c>
      <c r="H41" s="42">
        <f t="shared" si="9"/>
        <v>1.4275</v>
      </c>
      <c r="I41" s="42">
        <f t="shared" si="9"/>
        <v>1.4275</v>
      </c>
      <c r="J41" s="41"/>
      <c r="K41" s="42">
        <f>IF(K39=0,0,K40/K39)</f>
        <v>0.90840909090909083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Screen'!Q$125</f>
        <v>38.6</v>
      </c>
      <c r="D43" s="185">
        <f>+'Input Screen'!Q$126</f>
        <v>46.7</v>
      </c>
      <c r="E43" s="185">
        <f>+'Input Screen'!Q$127</f>
        <v>40</v>
      </c>
      <c r="F43" s="185">
        <f>+'Input Screen'!Q$128</f>
        <v>40</v>
      </c>
      <c r="G43" s="185">
        <f>+'Input Screen'!Q$129</f>
        <v>28</v>
      </c>
      <c r="H43" s="185">
        <f>+'Input Screen'!Q$130</f>
        <v>44.3</v>
      </c>
      <c r="I43" s="185">
        <f>+'Input Screen'!Q$131</f>
        <v>38</v>
      </c>
      <c r="J43" s="23"/>
      <c r="K43" s="22">
        <f>SUM(C43:I43)</f>
        <v>275.60000000000002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0.77720207253886009</v>
      </c>
      <c r="D45" s="42">
        <f t="shared" si="10"/>
        <v>0.64239828693790146</v>
      </c>
      <c r="E45" s="42">
        <f t="shared" si="10"/>
        <v>0.75</v>
      </c>
      <c r="F45" s="42">
        <f t="shared" si="10"/>
        <v>0.75</v>
      </c>
      <c r="G45" s="42">
        <f t="shared" si="10"/>
        <v>1.0714285714285714</v>
      </c>
      <c r="H45" s="42">
        <f t="shared" si="10"/>
        <v>0.67720090293453727</v>
      </c>
      <c r="I45" s="42">
        <f t="shared" si="10"/>
        <v>0.78947368421052633</v>
      </c>
      <c r="J45" s="41"/>
      <c r="K45" s="42">
        <f>IF(K43=0,0,K44/K43)</f>
        <v>0.76197387518142223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Screen'!R$125</f>
        <v>8</v>
      </c>
      <c r="D47" s="185">
        <f>+'Input Screen'!R$126</f>
        <v>8</v>
      </c>
      <c r="E47" s="185">
        <f>+'Input Screen'!R$127</f>
        <v>11</v>
      </c>
      <c r="F47" s="185">
        <f>+'Input Screen'!R$128</f>
        <v>11.1</v>
      </c>
      <c r="G47" s="185">
        <f>+'Input Screen'!R$129</f>
        <v>11.1</v>
      </c>
      <c r="H47" s="185">
        <f>+'Input Screen'!R$130</f>
        <v>13.9</v>
      </c>
      <c r="I47" s="185">
        <f>+'Input Screen'!R$131</f>
        <v>11.3</v>
      </c>
      <c r="J47" s="23"/>
      <c r="K47" s="22">
        <f>SUM(C47:I47)</f>
        <v>74.400000000000006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0.72727272727272729</v>
      </c>
      <c r="F49" s="42">
        <f t="shared" si="11"/>
        <v>0.7207207207207208</v>
      </c>
      <c r="G49" s="42">
        <f t="shared" si="11"/>
        <v>0.7207207207207208</v>
      </c>
      <c r="H49" s="42">
        <f t="shared" si="11"/>
        <v>0.57553956834532372</v>
      </c>
      <c r="I49" s="42">
        <f t="shared" si="11"/>
        <v>0.70796460176991149</v>
      </c>
      <c r="J49" s="41"/>
      <c r="K49" s="42">
        <f>IF(K47=0,0,K48/K47)</f>
        <v>0.75268817204301075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Screen'!S$125</f>
        <v>7.5</v>
      </c>
      <c r="D51" s="185">
        <f>+'Input Screen'!S$126</f>
        <v>7.8</v>
      </c>
      <c r="E51" s="185">
        <f>+'Input Screen'!S$127</f>
        <v>8.1</v>
      </c>
      <c r="F51" s="185">
        <f>+'Input Screen'!S$128</f>
        <v>8</v>
      </c>
      <c r="G51" s="185">
        <f>+'Input Screen'!S$129</f>
        <v>8</v>
      </c>
      <c r="H51" s="185">
        <f>+'Input Screen'!S$130</f>
        <v>8</v>
      </c>
      <c r="I51" s="185">
        <f>+'Input Screen'!S$131</f>
        <v>8</v>
      </c>
      <c r="J51" s="23"/>
      <c r="K51" s="22">
        <f>SUM(C51:I51)</f>
        <v>55.4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1.7564102564102564</v>
      </c>
      <c r="E53" s="42">
        <f t="shared" si="12"/>
        <v>1.691358024691358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1.7310469314079424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Screen'!T$125</f>
        <v>11.42</v>
      </c>
      <c r="D55" s="185">
        <f>+'Input Screen'!T$126</f>
        <v>11.42</v>
      </c>
      <c r="E55" s="185">
        <f>+'Input Screen'!T$127</f>
        <v>11.42</v>
      </c>
      <c r="F55" s="185">
        <f>+'Input Screen'!T$128</f>
        <v>11.42</v>
      </c>
      <c r="G55" s="185">
        <f>+'Input Screen'!T$129</f>
        <v>11.42</v>
      </c>
      <c r="H55" s="185">
        <f>+'Input Screen'!T$130</f>
        <v>11.42</v>
      </c>
      <c r="I55" s="185">
        <f>+'Input Screen'!T$131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Screen'!U$125</f>
        <v>0.4</v>
      </c>
      <c r="D59" s="185">
        <f>+'Input Screen'!U$126</f>
        <v>0.9</v>
      </c>
      <c r="E59" s="185">
        <f>+'Input Screen'!U$127</f>
        <v>0</v>
      </c>
      <c r="F59" s="185">
        <f>+'Input Screen'!U$128</f>
        <v>0.1</v>
      </c>
      <c r="G59" s="185">
        <f>+'Input Screen'!U$129</f>
        <v>0.9</v>
      </c>
      <c r="H59" s="185">
        <f>+'Input Screen'!U$130</f>
        <v>0.5</v>
      </c>
      <c r="I59" s="185">
        <f>+'Input Screen'!U$131</f>
        <v>0</v>
      </c>
      <c r="J59" s="23"/>
      <c r="K59" s="22">
        <f>SUM(C59:I59)</f>
        <v>2.8000000000000003</v>
      </c>
      <c r="L59" s="4"/>
    </row>
    <row r="60" spans="1:13" ht="15" customHeight="1">
      <c r="A60" s="337"/>
      <c r="B60" s="65" t="s">
        <v>71</v>
      </c>
      <c r="C60" s="28">
        <f>C59*'Labor Stds'!$S$10</f>
        <v>9.5178000000000029</v>
      </c>
      <c r="D60" s="28">
        <f>D59*'Labor Stds'!$S$10</f>
        <v>21.415050000000008</v>
      </c>
      <c r="E60" s="28">
        <f>E59*'Labor Stds'!$S$10</f>
        <v>0</v>
      </c>
      <c r="F60" s="28">
        <f>F59*'Labor Stds'!$S$10</f>
        <v>2.3794500000000007</v>
      </c>
      <c r="G60" s="28">
        <f>G59*'Labor Stds'!$S$10</f>
        <v>21.415050000000008</v>
      </c>
      <c r="H60" s="28">
        <f>H59*'Labor Stds'!$S$10</f>
        <v>11.897250000000003</v>
      </c>
      <c r="I60" s="28">
        <f>I59*'Labor Stds'!$S$10</f>
        <v>0</v>
      </c>
      <c r="J60" s="23"/>
      <c r="K60" s="28">
        <f>SUM(C60:I60)</f>
        <v>66.624600000000015</v>
      </c>
      <c r="L60" s="4"/>
    </row>
    <row r="61" spans="1:13" ht="15" customHeight="1">
      <c r="A61" s="338"/>
      <c r="B61" s="64" t="s">
        <v>17</v>
      </c>
      <c r="C61" s="28">
        <f>C60/3</f>
        <v>3.172600000000001</v>
      </c>
      <c r="D61" s="28">
        <f t="shared" ref="D61:I61" si="14">D60/3</f>
        <v>7.1383500000000026</v>
      </c>
      <c r="E61" s="28">
        <f t="shared" si="14"/>
        <v>0</v>
      </c>
      <c r="F61" s="28">
        <f t="shared" si="14"/>
        <v>0.79315000000000024</v>
      </c>
      <c r="G61" s="28">
        <f t="shared" si="14"/>
        <v>7.1383500000000026</v>
      </c>
      <c r="H61" s="28">
        <f t="shared" si="14"/>
        <v>3.9657500000000012</v>
      </c>
      <c r="I61" s="28">
        <f t="shared" si="14"/>
        <v>0</v>
      </c>
      <c r="J61" s="48"/>
      <c r="K61" s="28">
        <f>SUM(C61:I61)</f>
        <v>22.208200000000005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216.32</v>
      </c>
      <c r="D63" s="18">
        <f t="shared" ref="D63:I63" si="15">SUM(D15,D19,D23,D27,D31,D35,D39,D43,D47,D51,D55)</f>
        <v>248.31999999999996</v>
      </c>
      <c r="E63" s="18">
        <f t="shared" si="15"/>
        <v>205.21999999999997</v>
      </c>
      <c r="F63" s="18">
        <f t="shared" si="15"/>
        <v>234.71999999999997</v>
      </c>
      <c r="G63" s="18">
        <f t="shared" si="15"/>
        <v>216.92</v>
      </c>
      <c r="H63" s="18">
        <f t="shared" si="15"/>
        <v>272.87000000000006</v>
      </c>
      <c r="I63" s="18">
        <f t="shared" si="15"/>
        <v>205.47</v>
      </c>
      <c r="J63" s="17"/>
      <c r="K63" s="18">
        <f>SUM(C63:I63)</f>
        <v>1599.8400000000001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193.81591591591589</v>
      </c>
      <c r="D64" s="18">
        <f t="shared" ref="D64:I64" si="16">SUM(D16,D20,D24,D28,D32,D36,D40,D44,D48,D52,D56)</f>
        <v>201.02312312312313</v>
      </c>
      <c r="E64" s="18">
        <f t="shared" si="16"/>
        <v>181.80390390390392</v>
      </c>
      <c r="F64" s="18">
        <f t="shared" si="16"/>
        <v>222.26301686301684</v>
      </c>
      <c r="G64" s="18">
        <f t="shared" si="16"/>
        <v>217.45821205821204</v>
      </c>
      <c r="H64" s="18">
        <f t="shared" si="16"/>
        <v>210.25100485100484</v>
      </c>
      <c r="I64" s="18">
        <f t="shared" si="16"/>
        <v>181.80390390390392</v>
      </c>
      <c r="J64" s="23"/>
      <c r="K64" s="18">
        <f>SUM(C64:I64)</f>
        <v>1408.4190806190804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0.89596854620893074</v>
      </c>
      <c r="D65" s="42">
        <f t="shared" si="17"/>
        <v>0.8095325512368039</v>
      </c>
      <c r="E65" s="42">
        <f t="shared" si="17"/>
        <v>0.88589759235895105</v>
      </c>
      <c r="F65" s="42">
        <f t="shared" si="17"/>
        <v>0.94692832678517758</v>
      </c>
      <c r="G65" s="42">
        <f t="shared" si="17"/>
        <v>1.002481154610972</v>
      </c>
      <c r="H65" s="42">
        <f t="shared" si="17"/>
        <v>0.77051711383077948</v>
      </c>
      <c r="I65" s="42">
        <f t="shared" si="17"/>
        <v>0.88481970070523153</v>
      </c>
      <c r="J65" s="41"/>
      <c r="K65" s="42">
        <f>IF(K63=0,0,K64/K63)</f>
        <v>0.88034996038296354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3008.5575999999992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3437.0653499999999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2863.8630000000003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3255.9261499999998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3026.2433499999997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3769.8397499999996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2867.6260000000002</v>
      </c>
      <c r="J67" s="17"/>
      <c r="K67" s="28">
        <f>SUM(C67:I67)</f>
        <v>22229.121199999998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2711.6717450450456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2807.239312612613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2552.3924657657662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3088.8803036036038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3025.1685918918924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2929.601024324325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2552.3924657657662</v>
      </c>
      <c r="J68" s="23"/>
      <c r="K68" s="28">
        <f>SUM(C68:I68)</f>
        <v>19667.345909009011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0.90131953765653228</v>
      </c>
      <c r="D69" s="42">
        <f t="shared" si="18"/>
        <v>0.81675470983192489</v>
      </c>
      <c r="E69" s="42">
        <f t="shared" si="18"/>
        <v>0.89124111934326677</v>
      </c>
      <c r="F69" s="42">
        <f t="shared" si="18"/>
        <v>0.94869482945846417</v>
      </c>
      <c r="G69" s="42">
        <f t="shared" si="18"/>
        <v>0.99964485403723158</v>
      </c>
      <c r="H69" s="42">
        <f t="shared" si="18"/>
        <v>0.77711553238418829</v>
      </c>
      <c r="I69" s="42">
        <f t="shared" si="18"/>
        <v>0.89007160130566754</v>
      </c>
      <c r="J69" s="41"/>
      <c r="K69" s="42">
        <f>IF(K67=0,0,K68/K67)</f>
        <v>0.88475588990036247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22.504084084084099</v>
      </c>
      <c r="D71" s="47">
        <f t="shared" ref="D71:I71" si="19">IF(D63=0,0,D63-D64)</f>
        <v>47.296876876876837</v>
      </c>
      <c r="E71" s="47">
        <f t="shared" si="19"/>
        <v>23.416096096096055</v>
      </c>
      <c r="F71" s="47">
        <f t="shared" si="19"/>
        <v>12.456983136983126</v>
      </c>
      <c r="G71" s="47">
        <f t="shared" si="19"/>
        <v>-0.53821205821205353</v>
      </c>
      <c r="H71" s="47">
        <f t="shared" si="19"/>
        <v>62.618995148995225</v>
      </c>
      <c r="I71" s="47">
        <f t="shared" si="19"/>
        <v>23.666096096096084</v>
      </c>
      <c r="J71" s="26"/>
      <c r="K71" s="242">
        <f>IF(K63=0,0,K63-K64)</f>
        <v>191.42091938091971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296.88585495495363</v>
      </c>
      <c r="D72" s="137">
        <f t="shared" ref="D72:I72" si="20">IF(D64=0,0,D67-D68)</f>
        <v>629.8260373873868</v>
      </c>
      <c r="E72" s="137">
        <f t="shared" si="20"/>
        <v>311.47053423423404</v>
      </c>
      <c r="F72" s="137">
        <f t="shared" si="20"/>
        <v>167.04584639639597</v>
      </c>
      <c r="G72" s="137">
        <f t="shared" si="20"/>
        <v>1.0747581081072894</v>
      </c>
      <c r="H72" s="137">
        <f t="shared" si="20"/>
        <v>840.23872567567469</v>
      </c>
      <c r="I72" s="137">
        <f t="shared" si="20"/>
        <v>315.23353423423396</v>
      </c>
      <c r="J72" s="26"/>
      <c r="K72" s="137">
        <f>IF(K64=0,0,K67-K68)</f>
        <v>2561.7752909909868</v>
      </c>
      <c r="L72" s="4"/>
    </row>
    <row r="73" spans="1:12" ht="15" customHeight="1">
      <c r="A73" s="68" t="s">
        <v>154</v>
      </c>
      <c r="B73" s="240">
        <f>IF(K64=0,0,(K64*60)/K11)</f>
        <v>66.697036177699147</v>
      </c>
      <c r="C73" s="78">
        <f>IF(C63=0,0,(C63*60)/C11)</f>
        <v>75.460465116279067</v>
      </c>
      <c r="D73" s="78">
        <f t="shared" ref="D73:I73" si="21">IF(D63=0,0,(D63*60)/D11)</f>
        <v>80.103225806451604</v>
      </c>
      <c r="E73" s="78">
        <f t="shared" si="21"/>
        <v>84.918620689655171</v>
      </c>
      <c r="F73" s="78">
        <f t="shared" si="21"/>
        <v>64.899539170506912</v>
      </c>
      <c r="G73" s="78">
        <f t="shared" si="21"/>
        <v>63.180582524271841</v>
      </c>
      <c r="H73" s="78">
        <f t="shared" si="21"/>
        <v>83.960000000000022</v>
      </c>
      <c r="I73" s="78">
        <f t="shared" si="21"/>
        <v>84.439726027397271</v>
      </c>
      <c r="J73" s="26"/>
      <c r="K73" s="243">
        <f>IF(K63=0,0,(K63*60)/K11)</f>
        <v>75.761957379636939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16.762310286677909</v>
      </c>
      <c r="C74" s="78">
        <f t="shared" ref="C74:K74" si="22">IF(C15=0,0,(C8/(C15/8)))</f>
        <v>14.463276836158192</v>
      </c>
      <c r="D74" s="78">
        <f t="shared" si="22"/>
        <v>11.571072319201996</v>
      </c>
      <c r="E74" s="78">
        <f t="shared" si="22"/>
        <v>14.888888888888889</v>
      </c>
      <c r="F74" s="78">
        <f t="shared" si="22"/>
        <v>16.231884057971016</v>
      </c>
      <c r="G74" s="78">
        <f t="shared" si="22"/>
        <v>16.382536382536383</v>
      </c>
      <c r="H74" s="78">
        <f t="shared" si="22"/>
        <v>10.810810810810811</v>
      </c>
      <c r="I74" s="78">
        <f t="shared" si="22"/>
        <v>13.129210042865891</v>
      </c>
      <c r="J74" s="26"/>
      <c r="K74" s="243">
        <f t="shared" si="22"/>
        <v>13.664258636721266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12.486842105263158</v>
      </c>
      <c r="C75" s="78">
        <f>IF(C19=0,0,(C9/(C19/8)))</f>
        <v>11.851851851851853</v>
      </c>
      <c r="D75" s="78">
        <f t="shared" ref="D75:I75" si="23">IF(D19=0,0,(D9/(D19/8)))</f>
        <v>12.307692307692308</v>
      </c>
      <c r="E75" s="78">
        <f t="shared" si="23"/>
        <v>11.428571428571429</v>
      </c>
      <c r="F75" s="78">
        <f t="shared" si="23"/>
        <v>7.5675675675675675</v>
      </c>
      <c r="G75" s="78">
        <f t="shared" si="23"/>
        <v>10.285714285714286</v>
      </c>
      <c r="H75" s="78">
        <f t="shared" si="23"/>
        <v>7.9207920792079207</v>
      </c>
      <c r="I75" s="78">
        <f t="shared" si="23"/>
        <v>11.851851851851853</v>
      </c>
      <c r="J75" s="26"/>
      <c r="K75" s="243">
        <f>IF(K19=0,0,(K9/(K19/8)))</f>
        <v>10.391459074733095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14.018691588785044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45.25</v>
      </c>
      <c r="C77" s="78">
        <f>IF(C43=0,0,(C11/(C43/7.5)))</f>
        <v>33.419689119170982</v>
      </c>
      <c r="D77" s="78">
        <f t="shared" ref="D77:I77" si="25">IF(D43=0,0,(D11/(D43/7.5)))</f>
        <v>29.871520342612417</v>
      </c>
      <c r="E77" s="78">
        <f t="shared" si="25"/>
        <v>27.1875</v>
      </c>
      <c r="F77" s="78">
        <f t="shared" si="25"/>
        <v>40.6875</v>
      </c>
      <c r="G77" s="78">
        <f t="shared" si="25"/>
        <v>55.178571428571431</v>
      </c>
      <c r="H77" s="78">
        <f t="shared" si="25"/>
        <v>33.013544018058695</v>
      </c>
      <c r="I77" s="78">
        <f t="shared" si="25"/>
        <v>28.815789473684212</v>
      </c>
      <c r="J77" s="38"/>
      <c r="K77" s="78">
        <f>IF(K43=0,0,(K11/(K43/7.5)))</f>
        <v>34.479317851959358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92"/>
  <sheetViews>
    <sheetView showGridLines="0" view="pageBreakPreview" topLeftCell="A52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36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Screen'!B132</f>
        <v>41398</v>
      </c>
      <c r="D5" s="12">
        <f t="shared" ref="D5:I5" si="0">+C5+1</f>
        <v>41399</v>
      </c>
      <c r="E5" s="12">
        <f t="shared" si="0"/>
        <v>41400</v>
      </c>
      <c r="F5" s="12">
        <f t="shared" si="0"/>
        <v>41401</v>
      </c>
      <c r="G5" s="12">
        <f t="shared" si="0"/>
        <v>41402</v>
      </c>
      <c r="H5" s="12">
        <f t="shared" si="0"/>
        <v>41403</v>
      </c>
      <c r="I5" s="12">
        <f t="shared" si="0"/>
        <v>41404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Screen'!C$132</f>
        <v>126</v>
      </c>
      <c r="D6" s="16">
        <f>+'Input Screen'!C$133</f>
        <v>155</v>
      </c>
      <c r="E6" s="16">
        <f>+'Input Screen'!C$134</f>
        <v>156</v>
      </c>
      <c r="F6" s="16">
        <f>+'Input Screen'!C$135</f>
        <v>265</v>
      </c>
      <c r="G6" s="16">
        <f>+'Input Screen'!C$136</f>
        <v>306</v>
      </c>
      <c r="H6" s="16">
        <f>+'Input Screen'!C$137</f>
        <v>306</v>
      </c>
      <c r="I6" s="16">
        <f>+'Input Screen'!C$138</f>
        <v>231</v>
      </c>
      <c r="J6" s="17"/>
      <c r="K6" s="18">
        <f>SUM(C6:I6)</f>
        <v>1545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0.40645161290322579</v>
      </c>
      <c r="D7" s="42">
        <f t="shared" ref="D7:I7" si="1">D6/310</f>
        <v>0.5</v>
      </c>
      <c r="E7" s="42">
        <f t="shared" si="1"/>
        <v>0.50322580645161286</v>
      </c>
      <c r="F7" s="42">
        <f t="shared" si="1"/>
        <v>0.85483870967741937</v>
      </c>
      <c r="G7" s="42">
        <f t="shared" si="1"/>
        <v>0.98709677419354835</v>
      </c>
      <c r="H7" s="42">
        <f t="shared" si="1"/>
        <v>0.98709677419354835</v>
      </c>
      <c r="I7" s="42">
        <f t="shared" si="1"/>
        <v>0.74516129032258061</v>
      </c>
      <c r="J7" s="17"/>
      <c r="K7" s="42">
        <f>K6/2170</f>
        <v>0.71198156682027647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Screen'!D$132</f>
        <v>131</v>
      </c>
      <c r="D8" s="16">
        <f>+'Input Screen'!D$133</f>
        <v>143</v>
      </c>
      <c r="E8" s="16">
        <f>+'Input Screen'!D$134</f>
        <v>137</v>
      </c>
      <c r="F8" s="16">
        <f>+'Input Screen'!D$135</f>
        <v>243</v>
      </c>
      <c r="G8" s="16">
        <f>+'Input Screen'!D$136</f>
        <v>280</v>
      </c>
      <c r="H8" s="16">
        <f>+'Input Screen'!D$137</f>
        <v>270</v>
      </c>
      <c r="I8" s="16">
        <f>+'Input Screen'!D$138</f>
        <v>215</v>
      </c>
      <c r="J8" s="17"/>
      <c r="K8" s="18">
        <f t="shared" ref="K8:K13" si="2">SUM(C8:I8)</f>
        <v>1419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Screen'!E$132</f>
        <v>4</v>
      </c>
      <c r="D9" s="16">
        <f>+'Input Screen'!E$133</f>
        <v>11</v>
      </c>
      <c r="E9" s="16">
        <f>+'Input Screen'!E$134</f>
        <v>11</v>
      </c>
      <c r="F9" s="16">
        <f>+'Input Screen'!E$135</f>
        <v>6</v>
      </c>
      <c r="G9" s="16">
        <f>+'Input Screen'!E$136</f>
        <v>14</v>
      </c>
      <c r="H9" s="16">
        <f>+'Input Screen'!E$137</f>
        <v>20</v>
      </c>
      <c r="I9" s="16">
        <f>+'Input Screen'!E$138</f>
        <v>9</v>
      </c>
      <c r="J9" s="17"/>
      <c r="K9" s="18">
        <f t="shared" si="2"/>
        <v>75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Screen'!F$132</f>
        <v>0</v>
      </c>
      <c r="D10" s="16">
        <f>+'Input Screen'!F$133</f>
        <v>0</v>
      </c>
      <c r="E10" s="16">
        <f>+'Input Screen'!F$134</f>
        <v>0</v>
      </c>
      <c r="F10" s="16">
        <f>+'Input Screen'!F$135</f>
        <v>0</v>
      </c>
      <c r="G10" s="16">
        <f>+'Input Screen'!F$136</f>
        <v>0</v>
      </c>
      <c r="H10" s="16">
        <f>+'Input Screen'!F$137</f>
        <v>0</v>
      </c>
      <c r="I10" s="16">
        <f>+'Input Screen'!F$138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Screen'!G$132</f>
        <v>135</v>
      </c>
      <c r="D11" s="16">
        <f>+'Input Screen'!G$133</f>
        <v>154</v>
      </c>
      <c r="E11" s="16">
        <f>+'Input Screen'!G$134</f>
        <v>148</v>
      </c>
      <c r="F11" s="16">
        <f>+'Input Screen'!G$135</f>
        <v>249</v>
      </c>
      <c r="G11" s="16">
        <f>+'Input Screen'!G$136</f>
        <v>294</v>
      </c>
      <c r="H11" s="16">
        <f>+'Input Screen'!G$137</f>
        <v>290</v>
      </c>
      <c r="I11" s="16">
        <f>+'Input Screen'!G$138</f>
        <v>224</v>
      </c>
      <c r="J11" s="17"/>
      <c r="K11" s="18">
        <f t="shared" si="2"/>
        <v>1494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Screen'!H$132</f>
        <v>10</v>
      </c>
      <c r="D12" s="16">
        <f>+'Input Screen'!H$133</f>
        <v>10</v>
      </c>
      <c r="E12" s="16">
        <f>+'Input Screen'!H$134</f>
        <v>10</v>
      </c>
      <c r="F12" s="16">
        <f>+'Input Screen'!H$135</f>
        <v>10</v>
      </c>
      <c r="G12" s="16">
        <f>+'Input Screen'!H$136</f>
        <v>10</v>
      </c>
      <c r="H12" s="16">
        <f>+'Input Screen'!H$137</f>
        <v>10</v>
      </c>
      <c r="I12" s="16">
        <f>+'Input Screen'!H$138</f>
        <v>10</v>
      </c>
      <c r="J12" s="17"/>
      <c r="K12" s="18">
        <f t="shared" si="2"/>
        <v>70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Screen'!I$132</f>
        <v>0</v>
      </c>
      <c r="D13" s="16">
        <f>+'Input Screen'!I$133</f>
        <v>0</v>
      </c>
      <c r="E13" s="16">
        <f>+'Input Screen'!I$134</f>
        <v>0</v>
      </c>
      <c r="F13" s="16">
        <f>+'Input Screen'!I$135</f>
        <v>0</v>
      </c>
      <c r="G13" s="16">
        <f>+'Input Screen'!I$136</f>
        <v>0</v>
      </c>
      <c r="H13" s="16">
        <f>+'Input Screen'!I$137</f>
        <v>0</v>
      </c>
      <c r="I13" s="16">
        <f>+'Input Screen'!I$138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Screen'!J$132</f>
        <v>78.7</v>
      </c>
      <c r="D15" s="185">
        <f>+'Input Screen'!J$133</f>
        <v>80.7</v>
      </c>
      <c r="E15" s="185">
        <f>+'Input Screen'!J$134</f>
        <v>64.55</v>
      </c>
      <c r="F15" s="185">
        <f>+'Input Screen'!J$135</f>
        <v>119.65</v>
      </c>
      <c r="G15" s="185">
        <f>+'Input Screen'!J$136</f>
        <v>135.75</v>
      </c>
      <c r="H15" s="185">
        <f>+'Input Screen'!J$137</f>
        <v>136.30000000000001</v>
      </c>
      <c r="I15" s="185">
        <f>+'Input Screen'!J$138</f>
        <v>111.95</v>
      </c>
      <c r="J15" s="23"/>
      <c r="K15" s="22">
        <f>SUM(C15:I15)</f>
        <v>727.60000000000014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63.90390390390391</v>
      </c>
      <c r="D16" s="22">
        <f>VLOOKUP(D8,'Labor Stds'!A14:Q76,7)</f>
        <v>68.708708708708713</v>
      </c>
      <c r="E16" s="22">
        <f>VLOOKUP(E8,'Labor Stds'!A14:Q76,7)</f>
        <v>66.306306306306311</v>
      </c>
      <c r="F16" s="22">
        <f>VLOOKUP(F8,'Labor Stds'!A14:Q76,7)</f>
        <v>116.75675675675677</v>
      </c>
      <c r="G16" s="22">
        <f>VLOOKUP(G8,'Labor Stds'!A14:Q76,7)</f>
        <v>133.57357357357358</v>
      </c>
      <c r="H16" s="22">
        <f>VLOOKUP(H8,'Labor Stds'!A14:Q76,7)</f>
        <v>128.76876876876878</v>
      </c>
      <c r="I16" s="22">
        <f>VLOOKUP(I8,'Labor Stds'!A14:Q76,7)</f>
        <v>102.34234234234235</v>
      </c>
      <c r="J16" s="23"/>
      <c r="K16" s="22">
        <f>SUM(C16:I16)</f>
        <v>680.36036036036046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0.81199369636472563</v>
      </c>
      <c r="D17" s="42">
        <f t="shared" si="3"/>
        <v>0.85140902984769162</v>
      </c>
      <c r="E17" s="42">
        <f t="shared" si="3"/>
        <v>1.0272084633045131</v>
      </c>
      <c r="F17" s="42">
        <f t="shared" si="3"/>
        <v>0.97581911204978489</v>
      </c>
      <c r="G17" s="42">
        <f t="shared" si="3"/>
        <v>0.98396739280717194</v>
      </c>
      <c r="H17" s="42">
        <f t="shared" si="3"/>
        <v>0.94474518539081997</v>
      </c>
      <c r="I17" s="42">
        <f t="shared" si="3"/>
        <v>0.91417902940904283</v>
      </c>
      <c r="J17" s="41"/>
      <c r="K17" s="42">
        <f>IF(K15=0,0,K16/K15)</f>
        <v>0.93507471187515168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Screen'!K$132</f>
        <v>7</v>
      </c>
      <c r="D19" s="185">
        <f>+'Input Screen'!K$133</f>
        <v>8</v>
      </c>
      <c r="E19" s="185">
        <f>+'Input Screen'!K$134</f>
        <v>8</v>
      </c>
      <c r="F19" s="185">
        <f>+'Input Screen'!K$135</f>
        <v>5.71</v>
      </c>
      <c r="G19" s="185">
        <f>+'Input Screen'!K$136</f>
        <v>19.8</v>
      </c>
      <c r="H19" s="185">
        <f>+'Input Screen'!K$137</f>
        <v>15.6</v>
      </c>
      <c r="I19" s="185">
        <f>+'Input Screen'!K$138</f>
        <v>15.6</v>
      </c>
      <c r="J19" s="23"/>
      <c r="K19" s="22">
        <f>SUM(C19:I19)</f>
        <v>79.709999999999994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1.8461538461538463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11.076923076923077</v>
      </c>
      <c r="I20" s="22">
        <f>VLOOKUP(I9,'Labor Stds'!A14:Q76,8)</f>
        <v>4.9230769230769234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0.26373626373626374</v>
      </c>
      <c r="D21" s="42">
        <f t="shared" si="4"/>
        <v>1</v>
      </c>
      <c r="E21" s="42">
        <f>IF(E19=0,0,E20/E19)</f>
        <v>1</v>
      </c>
      <c r="F21" s="42">
        <f t="shared" si="4"/>
        <v>0.86218510036373441</v>
      </c>
      <c r="G21" s="42">
        <f t="shared" si="4"/>
        <v>0.40404040404040403</v>
      </c>
      <c r="H21" s="42">
        <f t="shared" si="4"/>
        <v>0.7100591715976331</v>
      </c>
      <c r="I21" s="42">
        <f t="shared" si="4"/>
        <v>0.31558185404339251</v>
      </c>
      <c r="J21" s="41"/>
      <c r="K21" s="42">
        <f>IF(K19=0,0,K20/K19)</f>
        <v>0.58674232554548711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Screen'!L$132</f>
        <v>16.100000000000001</v>
      </c>
      <c r="D23" s="185">
        <f>+'Input Screen'!L$133</f>
        <v>15.7</v>
      </c>
      <c r="E23" s="185">
        <f>+'Input Screen'!L$134</f>
        <v>12</v>
      </c>
      <c r="F23" s="185">
        <f>+'Input Screen'!L$135</f>
        <v>14.9</v>
      </c>
      <c r="G23" s="185">
        <f>+'Input Screen'!L$136</f>
        <v>14.8</v>
      </c>
      <c r="H23" s="185">
        <f>+'Input Screen'!L$137</f>
        <v>19.8</v>
      </c>
      <c r="I23" s="185">
        <f>+'Input Screen'!L$138</f>
        <v>15.9</v>
      </c>
      <c r="J23" s="23"/>
      <c r="K23" s="22">
        <f>SUM(C23:I23)</f>
        <v>109.2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0.93167701863354024</v>
      </c>
      <c r="D25" s="42">
        <f t="shared" si="5"/>
        <v>0.95541401273885351</v>
      </c>
      <c r="E25" s="42">
        <f t="shared" si="5"/>
        <v>1.25</v>
      </c>
      <c r="F25" s="42">
        <f t="shared" si="5"/>
        <v>1.5100671140939597</v>
      </c>
      <c r="G25" s="42">
        <f t="shared" si="5"/>
        <v>1.5202702702702702</v>
      </c>
      <c r="H25" s="42">
        <f t="shared" si="5"/>
        <v>1.1363636363636362</v>
      </c>
      <c r="I25" s="42">
        <f t="shared" si="5"/>
        <v>1.4150943396226414</v>
      </c>
      <c r="J25" s="41"/>
      <c r="K25" s="42">
        <f>IF(K23=0,0,K24/K23)</f>
        <v>1.2362637362637363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Screen'!M$132</f>
        <v>8</v>
      </c>
      <c r="D27" s="185">
        <f>+'Input Screen'!M$133</f>
        <v>8</v>
      </c>
      <c r="E27" s="185">
        <f>+'Input Screen'!M$134</f>
        <v>8</v>
      </c>
      <c r="F27" s="185">
        <f>+'Input Screen'!M$135</f>
        <v>8</v>
      </c>
      <c r="G27" s="185">
        <f>+'Input Screen'!M$136</f>
        <v>8</v>
      </c>
      <c r="H27" s="185">
        <f>+'Input Screen'!M$137</f>
        <v>8</v>
      </c>
      <c r="I27" s="185">
        <f>+'Input Screen'!M$138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>IF(E27=0,0,E28/E27)</f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Screen'!N$132</f>
        <v>7</v>
      </c>
      <c r="D31" s="185">
        <f>+'Input Screen'!N$133</f>
        <v>7</v>
      </c>
      <c r="E31" s="185">
        <f>+'Input Screen'!N$134</f>
        <v>7</v>
      </c>
      <c r="F31" s="185">
        <f>+'Input Screen'!N$135</f>
        <v>7.1</v>
      </c>
      <c r="G31" s="185">
        <f>+'Input Screen'!N$136</f>
        <v>7.1</v>
      </c>
      <c r="H31" s="185">
        <f>+'Input Screen'!N$137</f>
        <v>8</v>
      </c>
      <c r="I31" s="185">
        <f>+'Input Screen'!N$138</f>
        <v>8</v>
      </c>
      <c r="J31" s="23"/>
      <c r="K31" s="22">
        <f>SUM(C31:I31)</f>
        <v>51.2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1.0714285714285714</v>
      </c>
      <c r="F33" s="42">
        <f t="shared" si="7"/>
        <v>1.0563380281690142</v>
      </c>
      <c r="G33" s="42">
        <f t="shared" si="7"/>
        <v>1.0563380281690142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1.025390625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Screen'!O$132</f>
        <v>7</v>
      </c>
      <c r="D35" s="185">
        <f>+'Input Screen'!O$133</f>
        <v>7</v>
      </c>
      <c r="E35" s="185">
        <f>+'Input Screen'!O$134</f>
        <v>7</v>
      </c>
      <c r="F35" s="185">
        <f>+'Input Screen'!O$135</f>
        <v>8</v>
      </c>
      <c r="G35" s="185">
        <f>+'Input Screen'!O$136</f>
        <v>8</v>
      </c>
      <c r="H35" s="185">
        <f>+'Input Screen'!O$137</f>
        <v>8</v>
      </c>
      <c r="I35" s="185">
        <f>+'Input Screen'!O$138</f>
        <v>7</v>
      </c>
      <c r="J35" s="23"/>
      <c r="K35" s="22">
        <f>SUM(C35:I35)</f>
        <v>52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1.0096153846153846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Screen'!P$132</f>
        <v>16</v>
      </c>
      <c r="D39" s="185">
        <f>+'Input Screen'!P$133</f>
        <v>15.9</v>
      </c>
      <c r="E39" s="185">
        <f>+'Input Screen'!P$134</f>
        <v>16</v>
      </c>
      <c r="F39" s="185">
        <f>+'Input Screen'!P$135</f>
        <v>16</v>
      </c>
      <c r="G39" s="185">
        <f>+'Input Screen'!P$136</f>
        <v>8</v>
      </c>
      <c r="H39" s="185">
        <f>+'Input Screen'!P$137</f>
        <v>15.5</v>
      </c>
      <c r="I39" s="185">
        <f>+'Input Screen'!P$138</f>
        <v>16</v>
      </c>
      <c r="J39" s="23"/>
      <c r="K39" s="22">
        <f>SUM(C39:I39)</f>
        <v>103.4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0.71823899371069178</v>
      </c>
      <c r="E41" s="42">
        <f t="shared" si="9"/>
        <v>0.71375</v>
      </c>
      <c r="F41" s="42">
        <f t="shared" si="9"/>
        <v>0.71375</v>
      </c>
      <c r="G41" s="42">
        <f t="shared" si="9"/>
        <v>1.4275</v>
      </c>
      <c r="H41" s="42">
        <f t="shared" si="9"/>
        <v>0.73677419354838714</v>
      </c>
      <c r="I41" s="42">
        <f t="shared" si="9"/>
        <v>0.71375</v>
      </c>
      <c r="J41" s="41"/>
      <c r="K41" s="42">
        <f>IF(K39=0,0,K40/K39)</f>
        <v>0.77311411992263046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Screen'!Q$132</f>
        <v>30.4</v>
      </c>
      <c r="D43" s="185">
        <f>+'Input Screen'!Q$133</f>
        <v>38.5</v>
      </c>
      <c r="E43" s="185">
        <f>+'Input Screen'!Q$134</f>
        <v>28</v>
      </c>
      <c r="F43" s="185">
        <f>+'Input Screen'!Q$135</f>
        <v>34</v>
      </c>
      <c r="G43" s="185">
        <f>+'Input Screen'!Q$136</f>
        <v>40.1</v>
      </c>
      <c r="H43" s="185">
        <f>+'Input Screen'!Q$137</f>
        <v>44</v>
      </c>
      <c r="I43" s="185">
        <f>+'Input Screen'!Q$138</f>
        <v>30.5</v>
      </c>
      <c r="J43" s="23"/>
      <c r="K43" s="22">
        <f>SUM(C43:I43)</f>
        <v>245.5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20.357142857142858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200.35714285714286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0.66964285714285721</v>
      </c>
      <c r="D45" s="42">
        <f t="shared" si="10"/>
        <v>0.77922077922077926</v>
      </c>
      <c r="E45" s="42">
        <f t="shared" si="10"/>
        <v>1.0714285714285714</v>
      </c>
      <c r="F45" s="42">
        <f t="shared" si="10"/>
        <v>0.88235294117647056</v>
      </c>
      <c r="G45" s="42">
        <f t="shared" si="10"/>
        <v>0.74812967581047374</v>
      </c>
      <c r="H45" s="42">
        <f t="shared" si="10"/>
        <v>0.68181818181818177</v>
      </c>
      <c r="I45" s="42">
        <f t="shared" si="10"/>
        <v>0.98360655737704916</v>
      </c>
      <c r="J45" s="41"/>
      <c r="K45" s="42">
        <f>IF(K43=0,0,K44/K43)</f>
        <v>0.81611870817573462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Screen'!R$132</f>
        <v>8</v>
      </c>
      <c r="D47" s="185">
        <f>+'Input Screen'!R$133</f>
        <v>7.7</v>
      </c>
      <c r="E47" s="185">
        <f>+'Input Screen'!R$134</f>
        <v>11.3</v>
      </c>
      <c r="F47" s="185">
        <f>+'Input Screen'!R$135</f>
        <v>11.1</v>
      </c>
      <c r="G47" s="185">
        <f>+'Input Screen'!R$136</f>
        <v>11</v>
      </c>
      <c r="H47" s="185">
        <f>+'Input Screen'!R$137</f>
        <v>11</v>
      </c>
      <c r="I47" s="185">
        <f>+'Input Screen'!R$138</f>
        <v>8.1</v>
      </c>
      <c r="J47" s="23"/>
      <c r="K47" s="22">
        <f>SUM(C47:I47)</f>
        <v>68.2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1.0389610389610389</v>
      </c>
      <c r="E49" s="42">
        <f t="shared" si="11"/>
        <v>0.70796460176991149</v>
      </c>
      <c r="F49" s="42">
        <f t="shared" si="11"/>
        <v>0.7207207207207208</v>
      </c>
      <c r="G49" s="42">
        <f t="shared" si="11"/>
        <v>0.72727272727272729</v>
      </c>
      <c r="H49" s="42">
        <f t="shared" si="11"/>
        <v>0.72727272727272729</v>
      </c>
      <c r="I49" s="42">
        <f t="shared" si="11"/>
        <v>0.98765432098765438</v>
      </c>
      <c r="J49" s="41"/>
      <c r="K49" s="42">
        <f>IF(K47=0,0,K48/K47)</f>
        <v>0.82111436950146621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Screen'!S$132</f>
        <v>7.1</v>
      </c>
      <c r="D51" s="185">
        <f>+'Input Screen'!S$133</f>
        <v>7.6</v>
      </c>
      <c r="E51" s="185">
        <f>+'Input Screen'!S$134</f>
        <v>8</v>
      </c>
      <c r="F51" s="185">
        <f>+'Input Screen'!S$135</f>
        <v>8</v>
      </c>
      <c r="G51" s="185">
        <f>+'Input Screen'!S$136</f>
        <v>8</v>
      </c>
      <c r="H51" s="185">
        <f>+'Input Screen'!S$137</f>
        <v>8.1</v>
      </c>
      <c r="I51" s="185">
        <f>+'Input Screen'!S$138</f>
        <v>8</v>
      </c>
      <c r="J51" s="23"/>
      <c r="K51" s="22">
        <f>SUM(C51:I51)</f>
        <v>54.800000000000004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1.9295774647887325</v>
      </c>
      <c r="D53" s="42">
        <f t="shared" si="12"/>
        <v>1.8026315789473684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1.691358024691358</v>
      </c>
      <c r="I53" s="42">
        <f t="shared" si="12"/>
        <v>1.7124999999999999</v>
      </c>
      <c r="J53" s="41"/>
      <c r="K53" s="42">
        <f>IF(K51=0,0,K52/K51)</f>
        <v>1.75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Screen'!T$132</f>
        <v>11.42</v>
      </c>
      <c r="D55" s="185">
        <f>+'Input Screen'!T$133</f>
        <v>11.42</v>
      </c>
      <c r="E55" s="185">
        <f>+'Input Screen'!T$134</f>
        <v>11.42</v>
      </c>
      <c r="F55" s="185">
        <f>+'Input Screen'!T$135</f>
        <v>11.42</v>
      </c>
      <c r="G55" s="185">
        <f>+'Input Screen'!T$136</f>
        <v>11.42</v>
      </c>
      <c r="H55" s="185">
        <f>+'Input Screen'!T$137</f>
        <v>11.42</v>
      </c>
      <c r="I55" s="185">
        <f>+'Input Screen'!T$138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Screen'!U$132</f>
        <v>0.2</v>
      </c>
      <c r="D59" s="185">
        <f>+'Input Screen'!U$133</f>
        <v>0.2</v>
      </c>
      <c r="E59" s="185">
        <f>+'Input Screen'!U$134</f>
        <v>0</v>
      </c>
      <c r="F59" s="185">
        <f>+'Input Screen'!U$135</f>
        <v>0</v>
      </c>
      <c r="G59" s="185">
        <f>+'Input Screen'!U$136</f>
        <v>0.4</v>
      </c>
      <c r="H59" s="185">
        <f>+'Input Screen'!U$137</f>
        <v>1.3</v>
      </c>
      <c r="I59" s="185">
        <f>+'Input Screen'!U$138</f>
        <v>0.5</v>
      </c>
      <c r="J59" s="23"/>
      <c r="K59" s="22">
        <f>SUM(C59:I59)</f>
        <v>2.6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4.7589000000000015</v>
      </c>
      <c r="E60" s="28">
        <f>E59*'Labor Stds'!$S$10</f>
        <v>0</v>
      </c>
      <c r="F60" s="28">
        <f>F59*'Labor Stds'!$S$10</f>
        <v>0</v>
      </c>
      <c r="G60" s="28">
        <f>G59*'Labor Stds'!$S$10</f>
        <v>9.5178000000000029</v>
      </c>
      <c r="H60" s="28">
        <f>H59*'Labor Stds'!$S$10</f>
        <v>30.932850000000009</v>
      </c>
      <c r="I60" s="28">
        <f>I59*'Labor Stds'!$S$10</f>
        <v>11.897250000000003</v>
      </c>
      <c r="J60" s="23"/>
      <c r="K60" s="28">
        <f>SUM(C60:I60)</f>
        <v>61.865700000000018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1.5863000000000005</v>
      </c>
      <c r="E61" s="28">
        <f t="shared" si="14"/>
        <v>0</v>
      </c>
      <c r="F61" s="28">
        <f t="shared" si="14"/>
        <v>0</v>
      </c>
      <c r="G61" s="28">
        <f t="shared" si="14"/>
        <v>3.172600000000001</v>
      </c>
      <c r="H61" s="28">
        <f t="shared" si="14"/>
        <v>10.310950000000004</v>
      </c>
      <c r="I61" s="28">
        <f t="shared" si="14"/>
        <v>3.9657500000000012</v>
      </c>
      <c r="J61" s="48"/>
      <c r="K61" s="28">
        <f>SUM(C61:I61)</f>
        <v>20.621900000000004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196.72</v>
      </c>
      <c r="D63" s="18">
        <f t="shared" ref="D63:I63" si="15">SUM(D15,D19,D23,D27,D31,D35,D39,D43,D47,D51,D55)</f>
        <v>207.51999999999998</v>
      </c>
      <c r="E63" s="18">
        <f t="shared" si="15"/>
        <v>181.27</v>
      </c>
      <c r="F63" s="18">
        <f t="shared" si="15"/>
        <v>243.87999999999997</v>
      </c>
      <c r="G63" s="18">
        <f t="shared" si="15"/>
        <v>271.97000000000003</v>
      </c>
      <c r="H63" s="18">
        <f t="shared" si="15"/>
        <v>285.72000000000008</v>
      </c>
      <c r="I63" s="18">
        <f t="shared" si="15"/>
        <v>240.46999999999997</v>
      </c>
      <c r="J63" s="17"/>
      <c r="K63" s="18">
        <f>SUM(C63:I63)</f>
        <v>1627.5500000000002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166.00720060720059</v>
      </c>
      <c r="D64" s="18">
        <f t="shared" ref="D64:I64" si="16">SUM(D16,D20,D24,D28,D32,D36,D40,D44,D48,D52,D56)</f>
        <v>186.60870870870872</v>
      </c>
      <c r="E64" s="18">
        <f t="shared" si="16"/>
        <v>184.20630630630632</v>
      </c>
      <c r="F64" s="18">
        <f t="shared" si="16"/>
        <v>239.07983367983365</v>
      </c>
      <c r="G64" s="18">
        <f t="shared" si="16"/>
        <v>258.97357357357356</v>
      </c>
      <c r="H64" s="18">
        <f t="shared" si="16"/>
        <v>257.24569184569179</v>
      </c>
      <c r="I64" s="18">
        <f t="shared" si="16"/>
        <v>224.66541926541925</v>
      </c>
      <c r="J64" s="23"/>
      <c r="K64" s="18">
        <f>SUM(C64:I64)</f>
        <v>1516.7867339867339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0.84387556225701799</v>
      </c>
      <c r="D65" s="42">
        <f t="shared" si="17"/>
        <v>0.89923240511135671</v>
      </c>
      <c r="E65" s="42">
        <f t="shared" si="17"/>
        <v>1.0161985232322299</v>
      </c>
      <c r="F65" s="42">
        <f t="shared" si="17"/>
        <v>0.9803175072979895</v>
      </c>
      <c r="G65" s="42">
        <f t="shared" si="17"/>
        <v>0.95221374994879415</v>
      </c>
      <c r="H65" s="42">
        <f t="shared" si="17"/>
        <v>0.9003419146216286</v>
      </c>
      <c r="I65" s="42">
        <f t="shared" si="17"/>
        <v>0.93427628920621808</v>
      </c>
      <c r="J65" s="41"/>
      <c r="K65" s="42">
        <f>IF(K63=0,0,K64/K63)</f>
        <v>0.93194478448387685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2746.7793000000001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2889.8352999999997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2546.7339999999995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3376.5946000000004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3752.0666000000001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3941.6039500000006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3330.1237500000002</v>
      </c>
      <c r="J67" s="17"/>
      <c r="K67" s="28">
        <f>SUM(C67:I67)</f>
        <v>22583.737499999999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2342.9281800514805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2616.1041774774781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2584.2483216216219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3311.8712945945949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3575.6622855855853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3552.7505738738737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3120.7361594594599</v>
      </c>
      <c r="J68" s="23"/>
      <c r="K68" s="28">
        <f>SUM(C68:I68)</f>
        <v>21104.300992664095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0.85297285444501503</v>
      </c>
      <c r="D69" s="42">
        <f t="shared" si="18"/>
        <v>0.9052779504345726</v>
      </c>
      <c r="E69" s="42">
        <f t="shared" si="18"/>
        <v>1.014730365095696</v>
      </c>
      <c r="F69" s="42">
        <f t="shared" si="18"/>
        <v>0.98083178081093736</v>
      </c>
      <c r="G69" s="42">
        <f t="shared" si="18"/>
        <v>0.95298475927521786</v>
      </c>
      <c r="H69" s="42">
        <f t="shared" si="18"/>
        <v>0.90134641098933166</v>
      </c>
      <c r="I69" s="42">
        <f t="shared" si="18"/>
        <v>0.93712318032008868</v>
      </c>
      <c r="J69" s="41"/>
      <c r="K69" s="42">
        <f>IF(K67=0,0,K68/K67)</f>
        <v>0.93449106874644183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30.712799392799411</v>
      </c>
      <c r="D71" s="47">
        <f t="shared" ref="D71:I71" si="19">IF(D63=0,0,D63-D64)</f>
        <v>20.911291291291263</v>
      </c>
      <c r="E71" s="47">
        <f t="shared" si="19"/>
        <v>-2.9363063063063066</v>
      </c>
      <c r="F71" s="47">
        <f t="shared" si="19"/>
        <v>4.8001663201663121</v>
      </c>
      <c r="G71" s="47">
        <f t="shared" si="19"/>
        <v>12.996426426426467</v>
      </c>
      <c r="H71" s="47">
        <f t="shared" si="19"/>
        <v>28.474308154308289</v>
      </c>
      <c r="I71" s="47">
        <f t="shared" si="19"/>
        <v>15.804580734580725</v>
      </c>
      <c r="J71" s="26"/>
      <c r="K71" s="242">
        <f>IF(K63=0,0,K63-K64)</f>
        <v>110.76326601326627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403.85111994851968</v>
      </c>
      <c r="D72" s="137">
        <f t="shared" ref="D72:I72" si="20">IF(D64=0,0,D67-D68)</f>
        <v>273.73112252252167</v>
      </c>
      <c r="E72" s="137">
        <f t="shared" si="20"/>
        <v>-37.514321621622457</v>
      </c>
      <c r="F72" s="137">
        <f t="shared" si="20"/>
        <v>64.723305405405426</v>
      </c>
      <c r="G72" s="137">
        <f t="shared" si="20"/>
        <v>176.40431441441478</v>
      </c>
      <c r="H72" s="137">
        <f t="shared" si="20"/>
        <v>388.85337612612693</v>
      </c>
      <c r="I72" s="137">
        <f t="shared" si="20"/>
        <v>209.38759054054026</v>
      </c>
      <c r="J72" s="26"/>
      <c r="K72" s="137">
        <f>IF(K64=0,0,K67-K68)</f>
        <v>1479.436507335904</v>
      </c>
      <c r="L72" s="4"/>
    </row>
    <row r="73" spans="1:12" ht="15" customHeight="1">
      <c r="A73" s="68" t="s">
        <v>154</v>
      </c>
      <c r="B73" s="240">
        <f>IF(K64=0,0,(K64*60)/K11)</f>
        <v>60.915129878985297</v>
      </c>
      <c r="C73" s="78">
        <f>IF(C63=0,0,(C63*60)/C11)</f>
        <v>87.431111111111122</v>
      </c>
      <c r="D73" s="78">
        <f t="shared" ref="D73:I73" si="21">IF(D63=0,0,(D63*60)/D11)</f>
        <v>80.851948051948042</v>
      </c>
      <c r="E73" s="78">
        <f t="shared" si="21"/>
        <v>73.487837837837844</v>
      </c>
      <c r="F73" s="78">
        <f t="shared" si="21"/>
        <v>58.766265060240954</v>
      </c>
      <c r="G73" s="78">
        <f t="shared" si="21"/>
        <v>55.504081632653062</v>
      </c>
      <c r="H73" s="78">
        <f t="shared" si="21"/>
        <v>59.114482758620703</v>
      </c>
      <c r="I73" s="78">
        <f t="shared" si="21"/>
        <v>64.411607142857136</v>
      </c>
      <c r="J73" s="26"/>
      <c r="K73" s="243">
        <f>IF(K63=0,0,(K63*60)/K11)</f>
        <v>65.363453815261053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16.685275423728811</v>
      </c>
      <c r="C74" s="78">
        <f t="shared" ref="C74:K74" si="22">IF(C15=0,0,(C8/(C15/8)))</f>
        <v>13.316391359593393</v>
      </c>
      <c r="D74" s="78">
        <f t="shared" si="22"/>
        <v>14.175960346964064</v>
      </c>
      <c r="E74" s="78">
        <f t="shared" si="22"/>
        <v>16.979085979860574</v>
      </c>
      <c r="F74" s="78">
        <f t="shared" si="22"/>
        <v>16.247388215628916</v>
      </c>
      <c r="G74" s="78">
        <f t="shared" si="22"/>
        <v>16.500920810313076</v>
      </c>
      <c r="H74" s="78">
        <f t="shared" si="22"/>
        <v>15.847395451210563</v>
      </c>
      <c r="I74" s="78">
        <f t="shared" si="22"/>
        <v>15.364001786511835</v>
      </c>
      <c r="J74" s="26"/>
      <c r="K74" s="243">
        <f t="shared" si="22"/>
        <v>15.601979109400768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12.828947368421051</v>
      </c>
      <c r="C75" s="78">
        <f>IF(C19=0,0,(C9/(C19/8)))</f>
        <v>4.5714285714285712</v>
      </c>
      <c r="D75" s="78">
        <f t="shared" ref="D75:I75" si="23">IF(D19=0,0,(D9/(D19/8)))</f>
        <v>11</v>
      </c>
      <c r="E75" s="78">
        <f t="shared" si="23"/>
        <v>11</v>
      </c>
      <c r="F75" s="78">
        <f t="shared" si="23"/>
        <v>8.4063047285464094</v>
      </c>
      <c r="G75" s="78">
        <f t="shared" si="23"/>
        <v>5.6565656565656566</v>
      </c>
      <c r="H75" s="78">
        <f t="shared" si="23"/>
        <v>10.256410256410257</v>
      </c>
      <c r="I75" s="78">
        <f t="shared" si="23"/>
        <v>4.6153846153846159</v>
      </c>
      <c r="J75" s="26"/>
      <c r="K75" s="243">
        <f>IF(K19=0,0,(K9/(K19/8)))</f>
        <v>7.5272864132480244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14.018691588785044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55.925133689839569</v>
      </c>
      <c r="C77" s="78">
        <f>IF(C43=0,0,(C11/(C43/7.5)))</f>
        <v>33.305921052631582</v>
      </c>
      <c r="D77" s="78">
        <f t="shared" ref="D77:I77" si="25">IF(D43=0,0,(D11/(D43/7.5)))</f>
        <v>29.999999999999996</v>
      </c>
      <c r="E77" s="78">
        <f t="shared" si="25"/>
        <v>39.642857142857139</v>
      </c>
      <c r="F77" s="78">
        <f t="shared" si="25"/>
        <v>54.926470588235297</v>
      </c>
      <c r="G77" s="78">
        <f t="shared" si="25"/>
        <v>54.987531172069822</v>
      </c>
      <c r="H77" s="78">
        <f t="shared" si="25"/>
        <v>49.431818181818187</v>
      </c>
      <c r="I77" s="78">
        <f t="shared" si="25"/>
        <v>55.081967213114758</v>
      </c>
      <c r="J77" s="38"/>
      <c r="K77" s="78">
        <f>IF(K43=0,0,(K11/(K43/7.5)))</f>
        <v>45.641547861507128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92"/>
  <sheetViews>
    <sheetView showGridLines="0" view="pageBreakPreview" topLeftCell="A52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37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Screen'!B139</f>
        <v>41405</v>
      </c>
      <c r="D5" s="12">
        <f t="shared" ref="D5:I5" si="0">+C5+1</f>
        <v>41406</v>
      </c>
      <c r="E5" s="12">
        <f t="shared" si="0"/>
        <v>41407</v>
      </c>
      <c r="F5" s="12">
        <f t="shared" si="0"/>
        <v>41408</v>
      </c>
      <c r="G5" s="12">
        <f t="shared" si="0"/>
        <v>41409</v>
      </c>
      <c r="H5" s="12">
        <f t="shared" si="0"/>
        <v>41410</v>
      </c>
      <c r="I5" s="12">
        <f t="shared" si="0"/>
        <v>41411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Screen'!C$139</f>
        <v>117</v>
      </c>
      <c r="D6" s="16">
        <f>+'Input Screen'!C$140</f>
        <v>119</v>
      </c>
      <c r="E6" s="16">
        <f>+'Input Screen'!C$141</f>
        <v>97</v>
      </c>
      <c r="F6" s="16">
        <f>+'Input Screen'!C$142</f>
        <v>207</v>
      </c>
      <c r="G6" s="16">
        <f>+'Input Screen'!C$143</f>
        <v>246</v>
      </c>
      <c r="H6" s="16">
        <f>+'Input Screen'!C$144</f>
        <v>229</v>
      </c>
      <c r="I6" s="16">
        <f>+'Input Screen'!C$145</f>
        <v>190</v>
      </c>
      <c r="J6" s="17"/>
      <c r="K6" s="18">
        <f>SUM(C6:I6)</f>
        <v>1205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0.3774193548387097</v>
      </c>
      <c r="D7" s="42">
        <f t="shared" ref="D7:I7" si="1">D6/310</f>
        <v>0.38387096774193546</v>
      </c>
      <c r="E7" s="42">
        <f t="shared" si="1"/>
        <v>0.31290322580645163</v>
      </c>
      <c r="F7" s="42">
        <f t="shared" si="1"/>
        <v>0.66774193548387095</v>
      </c>
      <c r="G7" s="42">
        <f t="shared" si="1"/>
        <v>0.79354838709677422</v>
      </c>
      <c r="H7" s="42">
        <f t="shared" si="1"/>
        <v>0.73870967741935489</v>
      </c>
      <c r="I7" s="42">
        <f t="shared" si="1"/>
        <v>0.61290322580645162</v>
      </c>
      <c r="J7" s="17"/>
      <c r="K7" s="42">
        <f>K6/2170</f>
        <v>0.5552995391705069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Screen'!D$139</f>
        <v>108</v>
      </c>
      <c r="D8" s="16">
        <f>+'Input Screen'!D$140</f>
        <v>102</v>
      </c>
      <c r="E8" s="16">
        <f>+'Input Screen'!D$141</f>
        <v>79</v>
      </c>
      <c r="F8" s="16">
        <f>+'Input Screen'!D$142</f>
        <v>178</v>
      </c>
      <c r="G8" s="16">
        <f>+'Input Screen'!D$143</f>
        <v>231</v>
      </c>
      <c r="H8" s="16">
        <f>+'Input Screen'!D$144</f>
        <v>214</v>
      </c>
      <c r="I8" s="16">
        <f>+'Input Screen'!D$145</f>
        <v>181</v>
      </c>
      <c r="J8" s="17"/>
      <c r="K8" s="18">
        <f t="shared" ref="K8:K13" si="2">SUM(C8:I8)</f>
        <v>1093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Screen'!E$139</f>
        <v>9</v>
      </c>
      <c r="D9" s="16">
        <f>+'Input Screen'!E$140</f>
        <v>10</v>
      </c>
      <c r="E9" s="16">
        <f>+'Input Screen'!E$141</f>
        <v>12</v>
      </c>
      <c r="F9" s="16">
        <f>+'Input Screen'!E$142</f>
        <v>11</v>
      </c>
      <c r="G9" s="16">
        <f>+'Input Screen'!E$143</f>
        <v>12</v>
      </c>
      <c r="H9" s="16">
        <f>+'Input Screen'!E$144</f>
        <v>9</v>
      </c>
      <c r="I9" s="16">
        <f>+'Input Screen'!E$145</f>
        <v>12</v>
      </c>
      <c r="J9" s="17"/>
      <c r="K9" s="18">
        <f t="shared" si="2"/>
        <v>75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Screen'!F$139</f>
        <v>0</v>
      </c>
      <c r="D10" s="16">
        <f>+'Input Screen'!F$140</f>
        <v>0</v>
      </c>
      <c r="E10" s="16">
        <f>+'Input Screen'!F$141</f>
        <v>0</v>
      </c>
      <c r="F10" s="16">
        <f>+'Input Screen'!F$142</f>
        <v>0</v>
      </c>
      <c r="G10" s="16">
        <f>+'Input Screen'!F$143</f>
        <v>0</v>
      </c>
      <c r="H10" s="16">
        <f>+'Input Screen'!F$144</f>
        <v>0</v>
      </c>
      <c r="I10" s="16">
        <f>+'Input Screen'!F$145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Screen'!G$139</f>
        <v>117</v>
      </c>
      <c r="D11" s="16">
        <f>+'Input Screen'!G$140</f>
        <v>112</v>
      </c>
      <c r="E11" s="16">
        <f>+'Input Screen'!G$141</f>
        <v>91</v>
      </c>
      <c r="F11" s="16">
        <f>+'Input Screen'!G$142</f>
        <v>189</v>
      </c>
      <c r="G11" s="16">
        <f>+'Input Screen'!G$143</f>
        <v>243</v>
      </c>
      <c r="H11" s="16">
        <f>+'Input Screen'!G$144</f>
        <v>223</v>
      </c>
      <c r="I11" s="16">
        <f>+'Input Screen'!G$145</f>
        <v>193</v>
      </c>
      <c r="J11" s="17"/>
      <c r="K11" s="18">
        <f t="shared" si="2"/>
        <v>1168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Screen'!H$139</f>
        <v>10</v>
      </c>
      <c r="D12" s="16">
        <f>+'Input Screen'!H$140</f>
        <v>10</v>
      </c>
      <c r="E12" s="16">
        <f>+'Input Screen'!H$141</f>
        <v>10</v>
      </c>
      <c r="F12" s="16">
        <f>+'Input Screen'!H$142</f>
        <v>10</v>
      </c>
      <c r="G12" s="16">
        <f>+'Input Screen'!H$143</f>
        <v>10</v>
      </c>
      <c r="H12" s="16">
        <f>+'Input Screen'!H$144</f>
        <v>10</v>
      </c>
      <c r="I12" s="16">
        <f>+'Input Screen'!H$145</f>
        <v>10</v>
      </c>
      <c r="J12" s="17"/>
      <c r="K12" s="18">
        <f t="shared" si="2"/>
        <v>70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Screen'!I$139</f>
        <v>0</v>
      </c>
      <c r="D13" s="16">
        <f>+'Input Screen'!I$140</f>
        <v>0</v>
      </c>
      <c r="E13" s="16">
        <f>+'Input Screen'!I$141</f>
        <v>0</v>
      </c>
      <c r="F13" s="16">
        <f>+'Input Screen'!I$142</f>
        <v>0</v>
      </c>
      <c r="G13" s="16">
        <f>+'Input Screen'!I$143</f>
        <v>0</v>
      </c>
      <c r="H13" s="16">
        <f>+'Input Screen'!I$144</f>
        <v>0</v>
      </c>
      <c r="I13" s="16">
        <f>+'Input Screen'!I$145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Screen'!J$139</f>
        <v>63.85</v>
      </c>
      <c r="D15" s="185">
        <f>+'Input Screen'!J$140</f>
        <v>61.7</v>
      </c>
      <c r="E15" s="185">
        <f>+'Input Screen'!J$141</f>
        <v>48.55</v>
      </c>
      <c r="F15" s="185">
        <f>+'Input Screen'!J$142</f>
        <v>88.1</v>
      </c>
      <c r="G15" s="185">
        <f>+'Input Screen'!J$143</f>
        <v>120.65</v>
      </c>
      <c r="H15" s="185">
        <f>+'Input Screen'!J$144</f>
        <v>118.95</v>
      </c>
      <c r="I15" s="185">
        <f>+'Input Screen'!J$145</f>
        <v>112.35</v>
      </c>
      <c r="J15" s="23"/>
      <c r="K15" s="22">
        <f>SUM(C15:I15)</f>
        <v>614.15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51.891891891891895</v>
      </c>
      <c r="D16" s="22">
        <f>VLOOKUP(D8,'Labor Stds'!A14:Q76,7)</f>
        <v>49.489489489489493</v>
      </c>
      <c r="E16" s="22">
        <f>VLOOKUP(E8,'Labor Stds'!A14:Q76,7)</f>
        <v>37.477477477477478</v>
      </c>
      <c r="F16" s="22">
        <f>VLOOKUP(F8,'Labor Stds'!A14:Q76,7)</f>
        <v>85.525525525525538</v>
      </c>
      <c r="G16" s="22">
        <f>VLOOKUP(G8,'Labor Stds'!A14:Q76,7)</f>
        <v>111.95195195195195</v>
      </c>
      <c r="H16" s="22">
        <f>VLOOKUP(H8,'Labor Stds'!A14:Q76,7)</f>
        <v>102.34234234234235</v>
      </c>
      <c r="I16" s="22">
        <f>VLOOKUP(I8,'Labor Stds'!A14:Q76,7)</f>
        <v>87.927927927927939</v>
      </c>
      <c r="J16" s="23"/>
      <c r="K16" s="22">
        <f>SUM(C16:I16)</f>
        <v>526.60660660660665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0.81271561302884721</v>
      </c>
      <c r="D17" s="42">
        <f t="shared" si="3"/>
        <v>0.80209869512948928</v>
      </c>
      <c r="E17" s="42">
        <f t="shared" si="3"/>
        <v>0.7719356843970645</v>
      </c>
      <c r="F17" s="42">
        <f t="shared" si="3"/>
        <v>0.97077781527270768</v>
      </c>
      <c r="G17" s="42">
        <f t="shared" si="3"/>
        <v>0.92790677125530008</v>
      </c>
      <c r="H17" s="42">
        <f t="shared" si="3"/>
        <v>0.86038118825004073</v>
      </c>
      <c r="I17" s="42">
        <f t="shared" si="3"/>
        <v>0.78262508169050238</v>
      </c>
      <c r="J17" s="41"/>
      <c r="K17" s="42">
        <f>IF(K15=0,0,K16/K15)</f>
        <v>0.85745600684947765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Screen'!K$139</f>
        <v>7.6</v>
      </c>
      <c r="D19" s="185">
        <f>+'Input Screen'!K$140</f>
        <v>8</v>
      </c>
      <c r="E19" s="185">
        <f>+'Input Screen'!K$141</f>
        <v>8.1</v>
      </c>
      <c r="F19" s="185">
        <f>+'Input Screen'!K$142</f>
        <v>9.6</v>
      </c>
      <c r="G19" s="185">
        <f>+'Input Screen'!K$143</f>
        <v>7.5</v>
      </c>
      <c r="H19" s="185">
        <f>+'Input Screen'!K$144</f>
        <v>12.85</v>
      </c>
      <c r="I19" s="185">
        <f>+'Input Screen'!K$145</f>
        <v>8</v>
      </c>
      <c r="J19" s="23"/>
      <c r="K19" s="22">
        <f>SUM(C19:I19)</f>
        <v>61.65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4.9230769230769234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0.64777327935222684</v>
      </c>
      <c r="D21" s="42">
        <f t="shared" si="4"/>
        <v>0.61538461538461542</v>
      </c>
      <c r="E21" s="42">
        <f>IF(E19=0,0,E20/E19)</f>
        <v>0.98765432098765438</v>
      </c>
      <c r="F21" s="42">
        <f t="shared" si="4"/>
        <v>0.83333333333333337</v>
      </c>
      <c r="G21" s="42">
        <f t="shared" si="4"/>
        <v>1.0666666666666667</v>
      </c>
      <c r="H21" s="42">
        <f t="shared" si="4"/>
        <v>0.38311882669859326</v>
      </c>
      <c r="I21" s="42">
        <f t="shared" si="4"/>
        <v>1</v>
      </c>
      <c r="J21" s="41"/>
      <c r="K21" s="42">
        <f>IF(K19=0,0,K20/K19)</f>
        <v>0.7586249922016346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Screen'!L$139</f>
        <v>7.2</v>
      </c>
      <c r="D23" s="185">
        <f>+'Input Screen'!L$140</f>
        <v>15.6</v>
      </c>
      <c r="E23" s="185">
        <f>+'Input Screen'!L$141</f>
        <v>7.1</v>
      </c>
      <c r="F23" s="185">
        <f>+'Input Screen'!L$142</f>
        <v>15.2</v>
      </c>
      <c r="G23" s="185">
        <f>+'Input Screen'!L$143</f>
        <v>16.100000000000001</v>
      </c>
      <c r="H23" s="185">
        <f>+'Input Screen'!L$144</f>
        <v>20</v>
      </c>
      <c r="I23" s="185">
        <f>+'Input Screen'!L$145</f>
        <v>16</v>
      </c>
      <c r="J23" s="23"/>
      <c r="K23" s="22">
        <f>SUM(C23:I23)</f>
        <v>97.199999999999989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2.0833333333333335</v>
      </c>
      <c r="D25" s="42">
        <f t="shared" si="5"/>
        <v>0.96153846153846156</v>
      </c>
      <c r="E25" s="42">
        <f t="shared" si="5"/>
        <v>2.1126760563380285</v>
      </c>
      <c r="F25" s="42">
        <f t="shared" si="5"/>
        <v>0.98684210526315796</v>
      </c>
      <c r="G25" s="42">
        <f t="shared" si="5"/>
        <v>1.3975155279503104</v>
      </c>
      <c r="H25" s="42">
        <f t="shared" si="5"/>
        <v>1.125</v>
      </c>
      <c r="I25" s="42">
        <f t="shared" si="5"/>
        <v>1.40625</v>
      </c>
      <c r="J25" s="41"/>
      <c r="K25" s="42">
        <f>IF(K23=0,0,K24/K23)</f>
        <v>1.3117283950617284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Screen'!M$139</f>
        <v>8</v>
      </c>
      <c r="D27" s="185">
        <f>+'Input Screen'!M$140</f>
        <v>8</v>
      </c>
      <c r="E27" s="185">
        <f>+'Input Screen'!M$141</f>
        <v>8</v>
      </c>
      <c r="F27" s="185">
        <f>+'Input Screen'!M$142</f>
        <v>8</v>
      </c>
      <c r="G27" s="185">
        <f>+'Input Screen'!M$143</f>
        <v>8</v>
      </c>
      <c r="H27" s="185">
        <f>+'Input Screen'!M$144</f>
        <v>8</v>
      </c>
      <c r="I27" s="185">
        <f>+'Input Screen'!M$145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Screen'!N$139</f>
        <v>7</v>
      </c>
      <c r="D31" s="185">
        <f>+'Input Screen'!N$140</f>
        <v>8.5</v>
      </c>
      <c r="E31" s="185">
        <f>+'Input Screen'!N$141</f>
        <v>5.5</v>
      </c>
      <c r="F31" s="185">
        <f>+'Input Screen'!N$142</f>
        <v>7</v>
      </c>
      <c r="G31" s="185">
        <f>+'Input Screen'!N$143</f>
        <v>7</v>
      </c>
      <c r="H31" s="185">
        <f>+'Input Screen'!N$144</f>
        <v>8</v>
      </c>
      <c r="I31" s="185">
        <f>+'Input Screen'!N$145</f>
        <v>8</v>
      </c>
      <c r="J31" s="23"/>
      <c r="K31" s="22">
        <f>SUM(C31:I31)</f>
        <v>51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0.88235294117647056</v>
      </c>
      <c r="E33" s="42">
        <f>IF(E31=0,0,E32/E31)</f>
        <v>1.3636363636363635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1.0294117647058822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Screen'!O$139</f>
        <v>7</v>
      </c>
      <c r="D35" s="185">
        <f>+'Input Screen'!O$140</f>
        <v>0</v>
      </c>
      <c r="E35" s="185">
        <f>+'Input Screen'!O$141</f>
        <v>7</v>
      </c>
      <c r="F35" s="185">
        <f>+'Input Screen'!O$142</f>
        <v>8</v>
      </c>
      <c r="G35" s="185">
        <f>+'Input Screen'!O$143</f>
        <v>8</v>
      </c>
      <c r="H35" s="185">
        <f>+'Input Screen'!O$144</f>
        <v>8</v>
      </c>
      <c r="I35" s="185">
        <f>+'Input Screen'!O$145</f>
        <v>7</v>
      </c>
      <c r="J35" s="23"/>
      <c r="K35" s="22">
        <f>SUM(C35:I35)</f>
        <v>45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0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1.1666666666666667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Screen'!P$139</f>
        <v>15.75</v>
      </c>
      <c r="D39" s="185">
        <f>+'Input Screen'!P$140</f>
        <v>16</v>
      </c>
      <c r="E39" s="185">
        <f>+'Input Screen'!P$141</f>
        <v>8.1</v>
      </c>
      <c r="F39" s="185">
        <f>+'Input Screen'!P$142</f>
        <v>8</v>
      </c>
      <c r="G39" s="185">
        <f>+'Input Screen'!P$143</f>
        <v>16</v>
      </c>
      <c r="H39" s="185">
        <f>+'Input Screen'!P$144</f>
        <v>16</v>
      </c>
      <c r="I39" s="185">
        <f>+'Input Screen'!P$145</f>
        <v>15.8</v>
      </c>
      <c r="J39" s="23"/>
      <c r="K39" s="22">
        <f>SUM(C39:I39)</f>
        <v>95.649999999999991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0.7250793650793651</v>
      </c>
      <c r="D41" s="42">
        <f t="shared" si="9"/>
        <v>0.71375</v>
      </c>
      <c r="E41" s="42">
        <f t="shared" si="9"/>
        <v>1.4098765432098765</v>
      </c>
      <c r="F41" s="42">
        <f t="shared" si="9"/>
        <v>1.4275</v>
      </c>
      <c r="G41" s="42">
        <f t="shared" si="9"/>
        <v>0.71375</v>
      </c>
      <c r="H41" s="42">
        <f t="shared" si="9"/>
        <v>0.71375</v>
      </c>
      <c r="I41" s="42">
        <f t="shared" si="9"/>
        <v>0.72278481012658224</v>
      </c>
      <c r="J41" s="41"/>
      <c r="K41" s="42">
        <f>IF(K39=0,0,K40/K39)</f>
        <v>0.83575535807631995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Screen'!Q$139</f>
        <v>30.5</v>
      </c>
      <c r="D43" s="185">
        <f>+'Input Screen'!Q$140</f>
        <v>31.5</v>
      </c>
      <c r="E43" s="185">
        <f>+'Input Screen'!Q$141</f>
        <v>24</v>
      </c>
      <c r="F43" s="185">
        <f>+'Input Screen'!Q$142</f>
        <v>40</v>
      </c>
      <c r="G43" s="185">
        <f>+'Input Screen'!Q$143</f>
        <v>46.6</v>
      </c>
      <c r="H43" s="185">
        <f>+'Input Screen'!Q$144</f>
        <v>44</v>
      </c>
      <c r="I43" s="185">
        <f>+'Input Screen'!Q$145</f>
        <v>38.5</v>
      </c>
      <c r="J43" s="23"/>
      <c r="K43" s="22">
        <f>SUM(C43:I43)</f>
        <v>255.1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18.061224489795919</v>
      </c>
      <c r="D44" s="22">
        <f>VLOOKUP(D11,'Labor Stds'!A14:Q76,14)</f>
        <v>17.295918367346939</v>
      </c>
      <c r="E44" s="22">
        <f>VLOOKUP(E11,'Labor Stds'!A14:Q76,14)</f>
        <v>14.23469387755102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169.59183673469389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0.59217129474740715</v>
      </c>
      <c r="D45" s="42">
        <f t="shared" si="10"/>
        <v>0.54907677356656948</v>
      </c>
      <c r="E45" s="42">
        <f t="shared" si="10"/>
        <v>0.59311224489795922</v>
      </c>
      <c r="F45" s="42">
        <f t="shared" si="10"/>
        <v>0.75</v>
      </c>
      <c r="G45" s="42">
        <f t="shared" si="10"/>
        <v>0.64377682403433478</v>
      </c>
      <c r="H45" s="42">
        <f t="shared" si="10"/>
        <v>0.68181818181818177</v>
      </c>
      <c r="I45" s="42">
        <f t="shared" si="10"/>
        <v>0.77922077922077926</v>
      </c>
      <c r="J45" s="41"/>
      <c r="K45" s="42">
        <f>IF(K43=0,0,K44/K43)</f>
        <v>0.66480531844254753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Screen'!R$139</f>
        <v>8</v>
      </c>
      <c r="D47" s="185">
        <f>+'Input Screen'!R$140</f>
        <v>8</v>
      </c>
      <c r="E47" s="185">
        <f>+'Input Screen'!R$141</f>
        <v>8.1</v>
      </c>
      <c r="F47" s="185">
        <f>+'Input Screen'!R$142</f>
        <v>8.1</v>
      </c>
      <c r="G47" s="185">
        <f>+'Input Screen'!R$143</f>
        <v>11.1</v>
      </c>
      <c r="H47" s="185">
        <f>+'Input Screen'!R$144</f>
        <v>11.2</v>
      </c>
      <c r="I47" s="185">
        <f>+'Input Screen'!R$145</f>
        <v>8</v>
      </c>
      <c r="J47" s="23"/>
      <c r="K47" s="22">
        <f>SUM(C47:I47)</f>
        <v>62.5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0.98765432098765438</v>
      </c>
      <c r="F49" s="42">
        <f t="shared" si="11"/>
        <v>0.98765432098765438</v>
      </c>
      <c r="G49" s="42">
        <f t="shared" si="11"/>
        <v>0.7207207207207208</v>
      </c>
      <c r="H49" s="42">
        <f t="shared" si="11"/>
        <v>0.7142857142857143</v>
      </c>
      <c r="I49" s="42">
        <f t="shared" si="11"/>
        <v>1</v>
      </c>
      <c r="J49" s="41"/>
      <c r="K49" s="42">
        <f>IF(K47=0,0,K48/K47)</f>
        <v>0.89600000000000002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Screen'!S$139</f>
        <v>7.5</v>
      </c>
      <c r="D51" s="185">
        <f>+'Input Screen'!S$140</f>
        <v>7.5</v>
      </c>
      <c r="E51" s="185">
        <f>+'Input Screen'!S$141</f>
        <v>8</v>
      </c>
      <c r="F51" s="185">
        <f>+'Input Screen'!S$142</f>
        <v>8.1</v>
      </c>
      <c r="G51" s="185">
        <f>+'Input Screen'!S$143</f>
        <v>8</v>
      </c>
      <c r="H51" s="185">
        <f>+'Input Screen'!S$144</f>
        <v>8.1</v>
      </c>
      <c r="I51" s="185">
        <f>+'Input Screen'!S$145</f>
        <v>8.1</v>
      </c>
      <c r="J51" s="23"/>
      <c r="K51" s="22">
        <f>SUM(C51:I51)</f>
        <v>55.300000000000004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1.8266666666666667</v>
      </c>
      <c r="E53" s="42">
        <f t="shared" si="12"/>
        <v>1.7124999999999999</v>
      </c>
      <c r="F53" s="42">
        <f t="shared" si="12"/>
        <v>1.691358024691358</v>
      </c>
      <c r="G53" s="42">
        <f t="shared" si="12"/>
        <v>1.7124999999999999</v>
      </c>
      <c r="H53" s="42">
        <f t="shared" si="12"/>
        <v>1.691358024691358</v>
      </c>
      <c r="I53" s="42">
        <f t="shared" si="12"/>
        <v>1.691358024691358</v>
      </c>
      <c r="J53" s="41"/>
      <c r="K53" s="42">
        <f>IF(K51=0,0,K52/K51)</f>
        <v>1.7341772151898733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Screen'!T$139</f>
        <v>11.42</v>
      </c>
      <c r="D55" s="185">
        <f>+'Input Screen'!T$140</f>
        <v>11.42</v>
      </c>
      <c r="E55" s="185">
        <f>+'Input Screen'!T$141</f>
        <v>11.42</v>
      </c>
      <c r="F55" s="185">
        <f>+'Input Screen'!T$142</f>
        <v>11.42</v>
      </c>
      <c r="G55" s="185">
        <f>+'Input Screen'!T$143</f>
        <v>11.42</v>
      </c>
      <c r="H55" s="185">
        <f>+'Input Screen'!T$144</f>
        <v>11.42</v>
      </c>
      <c r="I55" s="185">
        <f>+'Input Screen'!T$145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Screen'!U$139</f>
        <v>3</v>
      </c>
      <c r="D59" s="185">
        <f>+'Input Screen'!U$140</f>
        <v>0.1</v>
      </c>
      <c r="E59" s="185">
        <f>+'Input Screen'!U$141</f>
        <v>0</v>
      </c>
      <c r="F59" s="185">
        <f>+'Input Screen'!U$142</f>
        <v>0.1</v>
      </c>
      <c r="G59" s="185">
        <f>+'Input Screen'!U$143</f>
        <v>0.3</v>
      </c>
      <c r="H59" s="185">
        <f>+'Input Screen'!U$144</f>
        <v>0</v>
      </c>
      <c r="I59" s="185">
        <f>+'Input Screen'!U$145</f>
        <v>2.1</v>
      </c>
      <c r="J59" s="23"/>
      <c r="K59" s="22">
        <f>SUM(C59:I59)</f>
        <v>5.6</v>
      </c>
      <c r="L59" s="4"/>
    </row>
    <row r="60" spans="1:13" ht="15" customHeight="1">
      <c r="A60" s="337"/>
      <c r="B60" s="65" t="s">
        <v>71</v>
      </c>
      <c r="C60" s="28">
        <f>C59*'Labor Stds'!$S$10</f>
        <v>71.383500000000026</v>
      </c>
      <c r="D60" s="28">
        <f>D59*'Labor Stds'!$S$10</f>
        <v>2.3794500000000007</v>
      </c>
      <c r="E60" s="28">
        <f>E59*'Labor Stds'!$S$10</f>
        <v>0</v>
      </c>
      <c r="F60" s="28">
        <f>F59*'Labor Stds'!$S$10</f>
        <v>2.3794500000000007</v>
      </c>
      <c r="G60" s="28">
        <f>G59*'Labor Stds'!$S$10</f>
        <v>7.1383500000000017</v>
      </c>
      <c r="H60" s="28">
        <f>H59*'Labor Stds'!$S$10</f>
        <v>0</v>
      </c>
      <c r="I60" s="28">
        <f>I59*'Labor Stds'!$S$10</f>
        <v>49.968450000000018</v>
      </c>
      <c r="J60" s="23"/>
      <c r="K60" s="28">
        <f>SUM(C60:I60)</f>
        <v>133.24920000000006</v>
      </c>
      <c r="L60" s="4"/>
    </row>
    <row r="61" spans="1:13" ht="15" customHeight="1">
      <c r="A61" s="338"/>
      <c r="B61" s="64" t="s">
        <v>17</v>
      </c>
      <c r="C61" s="28">
        <f>C60/3</f>
        <v>23.79450000000001</v>
      </c>
      <c r="D61" s="28">
        <f t="shared" ref="D61:I61" si="14">D60/3</f>
        <v>0.79315000000000024</v>
      </c>
      <c r="E61" s="28">
        <f t="shared" si="14"/>
        <v>0</v>
      </c>
      <c r="F61" s="28">
        <f t="shared" si="14"/>
        <v>0.79315000000000024</v>
      </c>
      <c r="G61" s="28">
        <f t="shared" si="14"/>
        <v>2.3794500000000007</v>
      </c>
      <c r="H61" s="28">
        <f t="shared" si="14"/>
        <v>0</v>
      </c>
      <c r="I61" s="28">
        <f t="shared" si="14"/>
        <v>16.656150000000007</v>
      </c>
      <c r="J61" s="48"/>
      <c r="K61" s="28">
        <f>SUM(C61:I61)</f>
        <v>44.416400000000024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173.82</v>
      </c>
      <c r="D63" s="18">
        <f t="shared" ref="D63:I63" si="15">SUM(D15,D19,D23,D27,D31,D35,D39,D43,D47,D51,D55)</f>
        <v>176.22</v>
      </c>
      <c r="E63" s="18">
        <f t="shared" si="15"/>
        <v>143.86999999999998</v>
      </c>
      <c r="F63" s="18">
        <f t="shared" si="15"/>
        <v>211.51999999999995</v>
      </c>
      <c r="G63" s="18">
        <f t="shared" si="15"/>
        <v>260.37</v>
      </c>
      <c r="H63" s="18">
        <f t="shared" si="15"/>
        <v>266.52</v>
      </c>
      <c r="I63" s="18">
        <f t="shared" si="15"/>
        <v>241.17</v>
      </c>
      <c r="J63" s="17"/>
      <c r="K63" s="18">
        <f>SUM(C63:I63)</f>
        <v>1473.49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154.77619330476472</v>
      </c>
      <c r="D64" s="18">
        <f t="shared" ref="D64:I64" si="16">SUM(D16,D20,D24,D28,D32,D36,D40,D44,D48,D52,D56)</f>
        <v>151.60848477991337</v>
      </c>
      <c r="E64" s="18">
        <f t="shared" si="16"/>
        <v>139.61217135502849</v>
      </c>
      <c r="F64" s="18">
        <f t="shared" si="16"/>
        <v>203.4255255255255</v>
      </c>
      <c r="G64" s="18">
        <f t="shared" si="16"/>
        <v>237.35195195195195</v>
      </c>
      <c r="H64" s="18">
        <f t="shared" si="16"/>
        <v>224.66541926541925</v>
      </c>
      <c r="I64" s="18">
        <f t="shared" si="16"/>
        <v>213.3279279279279</v>
      </c>
      <c r="J64" s="23"/>
      <c r="K64" s="18">
        <f>SUM(C64:I64)</f>
        <v>1324.7676741105313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0.89043949663309585</v>
      </c>
      <c r="D65" s="42">
        <f t="shared" si="17"/>
        <v>0.86033642480940509</v>
      </c>
      <c r="E65" s="42">
        <f t="shared" si="17"/>
        <v>0.97040502783782945</v>
      </c>
      <c r="F65" s="42">
        <f t="shared" si="17"/>
        <v>0.96173187181129705</v>
      </c>
      <c r="G65" s="42">
        <f t="shared" si="17"/>
        <v>0.91159485329320555</v>
      </c>
      <c r="H65" s="42">
        <f t="shared" si="17"/>
        <v>0.8429589496676394</v>
      </c>
      <c r="I65" s="42">
        <f t="shared" si="17"/>
        <v>0.88455416481290339</v>
      </c>
      <c r="J65" s="41"/>
      <c r="K65" s="42">
        <f>IF(K63=0,0,K64/K63)</f>
        <v>0.89906797746203315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2465.6295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2474.4521499999996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2045.2419999999997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2943.1481499999995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3597.6314500000003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3677.049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3351.9961499999999</v>
      </c>
      <c r="J67" s="17"/>
      <c r="K67" s="28">
        <f>SUM(C67:I67)</f>
        <v>20555.148399999998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2194.0050232211802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2152.0012081816508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1992.9300921676781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2839.0951684684692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3288.9595828828833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3120.7361594594599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2970.4010243243247</v>
      </c>
      <c r="J68" s="23"/>
      <c r="K68" s="28">
        <f>SUM(C68:I68)</f>
        <v>18558.128258705648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0.88983564774074131</v>
      </c>
      <c r="D69" s="42">
        <f t="shared" si="18"/>
        <v>0.86968794615068679</v>
      </c>
      <c r="E69" s="42">
        <f t="shared" si="18"/>
        <v>0.97442263173144228</v>
      </c>
      <c r="F69" s="42">
        <f t="shared" si="18"/>
        <v>0.96464568678558349</v>
      </c>
      <c r="G69" s="42">
        <f t="shared" si="18"/>
        <v>0.91420136514619443</v>
      </c>
      <c r="H69" s="42">
        <f t="shared" si="18"/>
        <v>0.84870671004369536</v>
      </c>
      <c r="I69" s="42">
        <f t="shared" si="18"/>
        <v>0.88615884129948197</v>
      </c>
      <c r="J69" s="41"/>
      <c r="K69" s="42">
        <f>IF(K67=0,0,K68/K67)</f>
        <v>0.9028457444124145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19.043806695235276</v>
      </c>
      <c r="D71" s="47">
        <f t="shared" ref="D71:I71" si="19">IF(D63=0,0,D63-D64)</f>
        <v>24.611515220086631</v>
      </c>
      <c r="E71" s="47">
        <f t="shared" si="19"/>
        <v>4.2578286449714824</v>
      </c>
      <c r="F71" s="47">
        <f t="shared" si="19"/>
        <v>8.0944744744744526</v>
      </c>
      <c r="G71" s="47">
        <f t="shared" si="19"/>
        <v>23.018048048048058</v>
      </c>
      <c r="H71" s="47">
        <f t="shared" si="19"/>
        <v>41.854580734580736</v>
      </c>
      <c r="I71" s="47">
        <f t="shared" si="19"/>
        <v>27.842072072072085</v>
      </c>
      <c r="J71" s="26"/>
      <c r="K71" s="242">
        <f>IF(K63=0,0,K63-K64)</f>
        <v>148.72232588946872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271.62447677881983</v>
      </c>
      <c r="D72" s="137">
        <f t="shared" ref="D72:I72" si="20">IF(D64=0,0,D67-D68)</f>
        <v>322.45094181834884</v>
      </c>
      <c r="E72" s="137">
        <f t="shared" si="20"/>
        <v>52.311907832321594</v>
      </c>
      <c r="F72" s="137">
        <f t="shared" si="20"/>
        <v>104.05298153153035</v>
      </c>
      <c r="G72" s="137">
        <f t="shared" si="20"/>
        <v>308.67186711711702</v>
      </c>
      <c r="H72" s="137">
        <f t="shared" si="20"/>
        <v>556.31284054054004</v>
      </c>
      <c r="I72" s="137">
        <f t="shared" si="20"/>
        <v>381.59512567567526</v>
      </c>
      <c r="J72" s="26"/>
      <c r="K72" s="137">
        <f>IF(K64=0,0,K67-K68)</f>
        <v>1997.0201412943497</v>
      </c>
      <c r="L72" s="4"/>
    </row>
    <row r="73" spans="1:12" ht="15" customHeight="1">
      <c r="A73" s="68" t="s">
        <v>154</v>
      </c>
      <c r="B73" s="240">
        <f>IF(K64=0,0,(K64*60)/K11)</f>
        <v>68.053133944034144</v>
      </c>
      <c r="C73" s="78">
        <f>IF(C63=0,0,(C63*60)/C11)</f>
        <v>89.138461538461527</v>
      </c>
      <c r="D73" s="78">
        <f t="shared" ref="D73:I73" si="21">IF(D63=0,0,(D63*60)/D11)</f>
        <v>94.403571428571439</v>
      </c>
      <c r="E73" s="78">
        <f t="shared" si="21"/>
        <v>94.859340659340646</v>
      </c>
      <c r="F73" s="78">
        <f t="shared" si="21"/>
        <v>67.149206349206338</v>
      </c>
      <c r="G73" s="78">
        <f t="shared" si="21"/>
        <v>64.288888888888891</v>
      </c>
      <c r="H73" s="78">
        <f t="shared" si="21"/>
        <v>71.709417040358744</v>
      </c>
      <c r="I73" s="78">
        <f t="shared" si="21"/>
        <v>74.975129533678754</v>
      </c>
      <c r="J73" s="26"/>
      <c r="K73" s="243">
        <f>IF(K63=0,0,(K63*60)/K11)</f>
        <v>75.692979452054786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16.604425182481751</v>
      </c>
      <c r="C74" s="78">
        <f t="shared" ref="C74:K74" si="22">IF(C15=0,0,(C8/(C15/8)))</f>
        <v>13.531714956930305</v>
      </c>
      <c r="D74" s="78">
        <f t="shared" si="22"/>
        <v>13.225283630470015</v>
      </c>
      <c r="E74" s="78">
        <f t="shared" si="22"/>
        <v>13.017507723995882</v>
      </c>
      <c r="F74" s="78">
        <f t="shared" si="22"/>
        <v>16.163450624290579</v>
      </c>
      <c r="G74" s="78">
        <f t="shared" si="22"/>
        <v>15.317032739328635</v>
      </c>
      <c r="H74" s="78">
        <f t="shared" si="22"/>
        <v>14.39260193358554</v>
      </c>
      <c r="I74" s="78">
        <f t="shared" si="22"/>
        <v>12.888295505117936</v>
      </c>
      <c r="J74" s="26"/>
      <c r="K74" s="243">
        <f t="shared" si="22"/>
        <v>14.23756411300171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12.828947368421051</v>
      </c>
      <c r="C75" s="78">
        <f>IF(C19=0,0,(C9/(C19/8)))</f>
        <v>9.4736842105263168</v>
      </c>
      <c r="D75" s="78">
        <f t="shared" ref="D75:I75" si="23">IF(D19=0,0,(D9/(D19/8)))</f>
        <v>10</v>
      </c>
      <c r="E75" s="78">
        <f t="shared" si="23"/>
        <v>11.851851851851853</v>
      </c>
      <c r="F75" s="78">
        <f t="shared" si="23"/>
        <v>9.1666666666666679</v>
      </c>
      <c r="G75" s="78">
        <f t="shared" si="23"/>
        <v>12.8</v>
      </c>
      <c r="H75" s="78">
        <f t="shared" si="23"/>
        <v>5.6031128404669266</v>
      </c>
      <c r="I75" s="78">
        <f t="shared" si="23"/>
        <v>12</v>
      </c>
      <c r="J75" s="26"/>
      <c r="K75" s="243">
        <f>IF(K19=0,0,(K9/(K19/8)))</f>
        <v>9.7323600973236015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14.018691588785044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51.653429602888089</v>
      </c>
      <c r="C77" s="78">
        <f>IF(C43=0,0,(C11/(C43/7.5)))</f>
        <v>28.770491803278691</v>
      </c>
      <c r="D77" s="78">
        <f t="shared" ref="D77:I77" si="25">IF(D43=0,0,(D11/(D43/7.5)))</f>
        <v>26.666666666666664</v>
      </c>
      <c r="E77" s="78">
        <f t="shared" si="25"/>
        <v>28.4375</v>
      </c>
      <c r="F77" s="78">
        <f t="shared" si="25"/>
        <v>35.4375</v>
      </c>
      <c r="G77" s="78">
        <f t="shared" si="25"/>
        <v>39.109442060085833</v>
      </c>
      <c r="H77" s="78">
        <f t="shared" si="25"/>
        <v>38.01136363636364</v>
      </c>
      <c r="I77" s="78">
        <f t="shared" si="25"/>
        <v>37.597402597402592</v>
      </c>
      <c r="J77" s="38"/>
      <c r="K77" s="78">
        <f>IF(K43=0,0,(K11/(K43/7.5)))</f>
        <v>34.339474715797728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M92"/>
  <sheetViews>
    <sheetView showGridLines="0" view="pageBreakPreview" topLeftCell="A1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38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Screen'!B146</f>
        <v>41412</v>
      </c>
      <c r="D5" s="12">
        <f t="shared" ref="D5:I5" si="0">+C5+1</f>
        <v>41413</v>
      </c>
      <c r="E5" s="12">
        <f t="shared" si="0"/>
        <v>41414</v>
      </c>
      <c r="F5" s="12">
        <f t="shared" si="0"/>
        <v>41415</v>
      </c>
      <c r="G5" s="12">
        <f t="shared" si="0"/>
        <v>41416</v>
      </c>
      <c r="H5" s="12">
        <f t="shared" si="0"/>
        <v>41417</v>
      </c>
      <c r="I5" s="12">
        <f t="shared" si="0"/>
        <v>41418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Screen'!C$146</f>
        <v>203</v>
      </c>
      <c r="D6" s="16">
        <f>+'Input Screen'!C$147</f>
        <v>295</v>
      </c>
      <c r="E6" s="16">
        <f>+'Input Screen'!C$148</f>
        <v>207</v>
      </c>
      <c r="F6" s="16">
        <f>+'Input Screen'!C$149</f>
        <v>221</v>
      </c>
      <c r="G6" s="16">
        <f>+'Input Screen'!C$150</f>
        <v>293</v>
      </c>
      <c r="H6" s="16">
        <f>+'Input Screen'!C$151</f>
        <v>307</v>
      </c>
      <c r="I6" s="16">
        <f>+'Input Screen'!C$152</f>
        <v>221</v>
      </c>
      <c r="J6" s="17"/>
      <c r="K6" s="18">
        <f>SUM(C6:I6)</f>
        <v>1747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0.65483870967741931</v>
      </c>
      <c r="D7" s="42">
        <f t="shared" ref="D7:I7" si="1">D6/310</f>
        <v>0.95161290322580649</v>
      </c>
      <c r="E7" s="42">
        <f t="shared" si="1"/>
        <v>0.66774193548387095</v>
      </c>
      <c r="F7" s="42">
        <f t="shared" si="1"/>
        <v>0.7129032258064516</v>
      </c>
      <c r="G7" s="42">
        <f t="shared" si="1"/>
        <v>0.94516129032258067</v>
      </c>
      <c r="H7" s="42">
        <f t="shared" si="1"/>
        <v>0.99032258064516132</v>
      </c>
      <c r="I7" s="42">
        <f t="shared" si="1"/>
        <v>0.7129032258064516</v>
      </c>
      <c r="J7" s="17"/>
      <c r="K7" s="42">
        <f>K6/2170</f>
        <v>0.80506912442396317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Screen'!D$146</f>
        <v>187</v>
      </c>
      <c r="D8" s="16">
        <f>+'Input Screen'!D$147</f>
        <v>246</v>
      </c>
      <c r="E8" s="16">
        <f>+'Input Screen'!D$148</f>
        <v>208</v>
      </c>
      <c r="F8" s="16">
        <f>+'Input Screen'!D$149</f>
        <v>201</v>
      </c>
      <c r="G8" s="16">
        <f>+'Input Screen'!D$150</f>
        <v>261</v>
      </c>
      <c r="H8" s="16">
        <f>+'Input Screen'!D$151</f>
        <v>285</v>
      </c>
      <c r="I8" s="16">
        <f>+'Input Screen'!D$152</f>
        <v>220</v>
      </c>
      <c r="J8" s="17"/>
      <c r="K8" s="18">
        <f t="shared" ref="K8:K13" si="2">SUM(C8:I8)</f>
        <v>1608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Screen'!E$146</f>
        <v>12</v>
      </c>
      <c r="D9" s="16">
        <f>+'Input Screen'!E$147</f>
        <v>13</v>
      </c>
      <c r="E9" s="16">
        <f>+'Input Screen'!E$148</f>
        <v>19</v>
      </c>
      <c r="F9" s="16">
        <f>+'Input Screen'!E$149</f>
        <v>15</v>
      </c>
      <c r="G9" s="16">
        <f>+'Input Screen'!E$150</f>
        <v>9</v>
      </c>
      <c r="H9" s="16">
        <f>+'Input Screen'!E$151</f>
        <v>12</v>
      </c>
      <c r="I9" s="16">
        <f>+'Input Screen'!E$152</f>
        <v>15</v>
      </c>
      <c r="J9" s="17"/>
      <c r="K9" s="18">
        <f t="shared" si="2"/>
        <v>95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Screen'!F$146</f>
        <v>0</v>
      </c>
      <c r="D10" s="16">
        <f>+'Input Screen'!F$147</f>
        <v>0</v>
      </c>
      <c r="E10" s="16">
        <f>+'Input Screen'!F$148</f>
        <v>0</v>
      </c>
      <c r="F10" s="16">
        <f>+'Input Screen'!F$149</f>
        <v>0</v>
      </c>
      <c r="G10" s="16">
        <f>+'Input Screen'!F$150</f>
        <v>2</v>
      </c>
      <c r="H10" s="16">
        <f>+'Input Screen'!F$151</f>
        <v>0</v>
      </c>
      <c r="I10" s="16">
        <f>+'Input Screen'!F$152</f>
        <v>0</v>
      </c>
      <c r="J10" s="17"/>
      <c r="K10" s="18">
        <f t="shared" si="2"/>
        <v>2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Screen'!G$146</f>
        <v>199</v>
      </c>
      <c r="D11" s="16">
        <f>+'Input Screen'!G$147</f>
        <v>259</v>
      </c>
      <c r="E11" s="16">
        <f>+'Input Screen'!G$148</f>
        <v>227</v>
      </c>
      <c r="F11" s="16">
        <f>+'Input Screen'!G$149</f>
        <v>216</v>
      </c>
      <c r="G11" s="16">
        <f>+'Input Screen'!G$150</f>
        <v>272</v>
      </c>
      <c r="H11" s="16">
        <f>+'Input Screen'!G$151</f>
        <v>297</v>
      </c>
      <c r="I11" s="16">
        <f>+'Input Screen'!G$152</f>
        <v>235</v>
      </c>
      <c r="J11" s="17"/>
      <c r="K11" s="18">
        <f t="shared" si="2"/>
        <v>1705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Screen'!H$146</f>
        <v>10</v>
      </c>
      <c r="D12" s="16">
        <f>+'Input Screen'!H$147</f>
        <v>10</v>
      </c>
      <c r="E12" s="16">
        <f>+'Input Screen'!H$148</f>
        <v>0</v>
      </c>
      <c r="F12" s="16">
        <f>+'Input Screen'!H$149</f>
        <v>10</v>
      </c>
      <c r="G12" s="16">
        <f>+'Input Screen'!H$150</f>
        <v>0</v>
      </c>
      <c r="H12" s="16">
        <f>+'Input Screen'!H$151</f>
        <v>10</v>
      </c>
      <c r="I12" s="16">
        <f>+'Input Screen'!H$152</f>
        <v>10</v>
      </c>
      <c r="J12" s="17"/>
      <c r="K12" s="18">
        <f t="shared" si="2"/>
        <v>50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Screen'!I$146</f>
        <v>0</v>
      </c>
      <c r="D13" s="16">
        <f>+'Input Screen'!I$147</f>
        <v>0</v>
      </c>
      <c r="E13" s="16">
        <f>+'Input Screen'!I$148</f>
        <v>0</v>
      </c>
      <c r="F13" s="16">
        <f>+'Input Screen'!I$149</f>
        <v>0</v>
      </c>
      <c r="G13" s="16">
        <f>+'Input Screen'!I$150</f>
        <v>0</v>
      </c>
      <c r="H13" s="16">
        <f>+'Input Screen'!I$151</f>
        <v>0</v>
      </c>
      <c r="I13" s="16">
        <f>+'Input Screen'!I$152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Screen'!J$146</f>
        <v>88</v>
      </c>
      <c r="D15" s="185">
        <f>+'Input Screen'!J$147</f>
        <v>128</v>
      </c>
      <c r="E15" s="185">
        <f>+'Input Screen'!J$148</f>
        <v>113.7</v>
      </c>
      <c r="F15" s="185">
        <f>+'Input Screen'!J$149</f>
        <v>95.75</v>
      </c>
      <c r="G15" s="185">
        <f>+'Input Screen'!J$150</f>
        <v>127.85</v>
      </c>
      <c r="H15" s="185">
        <f>+'Input Screen'!J$151</f>
        <v>143.94999999999999</v>
      </c>
      <c r="I15" s="185">
        <f>+'Input Screen'!J$152</f>
        <v>104</v>
      </c>
      <c r="J15" s="23"/>
      <c r="K15" s="22">
        <f>SUM(C15:I15)</f>
        <v>801.25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90.330330330330341</v>
      </c>
      <c r="D16" s="22">
        <f>VLOOKUP(D8,'Labor Stds'!A14:Q76,7)</f>
        <v>119.15915915915917</v>
      </c>
      <c r="E16" s="22">
        <f>VLOOKUP(E8,'Labor Stds'!A14:Q76,7)</f>
        <v>99.939939939939947</v>
      </c>
      <c r="F16" s="22">
        <f>VLOOKUP(F8,'Labor Stds'!A14:Q76,7)</f>
        <v>97.537537537537546</v>
      </c>
      <c r="G16" s="22">
        <f>VLOOKUP(G8,'Labor Stds'!A14:Q76,7)</f>
        <v>126.36636636636638</v>
      </c>
      <c r="H16" s="22">
        <f>VLOOKUP(H8,'Labor Stds'!A14:Q76,7)</f>
        <v>135.97597597597598</v>
      </c>
      <c r="I16" s="22">
        <f>VLOOKUP(I8,'Labor Stds'!A14:Q76,7)</f>
        <v>104.74474474474475</v>
      </c>
      <c r="J16" s="23"/>
      <c r="K16" s="22">
        <f>SUM(C16:I16)</f>
        <v>774.05405405405418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1.0264810264810267</v>
      </c>
      <c r="D17" s="42">
        <f t="shared" si="3"/>
        <v>0.93093093093093104</v>
      </c>
      <c r="E17" s="42">
        <f t="shared" si="3"/>
        <v>0.87897924309533815</v>
      </c>
      <c r="F17" s="42">
        <f t="shared" si="3"/>
        <v>1.0186687993476506</v>
      </c>
      <c r="G17" s="42">
        <f t="shared" si="3"/>
        <v>0.98839551322930297</v>
      </c>
      <c r="H17" s="42">
        <f t="shared" si="3"/>
        <v>0.94460559899948593</v>
      </c>
      <c r="I17" s="42">
        <f t="shared" si="3"/>
        <v>1.0071610071610073</v>
      </c>
      <c r="J17" s="41"/>
      <c r="K17" s="42">
        <f>IF(K15=0,0,K16/K15)</f>
        <v>0.96605810178353091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Screen'!K$146</f>
        <v>8.6</v>
      </c>
      <c r="D19" s="185">
        <f>+'Input Screen'!K$147</f>
        <v>8</v>
      </c>
      <c r="E19" s="185">
        <f>+'Input Screen'!K$148</f>
        <v>16</v>
      </c>
      <c r="F19" s="185">
        <f>+'Input Screen'!K$149</f>
        <v>8.1</v>
      </c>
      <c r="G19" s="185">
        <f>+'Input Screen'!K$150</f>
        <v>7</v>
      </c>
      <c r="H19" s="185">
        <f>+'Input Screen'!K$151</f>
        <v>13.2</v>
      </c>
      <c r="I19" s="185">
        <f>+'Input Screen'!K$152</f>
        <v>8</v>
      </c>
      <c r="J19" s="23"/>
      <c r="K19" s="22">
        <f>SUM(C19:I19)</f>
        <v>68.900000000000006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11.076923076923077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56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0.93023255813953487</v>
      </c>
      <c r="D21" s="42">
        <f t="shared" si="4"/>
        <v>1</v>
      </c>
      <c r="E21" s="42">
        <f>IF(E19=0,0,E20/E19)</f>
        <v>0.69230769230769229</v>
      </c>
      <c r="F21" s="42">
        <f t="shared" si="4"/>
        <v>0.98765432098765438</v>
      </c>
      <c r="G21" s="42">
        <f t="shared" si="4"/>
        <v>0.70329670329670335</v>
      </c>
      <c r="H21" s="42">
        <f t="shared" si="4"/>
        <v>0.60606060606060608</v>
      </c>
      <c r="I21" s="42">
        <f t="shared" si="4"/>
        <v>1</v>
      </c>
      <c r="J21" s="41"/>
      <c r="K21" s="42">
        <f>IF(K19=0,0,K20/K19)</f>
        <v>0.8127721335268504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Screen'!L$146</f>
        <v>13.9</v>
      </c>
      <c r="D23" s="185">
        <f>+'Input Screen'!L$147</f>
        <v>16</v>
      </c>
      <c r="E23" s="185">
        <f>+'Input Screen'!L$148</f>
        <v>23</v>
      </c>
      <c r="F23" s="185">
        <f>+'Input Screen'!L$149</f>
        <v>14.8</v>
      </c>
      <c r="G23" s="185">
        <f>+'Input Screen'!L$150</f>
        <v>16</v>
      </c>
      <c r="H23" s="185">
        <f>+'Input Screen'!L$151</f>
        <v>23</v>
      </c>
      <c r="I23" s="185">
        <f>+'Input Screen'!L$152</f>
        <v>16</v>
      </c>
      <c r="J23" s="23"/>
      <c r="K23" s="22">
        <f>SUM(C23:I23)</f>
        <v>122.7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1.6187050359712229</v>
      </c>
      <c r="D25" s="42">
        <f t="shared" si="5"/>
        <v>1.40625</v>
      </c>
      <c r="E25" s="42">
        <f t="shared" si="5"/>
        <v>0.97826086956521741</v>
      </c>
      <c r="F25" s="42">
        <f t="shared" si="5"/>
        <v>1.5202702702702702</v>
      </c>
      <c r="G25" s="42">
        <f t="shared" si="5"/>
        <v>1.40625</v>
      </c>
      <c r="H25" s="42">
        <f t="shared" si="5"/>
        <v>0.97826086956521741</v>
      </c>
      <c r="I25" s="42">
        <f t="shared" si="5"/>
        <v>1.40625</v>
      </c>
      <c r="J25" s="41"/>
      <c r="K25" s="42">
        <f>IF(K23=0,0,K24/K23)</f>
        <v>1.2836185819070904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Screen'!M$146</f>
        <v>8</v>
      </c>
      <c r="D27" s="185">
        <f>+'Input Screen'!M$147</f>
        <v>8</v>
      </c>
      <c r="E27" s="185">
        <f>+'Input Screen'!M$148</f>
        <v>0</v>
      </c>
      <c r="F27" s="185">
        <f>+'Input Screen'!M$149</f>
        <v>8</v>
      </c>
      <c r="G27" s="185">
        <f>+'Input Screen'!M$150</f>
        <v>0</v>
      </c>
      <c r="H27" s="185">
        <f>+'Input Screen'!M$151</f>
        <v>8</v>
      </c>
      <c r="I27" s="185">
        <f>+'Input Screen'!M$152</f>
        <v>8</v>
      </c>
      <c r="J27" s="23"/>
      <c r="K27" s="22">
        <f>SUM(C27:I27)</f>
        <v>40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0</v>
      </c>
      <c r="F28" s="22">
        <f>VLOOKUP(F12,'Labor Stds'!A14:Q76,10)</f>
        <v>5.35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</v>
      </c>
      <c r="F29" s="42">
        <f t="shared" si="6"/>
        <v>0.66874999999999996</v>
      </c>
      <c r="G29" s="42">
        <f t="shared" si="6"/>
        <v>0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Screen'!N$146</f>
        <v>6</v>
      </c>
      <c r="D31" s="185">
        <f>+'Input Screen'!N$147</f>
        <v>6.1</v>
      </c>
      <c r="E31" s="185">
        <f>+'Input Screen'!N$148</f>
        <v>6</v>
      </c>
      <c r="F31" s="185">
        <f>+'Input Screen'!N$149</f>
        <v>7</v>
      </c>
      <c r="G31" s="185">
        <f>+'Input Screen'!N$150</f>
        <v>7</v>
      </c>
      <c r="H31" s="185">
        <f>+'Input Screen'!N$151</f>
        <v>8</v>
      </c>
      <c r="I31" s="185">
        <f>+'Input Screen'!N$152</f>
        <v>8</v>
      </c>
      <c r="J31" s="23"/>
      <c r="K31" s="22">
        <f>SUM(C31:I31)</f>
        <v>48.1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1.25</v>
      </c>
      <c r="D33" s="42">
        <f t="shared" si="7"/>
        <v>1.2295081967213115</v>
      </c>
      <c r="E33" s="42">
        <f>IF(E31=0,0,E32/E31)</f>
        <v>1.25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1.0914760914760915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Screen'!O$146</f>
        <v>7.2</v>
      </c>
      <c r="D35" s="185">
        <f>+'Input Screen'!O$147</f>
        <v>7.2</v>
      </c>
      <c r="E35" s="185">
        <f>+'Input Screen'!O$148</f>
        <v>7</v>
      </c>
      <c r="F35" s="185">
        <f>+'Input Screen'!O$149</f>
        <v>7</v>
      </c>
      <c r="G35" s="185">
        <f>+'Input Screen'!O$150</f>
        <v>8</v>
      </c>
      <c r="H35" s="185">
        <f>+'Input Screen'!O$151</f>
        <v>8</v>
      </c>
      <c r="I35" s="185">
        <f>+'Input Screen'!O$152</f>
        <v>7</v>
      </c>
      <c r="J35" s="23"/>
      <c r="K35" s="22">
        <f>SUM(C35:I35)</f>
        <v>51.4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1.0416666666666667</v>
      </c>
      <c r="D37" s="42">
        <f t="shared" si="8"/>
        <v>1.0416666666666667</v>
      </c>
      <c r="E37" s="42">
        <f t="shared" si="8"/>
        <v>1.0714285714285714</v>
      </c>
      <c r="F37" s="42">
        <f t="shared" si="8"/>
        <v>1.0714285714285714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1.0214007782101167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Screen'!P$146</f>
        <v>7.9</v>
      </c>
      <c r="D39" s="185">
        <f>+'Input Screen'!P$147</f>
        <v>14.5</v>
      </c>
      <c r="E39" s="185">
        <f>+'Input Screen'!P$148</f>
        <v>7.1</v>
      </c>
      <c r="F39" s="185">
        <f>+'Input Screen'!P$149</f>
        <v>15.5</v>
      </c>
      <c r="G39" s="185">
        <f>+'Input Screen'!P$150</f>
        <v>15.5</v>
      </c>
      <c r="H39" s="185">
        <f>+'Input Screen'!P$151</f>
        <v>15.5</v>
      </c>
      <c r="I39" s="185">
        <f>+'Input Screen'!P$152</f>
        <v>15.5</v>
      </c>
      <c r="J39" s="23"/>
      <c r="K39" s="22">
        <f>SUM(C39:I39)</f>
        <v>91.5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1.4455696202531645</v>
      </c>
      <c r="D41" s="42">
        <f t="shared" si="9"/>
        <v>0.78758620689655168</v>
      </c>
      <c r="E41" s="42">
        <f t="shared" si="9"/>
        <v>1.6084507042253522</v>
      </c>
      <c r="F41" s="42">
        <f t="shared" si="9"/>
        <v>0.73677419354838714</v>
      </c>
      <c r="G41" s="42">
        <f t="shared" si="9"/>
        <v>0.73677419354838714</v>
      </c>
      <c r="H41" s="42">
        <f t="shared" si="9"/>
        <v>0.73677419354838714</v>
      </c>
      <c r="I41" s="42">
        <f t="shared" si="9"/>
        <v>0.73677419354838714</v>
      </c>
      <c r="J41" s="41"/>
      <c r="K41" s="42">
        <f>IF(K39=0,0,K40/K39)</f>
        <v>0.87366120218579235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Screen'!Q$146</f>
        <v>32</v>
      </c>
      <c r="D43" s="185">
        <f>+'Input Screen'!Q$147</f>
        <v>35.5</v>
      </c>
      <c r="E43" s="185">
        <f>+'Input Screen'!Q$148</f>
        <v>24.1</v>
      </c>
      <c r="F43" s="185">
        <f>+'Input Screen'!Q$149</f>
        <v>32</v>
      </c>
      <c r="G43" s="185">
        <f>+'Input Screen'!Q$150</f>
        <v>40</v>
      </c>
      <c r="H43" s="185">
        <f>+'Input Screen'!Q$151</f>
        <v>40</v>
      </c>
      <c r="I43" s="185">
        <f>+'Input Screen'!Q$152</f>
        <v>32</v>
      </c>
      <c r="J43" s="23"/>
      <c r="K43" s="22">
        <f>SUM(C43:I43)</f>
        <v>235.6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0.9375</v>
      </c>
      <c r="D45" s="42">
        <f t="shared" si="10"/>
        <v>0.84507042253521125</v>
      </c>
      <c r="E45" s="42">
        <f t="shared" si="10"/>
        <v>1.2448132780082988</v>
      </c>
      <c r="F45" s="42">
        <f t="shared" si="10"/>
        <v>0.9375</v>
      </c>
      <c r="G45" s="42">
        <f t="shared" si="10"/>
        <v>0.75</v>
      </c>
      <c r="H45" s="42">
        <f t="shared" si="10"/>
        <v>0.75</v>
      </c>
      <c r="I45" s="42">
        <f t="shared" si="10"/>
        <v>0.9375</v>
      </c>
      <c r="J45" s="41"/>
      <c r="K45" s="42">
        <f>IF(K43=0,0,K44/K43)</f>
        <v>0.89134125636672323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Screen'!R$146</f>
        <v>7.4</v>
      </c>
      <c r="D47" s="185">
        <f>+'Input Screen'!R$147</f>
        <v>8</v>
      </c>
      <c r="E47" s="185">
        <f>+'Input Screen'!R$148</f>
        <v>8</v>
      </c>
      <c r="F47" s="185">
        <f>+'Input Screen'!R$149</f>
        <v>8</v>
      </c>
      <c r="G47" s="185">
        <f>+'Input Screen'!R$150</f>
        <v>8</v>
      </c>
      <c r="H47" s="185">
        <f>+'Input Screen'!R$151</f>
        <v>8</v>
      </c>
      <c r="I47" s="185">
        <f>+'Input Screen'!R$152</f>
        <v>8</v>
      </c>
      <c r="J47" s="23"/>
      <c r="K47" s="22">
        <f>SUM(C47:I47)</f>
        <v>55.4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1.0810810810810809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1.0108303249097472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Screen'!S$146</f>
        <v>7.5</v>
      </c>
      <c r="D51" s="185">
        <f>+'Input Screen'!S$147</f>
        <v>7.6</v>
      </c>
      <c r="E51" s="185">
        <f>+'Input Screen'!S$148</f>
        <v>8.1</v>
      </c>
      <c r="F51" s="185">
        <f>+'Input Screen'!S$149</f>
        <v>8</v>
      </c>
      <c r="G51" s="185">
        <f>+'Input Screen'!S$150</f>
        <v>8</v>
      </c>
      <c r="H51" s="185">
        <f>+'Input Screen'!S$151</f>
        <v>7.5</v>
      </c>
      <c r="I51" s="185">
        <f>+'Input Screen'!S$152</f>
        <v>8</v>
      </c>
      <c r="J51" s="23"/>
      <c r="K51" s="22">
        <f>SUM(C51:I51)</f>
        <v>54.7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1.8026315789473684</v>
      </c>
      <c r="E53" s="42">
        <f t="shared" si="12"/>
        <v>1.691358024691358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1.8266666666666667</v>
      </c>
      <c r="I53" s="42">
        <f t="shared" si="12"/>
        <v>1.7124999999999999</v>
      </c>
      <c r="J53" s="41"/>
      <c r="K53" s="42">
        <f>IF(K51=0,0,K52/K51)</f>
        <v>1.753199268738574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Screen'!T$146</f>
        <v>11.42</v>
      </c>
      <c r="D55" s="185">
        <f>+'Input Screen'!T$147</f>
        <v>11.42</v>
      </c>
      <c r="E55" s="185">
        <f>+'Input Screen'!T$148</f>
        <v>11.42</v>
      </c>
      <c r="F55" s="185">
        <f>+'Input Screen'!T$149</f>
        <v>11.42</v>
      </c>
      <c r="G55" s="185">
        <f>+'Input Screen'!T$150</f>
        <v>11.42</v>
      </c>
      <c r="H55" s="185">
        <f>+'Input Screen'!T$151</f>
        <v>11.42</v>
      </c>
      <c r="I55" s="185">
        <f>+'Input Screen'!T$152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Screen'!U$146</f>
        <v>0.6</v>
      </c>
      <c r="D59" s="185">
        <f>+'Input Screen'!U$147</f>
        <v>0.4</v>
      </c>
      <c r="E59" s="185">
        <f>+'Input Screen'!U$148</f>
        <v>0.1</v>
      </c>
      <c r="F59" s="185">
        <f>+'Input Screen'!U$149</f>
        <v>1.5</v>
      </c>
      <c r="G59" s="185">
        <f>+'Input Screen'!U$150</f>
        <v>0.2</v>
      </c>
      <c r="H59" s="185">
        <f>+'Input Screen'!U$151</f>
        <v>0.1</v>
      </c>
      <c r="I59" s="185">
        <f>+'Input Screen'!U$152</f>
        <v>1</v>
      </c>
      <c r="J59" s="23"/>
      <c r="K59" s="22">
        <f>SUM(C59:I59)</f>
        <v>3.9000000000000004</v>
      </c>
      <c r="L59" s="4"/>
    </row>
    <row r="60" spans="1:13" ht="15" customHeight="1">
      <c r="A60" s="337"/>
      <c r="B60" s="65" t="s">
        <v>71</v>
      </c>
      <c r="C60" s="28">
        <f>C59*'Labor Stds'!$S$10</f>
        <v>14.276700000000003</v>
      </c>
      <c r="D60" s="28">
        <f>D59*'Labor Stds'!$S$10</f>
        <v>9.5178000000000029</v>
      </c>
      <c r="E60" s="28">
        <f>E59*'Labor Stds'!$S$10</f>
        <v>2.3794500000000007</v>
      </c>
      <c r="F60" s="28">
        <f>F59*'Labor Stds'!$S$10</f>
        <v>35.691750000000013</v>
      </c>
      <c r="G60" s="28">
        <f>G59*'Labor Stds'!$S$10</f>
        <v>4.7589000000000015</v>
      </c>
      <c r="H60" s="28">
        <f>H59*'Labor Stds'!$S$10</f>
        <v>2.3794500000000007</v>
      </c>
      <c r="I60" s="28">
        <f>I59*'Labor Stds'!$S$10</f>
        <v>23.794500000000006</v>
      </c>
      <c r="J60" s="23"/>
      <c r="K60" s="28">
        <f>SUM(C60:I60)</f>
        <v>92.798550000000034</v>
      </c>
      <c r="L60" s="4"/>
    </row>
    <row r="61" spans="1:13" ht="15" customHeight="1">
      <c r="A61" s="338"/>
      <c r="B61" s="64" t="s">
        <v>17</v>
      </c>
      <c r="C61" s="28">
        <f>C60/3</f>
        <v>4.7589000000000015</v>
      </c>
      <c r="D61" s="28">
        <f t="shared" ref="D61:I61" si="14">D60/3</f>
        <v>3.172600000000001</v>
      </c>
      <c r="E61" s="28">
        <f t="shared" si="14"/>
        <v>0.79315000000000024</v>
      </c>
      <c r="F61" s="28">
        <f t="shared" si="14"/>
        <v>11.897250000000005</v>
      </c>
      <c r="G61" s="28">
        <f t="shared" si="14"/>
        <v>1.5863000000000005</v>
      </c>
      <c r="H61" s="28">
        <f t="shared" si="14"/>
        <v>0.79315000000000024</v>
      </c>
      <c r="I61" s="28">
        <f t="shared" si="14"/>
        <v>7.9315000000000024</v>
      </c>
      <c r="J61" s="48"/>
      <c r="K61" s="28">
        <f>SUM(C61:I61)</f>
        <v>30.932850000000013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197.92</v>
      </c>
      <c r="D63" s="18">
        <f t="shared" ref="D63:I63" si="15">SUM(D15,D19,D23,D27,D31,D35,D39,D43,D47,D51,D55)</f>
        <v>250.31999999999996</v>
      </c>
      <c r="E63" s="18">
        <f t="shared" si="15"/>
        <v>224.41999999999996</v>
      </c>
      <c r="F63" s="18">
        <f t="shared" si="15"/>
        <v>215.56999999999996</v>
      </c>
      <c r="G63" s="18">
        <f t="shared" si="15"/>
        <v>248.76999999999998</v>
      </c>
      <c r="H63" s="18">
        <f t="shared" si="15"/>
        <v>286.57</v>
      </c>
      <c r="I63" s="18">
        <f t="shared" si="15"/>
        <v>225.92</v>
      </c>
      <c r="J63" s="17"/>
      <c r="K63" s="18">
        <f>SUM(C63:I63)</f>
        <v>1649.4899999999998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215.7303303303303</v>
      </c>
      <c r="D64" s="18">
        <f t="shared" ref="D64:I64" si="16">SUM(D16,D20,D24,D28,D32,D36,D40,D44,D48,D52,D56)</f>
        <v>244.55915915915915</v>
      </c>
      <c r="E64" s="18">
        <f t="shared" si="16"/>
        <v>223.06686301686301</v>
      </c>
      <c r="F64" s="18">
        <f t="shared" si="16"/>
        <v>222.93753753753754</v>
      </c>
      <c r="G64" s="18">
        <f t="shared" si="16"/>
        <v>243.3394432894433</v>
      </c>
      <c r="H64" s="18">
        <f t="shared" si="16"/>
        <v>261.37597597597596</v>
      </c>
      <c r="I64" s="18">
        <f t="shared" si="16"/>
        <v>230.14474474474474</v>
      </c>
      <c r="J64" s="23"/>
      <c r="K64" s="18">
        <f>SUM(C64:I64)</f>
        <v>1641.1540540540541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1.0899875218791952</v>
      </c>
      <c r="D65" s="42">
        <f t="shared" si="17"/>
        <v>0.97698609443575901</v>
      </c>
      <c r="E65" s="42">
        <f t="shared" si="17"/>
        <v>0.99397051518074619</v>
      </c>
      <c r="F65" s="42">
        <f t="shared" si="17"/>
        <v>1.0341770076427035</v>
      </c>
      <c r="G65" s="42">
        <f t="shared" si="17"/>
        <v>0.97817037138498741</v>
      </c>
      <c r="H65" s="42">
        <f t="shared" si="17"/>
        <v>0.91208422366603614</v>
      </c>
      <c r="I65" s="42">
        <f t="shared" si="17"/>
        <v>1.0187001803503219</v>
      </c>
      <c r="J65" s="41"/>
      <c r="K65" s="42">
        <f>IF(K63=0,0,K64/K63)</f>
        <v>0.99494634951048766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2765.1158999999998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3459.4715999999999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3114.0281500000006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3007.7072500000004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3437.6283000000003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3937.6931499999996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3140.9825000000005</v>
      </c>
      <c r="J67" s="17"/>
      <c r="K67" s="28">
        <f>SUM(C67:I67)</f>
        <v>22862.626850000001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3002.2568801801804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3384.5271504504503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3099.5393036036039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3097.8244477477483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3368.3537180180183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3607.5181414414415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3193.3920153153158</v>
      </c>
      <c r="J68" s="23"/>
      <c r="K68" s="28">
        <f>SUM(C68:I68)</f>
        <v>22753.411656756758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1.0857616782646184</v>
      </c>
      <c r="D69" s="42">
        <f t="shared" si="18"/>
        <v>0.97833644607761794</v>
      </c>
      <c r="E69" s="42">
        <f t="shared" si="18"/>
        <v>0.99534723332658481</v>
      </c>
      <c r="F69" s="42">
        <f t="shared" si="18"/>
        <v>1.0299620908077898</v>
      </c>
      <c r="G69" s="42">
        <f t="shared" si="18"/>
        <v>0.97984814647296747</v>
      </c>
      <c r="H69" s="42">
        <f t="shared" si="18"/>
        <v>0.91615014274066575</v>
      </c>
      <c r="I69" s="42">
        <f t="shared" si="18"/>
        <v>1.0166857075183688</v>
      </c>
      <c r="J69" s="41"/>
      <c r="K69" s="42">
        <f>IF(K67=0,0,K68/K67)</f>
        <v>0.99522298142029808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-17.810330330330316</v>
      </c>
      <c r="D71" s="47">
        <f t="shared" ref="D71:I71" si="19">IF(D63=0,0,D63-D64)</f>
        <v>5.7608408408408138</v>
      </c>
      <c r="E71" s="47">
        <f t="shared" si="19"/>
        <v>1.3531369831369489</v>
      </c>
      <c r="F71" s="47">
        <f t="shared" si="19"/>
        <v>-7.3675375375375722</v>
      </c>
      <c r="G71" s="47">
        <f t="shared" si="19"/>
        <v>5.4305567105566865</v>
      </c>
      <c r="H71" s="47">
        <f t="shared" si="19"/>
        <v>25.194024024024031</v>
      </c>
      <c r="I71" s="47">
        <f t="shared" si="19"/>
        <v>-4.2247447447447541</v>
      </c>
      <c r="J71" s="26"/>
      <c r="K71" s="242">
        <f>IF(K63=0,0,K63-K64)</f>
        <v>8.3359459459456957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-237.14098018018058</v>
      </c>
      <c r="D72" s="137">
        <f t="shared" ref="D72:I72" si="20">IF(D64=0,0,D67-D68)</f>
        <v>74.944449549549518</v>
      </c>
      <c r="E72" s="137">
        <f t="shared" si="20"/>
        <v>14.488846396396639</v>
      </c>
      <c r="F72" s="137">
        <f t="shared" si="20"/>
        <v>-90.117197747747923</v>
      </c>
      <c r="G72" s="137">
        <f t="shared" si="20"/>
        <v>69.27458198198201</v>
      </c>
      <c r="H72" s="137">
        <f t="shared" si="20"/>
        <v>330.17500855855815</v>
      </c>
      <c r="I72" s="137">
        <f t="shared" si="20"/>
        <v>-52.409515315315275</v>
      </c>
      <c r="J72" s="26"/>
      <c r="K72" s="137">
        <f>IF(K64=0,0,K67-K68)</f>
        <v>109.21519324324254</v>
      </c>
      <c r="L72" s="4"/>
    </row>
    <row r="73" spans="1:12" ht="15" customHeight="1">
      <c r="A73" s="68" t="s">
        <v>154</v>
      </c>
      <c r="B73" s="240">
        <f>IF(K64=0,0,(K64*60)/K11)</f>
        <v>57.753221843544424</v>
      </c>
      <c r="C73" s="78">
        <f>IF(C63=0,0,(C63*60)/C11)</f>
        <v>59.674371859296478</v>
      </c>
      <c r="D73" s="78">
        <f t="shared" ref="D73:I73" si="21">IF(D63=0,0,(D63*60)/D11)</f>
        <v>57.989189189189176</v>
      </c>
      <c r="E73" s="78">
        <f t="shared" si="21"/>
        <v>59.318061674008796</v>
      </c>
      <c r="F73" s="78">
        <f t="shared" si="21"/>
        <v>59.880555555555539</v>
      </c>
      <c r="G73" s="78">
        <f t="shared" si="21"/>
        <v>54.875735294117646</v>
      </c>
      <c r="H73" s="78">
        <f t="shared" si="21"/>
        <v>57.892929292929296</v>
      </c>
      <c r="I73" s="78">
        <f t="shared" si="21"/>
        <v>57.68170212765957</v>
      </c>
      <c r="J73" s="26"/>
      <c r="K73" s="243">
        <f>IF(K63=0,0,(K63*60)/K11)</f>
        <v>58.046568914956005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16.618994413407819</v>
      </c>
      <c r="C74" s="78">
        <f t="shared" ref="C74:K74" si="22">IF(C15=0,0,(C8/(C15/8)))</f>
        <v>17</v>
      </c>
      <c r="D74" s="78">
        <f t="shared" si="22"/>
        <v>15.375</v>
      </c>
      <c r="E74" s="78">
        <f t="shared" si="22"/>
        <v>14.635004397537379</v>
      </c>
      <c r="F74" s="78">
        <f t="shared" si="22"/>
        <v>16.79373368146214</v>
      </c>
      <c r="G74" s="78">
        <f t="shared" si="22"/>
        <v>16.331638639030114</v>
      </c>
      <c r="H74" s="78">
        <f t="shared" si="22"/>
        <v>15.838832928100036</v>
      </c>
      <c r="I74" s="78">
        <f t="shared" si="22"/>
        <v>16.923076923076923</v>
      </c>
      <c r="J74" s="26"/>
      <c r="K74" s="243">
        <f t="shared" si="22"/>
        <v>16.054914196567864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13.571428571428571</v>
      </c>
      <c r="C75" s="78">
        <f>IF(C19=0,0,(C9/(C19/8)))</f>
        <v>11.162790697674419</v>
      </c>
      <c r="D75" s="78">
        <f t="shared" ref="D75:I75" si="23">IF(D19=0,0,(D9/(D19/8)))</f>
        <v>13</v>
      </c>
      <c r="E75" s="78">
        <f t="shared" si="23"/>
        <v>9.5</v>
      </c>
      <c r="F75" s="78">
        <f t="shared" si="23"/>
        <v>14.814814814814815</v>
      </c>
      <c r="G75" s="78">
        <f t="shared" si="23"/>
        <v>10.285714285714286</v>
      </c>
      <c r="H75" s="78">
        <f t="shared" si="23"/>
        <v>7.2727272727272734</v>
      </c>
      <c r="I75" s="78">
        <f t="shared" si="23"/>
        <v>15</v>
      </c>
      <c r="J75" s="26"/>
      <c r="K75" s="243">
        <f>IF(K19=0,0,(K9/(K19/8)))</f>
        <v>11.030478955007256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0</v>
      </c>
      <c r="F76" s="78">
        <f t="shared" si="24"/>
        <v>9.375</v>
      </c>
      <c r="G76" s="78">
        <f t="shared" si="24"/>
        <v>0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60.892857142857146</v>
      </c>
      <c r="C77" s="78">
        <f>IF(C43=0,0,(C11/(C43/7.5)))</f>
        <v>46.640625</v>
      </c>
      <c r="D77" s="78">
        <f t="shared" ref="D77:I77" si="25">IF(D43=0,0,(D11/(D43/7.5)))</f>
        <v>54.718309859154928</v>
      </c>
      <c r="E77" s="78">
        <f t="shared" si="25"/>
        <v>70.643153526970949</v>
      </c>
      <c r="F77" s="78">
        <f t="shared" si="25"/>
        <v>50.625</v>
      </c>
      <c r="G77" s="78">
        <f t="shared" si="25"/>
        <v>51</v>
      </c>
      <c r="H77" s="78">
        <f t="shared" si="25"/>
        <v>55.6875</v>
      </c>
      <c r="I77" s="78">
        <f t="shared" si="25"/>
        <v>55.078125</v>
      </c>
      <c r="J77" s="38"/>
      <c r="K77" s="78">
        <f>IF(K43=0,0,(K11/(K43/7.5)))</f>
        <v>54.276315789473685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92"/>
  <sheetViews>
    <sheetView showGridLines="0" view="pageBreakPreview" zoomScaleSheetLayoutView="100" workbookViewId="0">
      <selection activeCell="B75" sqref="B75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39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Screen'!B153</f>
        <v>41419</v>
      </c>
      <c r="D5" s="12">
        <f t="shared" ref="D5:I5" si="0">+C5+1</f>
        <v>41420</v>
      </c>
      <c r="E5" s="12">
        <f t="shared" si="0"/>
        <v>41421</v>
      </c>
      <c r="F5" s="12">
        <f t="shared" si="0"/>
        <v>41422</v>
      </c>
      <c r="G5" s="12">
        <f t="shared" si="0"/>
        <v>41423</v>
      </c>
      <c r="H5" s="12">
        <f t="shared" si="0"/>
        <v>41424</v>
      </c>
      <c r="I5" s="12">
        <f t="shared" si="0"/>
        <v>41425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Screen'!C$153</f>
        <v>227</v>
      </c>
      <c r="D6" s="16">
        <f>+'Input Screen'!C$154</f>
        <v>303</v>
      </c>
      <c r="E6" s="16">
        <f>+'Input Screen'!C$155</f>
        <v>147</v>
      </c>
      <c r="F6" s="16">
        <f>+'Input Screen'!C$156</f>
        <v>118</v>
      </c>
      <c r="G6" s="16">
        <f>+'Input Screen'!C$157</f>
        <v>259</v>
      </c>
      <c r="H6" s="16">
        <f>+'Input Screen'!C$158</f>
        <v>305</v>
      </c>
      <c r="I6" s="16">
        <f>+'Input Screen'!C$159</f>
        <v>290</v>
      </c>
      <c r="J6" s="17"/>
      <c r="K6" s="18">
        <f>SUM(C6:I6)</f>
        <v>1649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0.73225806451612907</v>
      </c>
      <c r="D7" s="42">
        <f t="shared" ref="D7:I7" si="1">D6/310</f>
        <v>0.97741935483870968</v>
      </c>
      <c r="E7" s="42">
        <f t="shared" si="1"/>
        <v>0.47419354838709676</v>
      </c>
      <c r="F7" s="42">
        <f t="shared" si="1"/>
        <v>0.38064516129032255</v>
      </c>
      <c r="G7" s="42">
        <f t="shared" si="1"/>
        <v>0.8354838709677419</v>
      </c>
      <c r="H7" s="42">
        <f t="shared" si="1"/>
        <v>0.9838709677419355</v>
      </c>
      <c r="I7" s="42">
        <f t="shared" si="1"/>
        <v>0.93548387096774188</v>
      </c>
      <c r="J7" s="17"/>
      <c r="K7" s="42">
        <f>K6/2170</f>
        <v>0.75990783410138252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Screen'!D$153</f>
        <v>220</v>
      </c>
      <c r="D8" s="16">
        <f>+'Input Screen'!D$154</f>
        <v>250</v>
      </c>
      <c r="E8" s="16">
        <f>+'Input Screen'!D$155</f>
        <v>140</v>
      </c>
      <c r="F8" s="16">
        <f>+'Input Screen'!D$156</f>
        <v>116</v>
      </c>
      <c r="G8" s="16">
        <f>+'Input Screen'!D$157</f>
        <v>236</v>
      </c>
      <c r="H8" s="16">
        <f>+'Input Screen'!D$158</f>
        <v>280</v>
      </c>
      <c r="I8" s="16">
        <f>+'Input Screen'!D$159</f>
        <v>253</v>
      </c>
      <c r="J8" s="17"/>
      <c r="K8" s="18">
        <f t="shared" ref="K8:K13" si="2">SUM(C8:I8)</f>
        <v>1495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Screen'!E$153</f>
        <v>11</v>
      </c>
      <c r="D9" s="16">
        <f>+'Input Screen'!E$154</f>
        <v>12</v>
      </c>
      <c r="E9" s="16">
        <f>+'Input Screen'!E$155</f>
        <v>11</v>
      </c>
      <c r="F9" s="16">
        <f>+'Input Screen'!E$156</f>
        <v>19</v>
      </c>
      <c r="G9" s="16">
        <f>+'Input Screen'!E$157</f>
        <v>12</v>
      </c>
      <c r="H9" s="16">
        <f>+'Input Screen'!E$158</f>
        <v>7</v>
      </c>
      <c r="I9" s="16">
        <f>+'Input Screen'!E$159</f>
        <v>16</v>
      </c>
      <c r="J9" s="17"/>
      <c r="K9" s="18">
        <f t="shared" si="2"/>
        <v>88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Screen'!F$153</f>
        <v>0</v>
      </c>
      <c r="D10" s="16">
        <f>+'Input Screen'!F$154</f>
        <v>0</v>
      </c>
      <c r="E10" s="16">
        <f>+'Input Screen'!F$155</f>
        <v>0</v>
      </c>
      <c r="F10" s="16">
        <f>+'Input Screen'!F$156</f>
        <v>0</v>
      </c>
      <c r="G10" s="16">
        <f>+'Input Screen'!F$157</f>
        <v>0</v>
      </c>
      <c r="H10" s="16">
        <f>+'Input Screen'!F$158</f>
        <v>0</v>
      </c>
      <c r="I10" s="16">
        <f>+'Input Screen'!F$159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Screen'!G$153</f>
        <v>231</v>
      </c>
      <c r="D11" s="16">
        <f>+'Input Screen'!G$154</f>
        <v>262</v>
      </c>
      <c r="E11" s="16">
        <f>+'Input Screen'!G$155</f>
        <v>151</v>
      </c>
      <c r="F11" s="16">
        <f>+'Input Screen'!G$156</f>
        <v>135</v>
      </c>
      <c r="G11" s="16">
        <f>+'Input Screen'!G$157</f>
        <v>248</v>
      </c>
      <c r="H11" s="16">
        <f>+'Input Screen'!G$158</f>
        <v>287</v>
      </c>
      <c r="I11" s="16">
        <f>+'Input Screen'!G$159</f>
        <v>269</v>
      </c>
      <c r="J11" s="17"/>
      <c r="K11" s="18">
        <f t="shared" si="2"/>
        <v>1583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Screen'!H$153</f>
        <v>10</v>
      </c>
      <c r="D12" s="16">
        <f>+'Input Screen'!H$154</f>
        <v>10</v>
      </c>
      <c r="E12" s="16">
        <f>+'Input Screen'!H$155</f>
        <v>9</v>
      </c>
      <c r="F12" s="16">
        <f>+'Input Screen'!H$156</f>
        <v>0</v>
      </c>
      <c r="G12" s="16">
        <f>+'Input Screen'!H$157</f>
        <v>9</v>
      </c>
      <c r="H12" s="16">
        <f>+'Input Screen'!H$158</f>
        <v>0</v>
      </c>
      <c r="I12" s="16">
        <f>+'Input Screen'!H$159</f>
        <v>9</v>
      </c>
      <c r="J12" s="17"/>
      <c r="K12" s="18">
        <f t="shared" si="2"/>
        <v>47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Screen'!I$153</f>
        <v>0</v>
      </c>
      <c r="D13" s="16">
        <f>+'Input Screen'!I$154</f>
        <v>0</v>
      </c>
      <c r="E13" s="16">
        <f>+'Input Screen'!I$155</f>
        <v>0</v>
      </c>
      <c r="F13" s="16">
        <f>+'Input Screen'!I$156</f>
        <v>0</v>
      </c>
      <c r="G13" s="16">
        <f>+'Input Screen'!I$157</f>
        <v>0</v>
      </c>
      <c r="H13" s="16">
        <f>+'Input Screen'!I$158</f>
        <v>0</v>
      </c>
      <c r="I13" s="16">
        <f>+'Input Screen'!I$159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Screen'!J$153</f>
        <v>104</v>
      </c>
      <c r="D15" s="185">
        <f>+'Input Screen'!J$154</f>
        <v>135.6</v>
      </c>
      <c r="E15" s="185">
        <f>+'Input Screen'!J$155</f>
        <v>80.2</v>
      </c>
      <c r="F15" s="185">
        <f>+'Input Screen'!J$156</f>
        <v>56.05</v>
      </c>
      <c r="G15" s="185">
        <f>+'Input Screen'!J$157</f>
        <v>105.35</v>
      </c>
      <c r="H15" s="185">
        <f>+'Input Screen'!J$158</f>
        <v>133.69999999999999</v>
      </c>
      <c r="I15" s="185">
        <f>+'Input Screen'!J$159</f>
        <v>135.80000000000001</v>
      </c>
      <c r="J15" s="23"/>
      <c r="K15" s="22">
        <f>SUM(C15:I15)</f>
        <v>750.7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104.74474474474475</v>
      </c>
      <c r="D16" s="22">
        <f>VLOOKUP(D8,'Labor Stds'!A14:Q76,7)</f>
        <v>119.15915915915917</v>
      </c>
      <c r="E16" s="22">
        <f>VLOOKUP(E8,'Labor Stds'!A14:Q76,7)</f>
        <v>66.306306306306311</v>
      </c>
      <c r="F16" s="22">
        <f>VLOOKUP(F8,'Labor Stds'!A14:Q76,7)</f>
        <v>56.696696696696705</v>
      </c>
      <c r="G16" s="22">
        <f>VLOOKUP(G8,'Labor Stds'!A14:Q76,7)</f>
        <v>114.35435435435437</v>
      </c>
      <c r="H16" s="22">
        <f>VLOOKUP(H8,'Labor Stds'!A14:Q76,7)</f>
        <v>133.57357357357358</v>
      </c>
      <c r="I16" s="22">
        <f>VLOOKUP(I8,'Labor Stds'!A14:Q76,7)</f>
        <v>121.56156156156158</v>
      </c>
      <c r="J16" s="23"/>
      <c r="K16" s="22">
        <f>SUM(C16:I16)</f>
        <v>716.39639639639643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1.0071610071610073</v>
      </c>
      <c r="D17" s="42">
        <f t="shared" si="3"/>
        <v>0.87875486105574618</v>
      </c>
      <c r="E17" s="42">
        <f t="shared" si="3"/>
        <v>0.8267619240187819</v>
      </c>
      <c r="F17" s="42">
        <f t="shared" si="3"/>
        <v>1.011537853643117</v>
      </c>
      <c r="G17" s="42">
        <f t="shared" si="3"/>
        <v>1.0854708529127135</v>
      </c>
      <c r="H17" s="42">
        <f t="shared" si="3"/>
        <v>0.99905440219576358</v>
      </c>
      <c r="I17" s="42">
        <f t="shared" si="3"/>
        <v>0.89515141061532821</v>
      </c>
      <c r="J17" s="41"/>
      <c r="K17" s="42">
        <f>IF(K15=0,0,K16/K15)</f>
        <v>0.95430451098494251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Screen'!K$153</f>
        <v>7.4</v>
      </c>
      <c r="D19" s="185">
        <f>+'Input Screen'!K$154</f>
        <v>8</v>
      </c>
      <c r="E19" s="185">
        <f>+'Input Screen'!K$155</f>
        <v>7.5</v>
      </c>
      <c r="F19" s="185">
        <f>+'Input Screen'!K$156</f>
        <v>14.3</v>
      </c>
      <c r="G19" s="185">
        <f>+'Input Screen'!K$157</f>
        <v>7.75</v>
      </c>
      <c r="H19" s="185">
        <f>+'Input Screen'!K$158</f>
        <v>7.7</v>
      </c>
      <c r="I19" s="185">
        <f>+'Input Screen'!K$159</f>
        <v>8</v>
      </c>
      <c r="J19" s="23"/>
      <c r="K19" s="22">
        <f>SUM(C19:I19)</f>
        <v>60.650000000000006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11.076923076923077</v>
      </c>
      <c r="G20" s="22">
        <f>VLOOKUP(G9,'Labor Stds'!A14:Q76,8)</f>
        <v>8</v>
      </c>
      <c r="H20" s="22">
        <f>VLOOKUP(H9,'Labor Stds'!A14:Q76,8)</f>
        <v>4.9230769230769234</v>
      </c>
      <c r="I20" s="22">
        <f>VLOOKUP(I9,'Labor Stds'!A14:Q76,8)</f>
        <v>11.076923076923077</v>
      </c>
      <c r="J20" s="23"/>
      <c r="K20" s="22">
        <f>SUM(C20:I20)</f>
        <v>59.07692307692308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1.0810810810810809</v>
      </c>
      <c r="D21" s="42">
        <f t="shared" si="4"/>
        <v>1</v>
      </c>
      <c r="E21" s="42">
        <f>IF(E19=0,0,E20/E19)</f>
        <v>1.0666666666666667</v>
      </c>
      <c r="F21" s="42">
        <f t="shared" si="4"/>
        <v>0.77461000537923608</v>
      </c>
      <c r="G21" s="42">
        <f t="shared" si="4"/>
        <v>1.032258064516129</v>
      </c>
      <c r="H21" s="42">
        <f t="shared" si="4"/>
        <v>0.63936063936063936</v>
      </c>
      <c r="I21" s="42">
        <f t="shared" si="4"/>
        <v>1.3846153846153846</v>
      </c>
      <c r="J21" s="41"/>
      <c r="K21" s="42">
        <f>IF(K19=0,0,K20/K19)</f>
        <v>0.97406303506880587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Screen'!L$153</f>
        <v>14</v>
      </c>
      <c r="D23" s="185">
        <f>+'Input Screen'!L$154</f>
        <v>13.6</v>
      </c>
      <c r="E23" s="185">
        <f>+'Input Screen'!L$155</f>
        <v>15.8</v>
      </c>
      <c r="F23" s="185">
        <f>+'Input Screen'!L$156</f>
        <v>14.7</v>
      </c>
      <c r="G23" s="185">
        <f>+'Input Screen'!L$157</f>
        <v>15.9</v>
      </c>
      <c r="H23" s="185">
        <f>+'Input Screen'!L$158</f>
        <v>16</v>
      </c>
      <c r="I23" s="185">
        <f>+'Input Screen'!L$159</f>
        <v>15.9</v>
      </c>
      <c r="J23" s="23"/>
      <c r="K23" s="22">
        <f>SUM(C23:I23)</f>
        <v>105.90000000000002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1.6071428571428572</v>
      </c>
      <c r="D25" s="42">
        <f t="shared" si="5"/>
        <v>1.6544117647058825</v>
      </c>
      <c r="E25" s="42">
        <f t="shared" si="5"/>
        <v>0.94936708860759489</v>
      </c>
      <c r="F25" s="42">
        <f t="shared" si="5"/>
        <v>1.0204081632653061</v>
      </c>
      <c r="G25" s="42">
        <f t="shared" si="5"/>
        <v>1.4150943396226414</v>
      </c>
      <c r="H25" s="42">
        <f t="shared" si="5"/>
        <v>1.40625</v>
      </c>
      <c r="I25" s="42">
        <f t="shared" si="5"/>
        <v>1.4150943396226414</v>
      </c>
      <c r="J25" s="41"/>
      <c r="K25" s="42">
        <f>IF(K23=0,0,K24/K23)</f>
        <v>1.345609065155807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Screen'!M$153</f>
        <v>8</v>
      </c>
      <c r="D27" s="185">
        <f>+'Input Screen'!M$154</f>
        <v>8</v>
      </c>
      <c r="E27" s="185">
        <f>+'Input Screen'!M$155</f>
        <v>7</v>
      </c>
      <c r="F27" s="185">
        <f>+'Input Screen'!M$156</f>
        <v>0</v>
      </c>
      <c r="G27" s="185">
        <f>+'Input Screen'!M$157</f>
        <v>7</v>
      </c>
      <c r="H27" s="185">
        <f>+'Input Screen'!M$158</f>
        <v>0</v>
      </c>
      <c r="I27" s="185">
        <f>+'Input Screen'!M$159</f>
        <v>7</v>
      </c>
      <c r="J27" s="23"/>
      <c r="K27" s="22">
        <f>SUM(C27:I27)</f>
        <v>37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0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0.76428571428571423</v>
      </c>
      <c r="F29" s="42">
        <f t="shared" si="6"/>
        <v>0</v>
      </c>
      <c r="G29" s="42">
        <f t="shared" si="6"/>
        <v>0.76428571428571423</v>
      </c>
      <c r="H29" s="42">
        <f t="shared" si="6"/>
        <v>0</v>
      </c>
      <c r="I29" s="42">
        <f t="shared" si="6"/>
        <v>0.76428571428571423</v>
      </c>
      <c r="J29" s="41"/>
      <c r="K29" s="42">
        <f>IF(K27=0,0,K28/K27)</f>
        <v>0.72297297297297303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Screen'!N$153</f>
        <v>6</v>
      </c>
      <c r="D31" s="185">
        <f>+'Input Screen'!N$154</f>
        <v>8</v>
      </c>
      <c r="E31" s="185">
        <f>+'Input Screen'!N$155</f>
        <v>6.1</v>
      </c>
      <c r="F31" s="185">
        <f>+'Input Screen'!N$156</f>
        <v>6</v>
      </c>
      <c r="G31" s="185">
        <f>+'Input Screen'!N$157</f>
        <v>8</v>
      </c>
      <c r="H31" s="185">
        <f>+'Input Screen'!N$158</f>
        <v>8</v>
      </c>
      <c r="I31" s="185">
        <f>+'Input Screen'!N$159</f>
        <v>8</v>
      </c>
      <c r="J31" s="23"/>
      <c r="K31" s="22">
        <f>SUM(C31:I31)</f>
        <v>50.1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1.25</v>
      </c>
      <c r="D33" s="42">
        <f t="shared" si="7"/>
        <v>0.9375</v>
      </c>
      <c r="E33" s="42">
        <f>IF(E31=0,0,E32/E31)</f>
        <v>1.2295081967213115</v>
      </c>
      <c r="F33" s="42">
        <f t="shared" si="7"/>
        <v>1.25</v>
      </c>
      <c r="G33" s="42">
        <f t="shared" si="7"/>
        <v>0.9375</v>
      </c>
      <c r="H33" s="42">
        <f>IF(H31=0,0,H32/H31)</f>
        <v>0.9375</v>
      </c>
      <c r="I33" s="42">
        <f t="shared" si="7"/>
        <v>0.9375</v>
      </c>
      <c r="J33" s="41"/>
      <c r="K33" s="42">
        <f>IF(K31=0,0,K32/K31)</f>
        <v>1.0479041916167664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Screen'!O$153</f>
        <v>8</v>
      </c>
      <c r="D35" s="185">
        <f>+'Input Screen'!O$154</f>
        <v>7.6</v>
      </c>
      <c r="E35" s="185">
        <f>+'Input Screen'!O$155</f>
        <v>7</v>
      </c>
      <c r="F35" s="185">
        <f>+'Input Screen'!O$156</f>
        <v>6.5</v>
      </c>
      <c r="G35" s="185">
        <f>+'Input Screen'!O$157</f>
        <v>8</v>
      </c>
      <c r="H35" s="185">
        <f>+'Input Screen'!O$158</f>
        <v>8</v>
      </c>
      <c r="I35" s="185">
        <f>+'Input Screen'!O$159</f>
        <v>7.1</v>
      </c>
      <c r="J35" s="23"/>
      <c r="K35" s="22">
        <f>SUM(C35:I35)</f>
        <v>52.2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0.9375</v>
      </c>
      <c r="D37" s="42">
        <f t="shared" si="8"/>
        <v>0.98684210526315796</v>
      </c>
      <c r="E37" s="42">
        <f t="shared" si="8"/>
        <v>1.0714285714285714</v>
      </c>
      <c r="F37" s="42">
        <f t="shared" si="8"/>
        <v>1.1538461538461537</v>
      </c>
      <c r="G37" s="42">
        <f t="shared" si="8"/>
        <v>0.9375</v>
      </c>
      <c r="H37" s="42">
        <f t="shared" si="8"/>
        <v>0.9375</v>
      </c>
      <c r="I37" s="42">
        <f t="shared" si="8"/>
        <v>1.0563380281690142</v>
      </c>
      <c r="J37" s="41"/>
      <c r="K37" s="42">
        <f>IF(K35=0,0,K36/K35)</f>
        <v>1.0057471264367817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Screen'!P$153</f>
        <v>15</v>
      </c>
      <c r="D39" s="185">
        <f>+'Input Screen'!P$154</f>
        <v>7.8</v>
      </c>
      <c r="E39" s="185">
        <f>+'Input Screen'!P$155</f>
        <v>7.5</v>
      </c>
      <c r="F39" s="185">
        <f>+'Input Screen'!P$156</f>
        <v>15.5</v>
      </c>
      <c r="G39" s="185">
        <f>+'Input Screen'!P$157</f>
        <v>15.5</v>
      </c>
      <c r="H39" s="185">
        <f>+'Input Screen'!P$158</f>
        <v>15.5</v>
      </c>
      <c r="I39" s="185">
        <f>+'Input Screen'!P$159</f>
        <v>15.6</v>
      </c>
      <c r="J39" s="23"/>
      <c r="K39" s="22">
        <f>SUM(C39:I39)</f>
        <v>92.399999999999991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1.4641025641025642</v>
      </c>
      <c r="E41" s="42">
        <f t="shared" si="9"/>
        <v>1.5226666666666666</v>
      </c>
      <c r="F41" s="42">
        <f t="shared" si="9"/>
        <v>0.73677419354838714</v>
      </c>
      <c r="G41" s="42">
        <f t="shared" si="9"/>
        <v>0.73677419354838714</v>
      </c>
      <c r="H41" s="42">
        <f t="shared" si="9"/>
        <v>0.73677419354838714</v>
      </c>
      <c r="I41" s="42">
        <f t="shared" si="9"/>
        <v>0.73205128205128212</v>
      </c>
      <c r="J41" s="41"/>
      <c r="K41" s="42">
        <f>IF(K39=0,0,K40/K39)</f>
        <v>0.86515151515151523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Screen'!Q$153</f>
        <v>38.5</v>
      </c>
      <c r="D43" s="185">
        <f>+'Input Screen'!Q$154</f>
        <v>44.6</v>
      </c>
      <c r="E43" s="185">
        <f>+'Input Screen'!Q$155</f>
        <v>32.1</v>
      </c>
      <c r="F43" s="185">
        <f>+'Input Screen'!Q$156</f>
        <v>32</v>
      </c>
      <c r="G43" s="185">
        <f>+'Input Screen'!Q$157</f>
        <v>32</v>
      </c>
      <c r="H43" s="185">
        <f>+'Input Screen'!Q$158</f>
        <v>28</v>
      </c>
      <c r="I43" s="185">
        <f>+'Input Screen'!Q$159</f>
        <v>36</v>
      </c>
      <c r="J43" s="23"/>
      <c r="K43" s="22">
        <f>SUM(C43:I43)</f>
        <v>243.2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20.357142857142858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200.35714285714286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0.77922077922077926</v>
      </c>
      <c r="D45" s="42">
        <f t="shared" si="10"/>
        <v>0.67264573991031384</v>
      </c>
      <c r="E45" s="42">
        <f t="shared" si="10"/>
        <v>0.93457943925233644</v>
      </c>
      <c r="F45" s="42">
        <f t="shared" si="10"/>
        <v>0.6361607142857143</v>
      </c>
      <c r="G45" s="42">
        <f t="shared" si="10"/>
        <v>0.9375</v>
      </c>
      <c r="H45" s="42">
        <f t="shared" si="10"/>
        <v>1.0714285714285714</v>
      </c>
      <c r="I45" s="42">
        <f t="shared" si="10"/>
        <v>0.83333333333333337</v>
      </c>
      <c r="J45" s="41"/>
      <c r="K45" s="42">
        <f>IF(K43=0,0,K44/K43)</f>
        <v>0.82383693609022557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Screen'!R$153</f>
        <v>7.5</v>
      </c>
      <c r="D47" s="185">
        <f>+'Input Screen'!R$154</f>
        <v>8</v>
      </c>
      <c r="E47" s="185">
        <f>+'Input Screen'!R$155</f>
        <v>8</v>
      </c>
      <c r="F47" s="185">
        <f>+'Input Screen'!R$156</f>
        <v>7.9</v>
      </c>
      <c r="G47" s="185">
        <f>+'Input Screen'!R$157</f>
        <v>0</v>
      </c>
      <c r="H47" s="185">
        <f>+'Input Screen'!R$158</f>
        <v>8</v>
      </c>
      <c r="I47" s="185">
        <f>+'Input Screen'!R$159</f>
        <v>8</v>
      </c>
      <c r="J47" s="23"/>
      <c r="K47" s="22">
        <f>SUM(C47:I47)</f>
        <v>47.4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1.0666666666666667</v>
      </c>
      <c r="D49" s="42">
        <f t="shared" si="11"/>
        <v>1</v>
      </c>
      <c r="E49" s="42">
        <f t="shared" si="11"/>
        <v>1</v>
      </c>
      <c r="F49" s="42">
        <f t="shared" si="11"/>
        <v>1.0126582278481011</v>
      </c>
      <c r="G49" s="42">
        <f t="shared" si="11"/>
        <v>0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1.1814345991561181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Screen'!S$153</f>
        <v>7.5</v>
      </c>
      <c r="D51" s="185">
        <f>+'Input Screen'!S$154</f>
        <v>7.6</v>
      </c>
      <c r="E51" s="185">
        <f>+'Input Screen'!S$155</f>
        <v>7.5</v>
      </c>
      <c r="F51" s="185">
        <f>+'Input Screen'!S$156</f>
        <v>7.6</v>
      </c>
      <c r="G51" s="185">
        <f>+'Input Screen'!S$157</f>
        <v>7.6</v>
      </c>
      <c r="H51" s="185">
        <f>+'Input Screen'!S$158</f>
        <v>15.6</v>
      </c>
      <c r="I51" s="185">
        <f>+'Input Screen'!S$159</f>
        <v>7.6</v>
      </c>
      <c r="J51" s="23"/>
      <c r="K51" s="22">
        <f>SUM(C51:I51)</f>
        <v>61.000000000000007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1.8026315789473684</v>
      </c>
      <c r="E53" s="42">
        <f t="shared" si="12"/>
        <v>1.8266666666666667</v>
      </c>
      <c r="F53" s="42">
        <f t="shared" si="12"/>
        <v>1.8026315789473684</v>
      </c>
      <c r="G53" s="42">
        <f t="shared" si="12"/>
        <v>1.8026315789473684</v>
      </c>
      <c r="H53" s="42">
        <f t="shared" si="12"/>
        <v>0.87820512820512819</v>
      </c>
      <c r="I53" s="42">
        <f t="shared" si="12"/>
        <v>1.8026315789473684</v>
      </c>
      <c r="J53" s="41"/>
      <c r="K53" s="42">
        <f>IF(K51=0,0,K52/K51)</f>
        <v>1.5721311475409836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Screen'!T$153</f>
        <v>11.42</v>
      </c>
      <c r="D55" s="185">
        <f>+'Input Screen'!T$154</f>
        <v>11.42</v>
      </c>
      <c r="E55" s="185">
        <f>+'Input Screen'!T$155</f>
        <v>11.42</v>
      </c>
      <c r="F55" s="185">
        <f>+'Input Screen'!T$156</f>
        <v>11.42</v>
      </c>
      <c r="G55" s="185">
        <f>+'Input Screen'!T$157</f>
        <v>11.42</v>
      </c>
      <c r="H55" s="185">
        <f>+'Input Screen'!T$158</f>
        <v>11.42</v>
      </c>
      <c r="I55" s="185">
        <f>+'Input Screen'!T$159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Screen'!U$153</f>
        <v>0.4</v>
      </c>
      <c r="D59" s="185">
        <f>+'Input Screen'!U$154</f>
        <v>1.5</v>
      </c>
      <c r="E59" s="185">
        <f>+'Input Screen'!U$155</f>
        <v>0.4</v>
      </c>
      <c r="F59" s="185">
        <f>+'Input Screen'!U$156</f>
        <v>0.3</v>
      </c>
      <c r="G59" s="185">
        <f>+'Input Screen'!U$157</f>
        <v>0.5</v>
      </c>
      <c r="H59" s="185">
        <f>+'Input Screen'!U$158</f>
        <v>0</v>
      </c>
      <c r="I59" s="185">
        <f>+'Input Screen'!U$159</f>
        <v>2.95</v>
      </c>
      <c r="J59" s="23"/>
      <c r="K59" s="22">
        <f>SUM(C59:I59)</f>
        <v>6.05</v>
      </c>
      <c r="L59" s="4"/>
    </row>
    <row r="60" spans="1:13" ht="15" customHeight="1">
      <c r="A60" s="337"/>
      <c r="B60" s="65" t="s">
        <v>71</v>
      </c>
      <c r="C60" s="28">
        <f>C59*'Labor Stds'!$S$10</f>
        <v>9.5178000000000029</v>
      </c>
      <c r="D60" s="28">
        <f>D59*'Labor Stds'!$S$10</f>
        <v>35.691750000000013</v>
      </c>
      <c r="E60" s="28">
        <f>E59*'Labor Stds'!$S$10</f>
        <v>9.5178000000000029</v>
      </c>
      <c r="F60" s="28">
        <f>F59*'Labor Stds'!$S$10</f>
        <v>7.1383500000000017</v>
      </c>
      <c r="G60" s="28">
        <f>G59*'Labor Stds'!$S$10</f>
        <v>11.897250000000003</v>
      </c>
      <c r="H60" s="28">
        <f>H59*'Labor Stds'!$S$10</f>
        <v>0</v>
      </c>
      <c r="I60" s="28">
        <f>I59*'Labor Stds'!$S$10</f>
        <v>70.193775000000016</v>
      </c>
      <c r="J60" s="23"/>
      <c r="K60" s="28">
        <f>SUM(C60:I60)</f>
        <v>143.95672500000003</v>
      </c>
      <c r="L60" s="4"/>
    </row>
    <row r="61" spans="1:13" ht="15" customHeight="1">
      <c r="A61" s="338"/>
      <c r="B61" s="64" t="s">
        <v>17</v>
      </c>
      <c r="C61" s="28">
        <f>C60/3</f>
        <v>3.172600000000001</v>
      </c>
      <c r="D61" s="28">
        <f t="shared" ref="D61:I61" si="14">D60/3</f>
        <v>11.897250000000005</v>
      </c>
      <c r="E61" s="28">
        <f t="shared" si="14"/>
        <v>3.172600000000001</v>
      </c>
      <c r="F61" s="28">
        <f t="shared" si="14"/>
        <v>2.3794500000000007</v>
      </c>
      <c r="G61" s="28">
        <f t="shared" si="14"/>
        <v>3.9657500000000012</v>
      </c>
      <c r="H61" s="28">
        <f t="shared" si="14"/>
        <v>0</v>
      </c>
      <c r="I61" s="28">
        <f t="shared" si="14"/>
        <v>23.397925000000004</v>
      </c>
      <c r="J61" s="48"/>
      <c r="K61" s="28">
        <f>SUM(C61:I61)</f>
        <v>47.985575000000011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227.32</v>
      </c>
      <c r="D63" s="18">
        <f t="shared" ref="D63:I63" si="15">SUM(D15,D19,D23,D27,D31,D35,D39,D43,D47,D51,D55)</f>
        <v>260.21999999999997</v>
      </c>
      <c r="E63" s="18">
        <f t="shared" si="15"/>
        <v>190.11999999999998</v>
      </c>
      <c r="F63" s="18">
        <f t="shared" si="15"/>
        <v>171.97</v>
      </c>
      <c r="G63" s="18">
        <f t="shared" si="15"/>
        <v>218.51999999999998</v>
      </c>
      <c r="H63" s="18">
        <f t="shared" si="15"/>
        <v>251.91999999999996</v>
      </c>
      <c r="I63" s="18">
        <f t="shared" si="15"/>
        <v>260.42</v>
      </c>
      <c r="J63" s="17"/>
      <c r="K63" s="18">
        <f>SUM(C63:I63)</f>
        <v>1580.4900000000002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230.14474474474474</v>
      </c>
      <c r="D64" s="18">
        <f t="shared" ref="D64:I64" si="16">SUM(D16,D20,D24,D28,D32,D36,D40,D44,D48,D52,D56)</f>
        <v>244.55915915915915</v>
      </c>
      <c r="E64" s="18">
        <f t="shared" si="16"/>
        <v>184.20630630630632</v>
      </c>
      <c r="F64" s="18">
        <f t="shared" si="16"/>
        <v>162.68076263076264</v>
      </c>
      <c r="G64" s="18">
        <f t="shared" si="16"/>
        <v>239.75435435435435</v>
      </c>
      <c r="H64" s="18">
        <f t="shared" si="16"/>
        <v>250.5466504966505</v>
      </c>
      <c r="I64" s="18">
        <f t="shared" si="16"/>
        <v>250.03848463848462</v>
      </c>
      <c r="J64" s="23"/>
      <c r="K64" s="18">
        <f>SUM(C64:I64)</f>
        <v>1561.9304623304622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1.0124262922080975</v>
      </c>
      <c r="D65" s="42">
        <f t="shared" si="17"/>
        <v>0.93981692090984237</v>
      </c>
      <c r="E65" s="42">
        <f t="shared" si="17"/>
        <v>0.96889494164899193</v>
      </c>
      <c r="F65" s="42">
        <f t="shared" si="17"/>
        <v>0.94598338449010089</v>
      </c>
      <c r="G65" s="42">
        <f t="shared" si="17"/>
        <v>1.097173505191078</v>
      </c>
      <c r="H65" s="42">
        <f t="shared" si="17"/>
        <v>0.99454846973900657</v>
      </c>
      <c r="I65" s="42">
        <f t="shared" si="17"/>
        <v>0.96013549127749254</v>
      </c>
      <c r="J65" s="41"/>
      <c r="K65" s="42">
        <f>IF(K63=0,0,K64/K63)</f>
        <v>0.98825709895694502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3153.5475999999999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3599.4702499999994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2661.1455999999998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2419.5834499999996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3024.6767500000001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3483.4350000000004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3613.6229250000006</v>
      </c>
      <c r="J67" s="17"/>
      <c r="K67" s="28">
        <f>SUM(C67:I67)</f>
        <v>21955.481575000002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3193.3920153153158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3384.5271504504503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2584.2483216216219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2298.8196124839128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3320.8154387387394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3463.9212855855858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3457.1830063063062</v>
      </c>
      <c r="J68" s="23"/>
      <c r="K68" s="28">
        <f>SUM(C68:I68)</f>
        <v>21702.906830501935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1.0126347911524518</v>
      </c>
      <c r="D69" s="42">
        <f t="shared" si="18"/>
        <v>0.94028479620034389</v>
      </c>
      <c r="E69" s="42">
        <f t="shared" si="18"/>
        <v>0.97110369369553551</v>
      </c>
      <c r="F69" s="42">
        <f t="shared" si="18"/>
        <v>0.95008899671714697</v>
      </c>
      <c r="G69" s="42">
        <f t="shared" si="18"/>
        <v>1.0979075495385546</v>
      </c>
      <c r="H69" s="42">
        <f t="shared" si="18"/>
        <v>0.99439814022239126</v>
      </c>
      <c r="I69" s="42">
        <f t="shared" si="18"/>
        <v>0.9567082891766594</v>
      </c>
      <c r="J69" s="41"/>
      <c r="K69" s="42">
        <f>IF(K67=0,0,K68/K67)</f>
        <v>0.98849605080921277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125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-2.8247447447447485</v>
      </c>
      <c r="D71" s="47">
        <f t="shared" ref="D71:I71" si="19">IF(D63=0,0,D63-D64)</f>
        <v>15.66084084084082</v>
      </c>
      <c r="E71" s="47">
        <f t="shared" si="19"/>
        <v>5.9136936936936593</v>
      </c>
      <c r="F71" s="47">
        <f t="shared" si="19"/>
        <v>9.2892373692373553</v>
      </c>
      <c r="G71" s="47">
        <f t="shared" si="19"/>
        <v>-21.234354354354366</v>
      </c>
      <c r="H71" s="47">
        <f t="shared" si="19"/>
        <v>1.3733495033494592</v>
      </c>
      <c r="I71" s="47">
        <f t="shared" si="19"/>
        <v>10.381515361515397</v>
      </c>
      <c r="J71" s="26"/>
      <c r="K71" s="242">
        <f>IF(K63=0,0,K63-K64)</f>
        <v>18.559537669538031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-39.844415315315928</v>
      </c>
      <c r="D72" s="137">
        <f t="shared" ref="D72:I72" si="20">IF(D64=0,0,D67-D68)</f>
        <v>214.94309954954906</v>
      </c>
      <c r="E72" s="137">
        <f t="shared" si="20"/>
        <v>76.897278378377905</v>
      </c>
      <c r="F72" s="137">
        <f t="shared" si="20"/>
        <v>120.76383751608682</v>
      </c>
      <c r="G72" s="137">
        <f t="shared" si="20"/>
        <v>-296.13868873873935</v>
      </c>
      <c r="H72" s="137">
        <f t="shared" si="20"/>
        <v>19.513714414414608</v>
      </c>
      <c r="I72" s="137">
        <f t="shared" si="20"/>
        <v>156.43991869369438</v>
      </c>
      <c r="J72" s="26"/>
      <c r="K72" s="137">
        <f>IF(K64=0,0,K67-K68)</f>
        <v>252.57474449806614</v>
      </c>
      <c r="L72" s="4"/>
    </row>
    <row r="73" spans="1:12" ht="15" customHeight="1">
      <c r="A73" s="68" t="s">
        <v>154</v>
      </c>
      <c r="B73" s="240">
        <f>IF(K64=0,0,(K64*60)/K11)</f>
        <v>59.201407289846955</v>
      </c>
      <c r="C73" s="78">
        <f>IF(C63=0,0,(C63*60)/C11)</f>
        <v>59.044155844155839</v>
      </c>
      <c r="D73" s="78">
        <f t="shared" ref="D73:I73" si="21">IF(D63=0,0,(D63*60)/D11)</f>
        <v>59.592366412213735</v>
      </c>
      <c r="E73" s="78">
        <f t="shared" si="21"/>
        <v>75.544370860927145</v>
      </c>
      <c r="F73" s="78">
        <f t="shared" si="21"/>
        <v>76.431111111111122</v>
      </c>
      <c r="G73" s="78">
        <f t="shared" si="21"/>
        <v>52.867741935483863</v>
      </c>
      <c r="H73" s="78">
        <f t="shared" si="21"/>
        <v>52.666202090592321</v>
      </c>
      <c r="I73" s="78">
        <f t="shared" si="21"/>
        <v>58.086245353159853</v>
      </c>
      <c r="J73" s="26"/>
      <c r="K73" s="243">
        <f>IF(K63=0,0,(K63*60)/K11)</f>
        <v>59.904864181933043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16.694668008048289</v>
      </c>
      <c r="C74" s="78">
        <f t="shared" ref="C74:K74" si="22">IF(C15=0,0,(C8/(C15/8)))</f>
        <v>16.923076923076923</v>
      </c>
      <c r="D74" s="78">
        <f t="shared" si="22"/>
        <v>14.749262536873157</v>
      </c>
      <c r="E74" s="78">
        <f t="shared" si="22"/>
        <v>13.96508728179551</v>
      </c>
      <c r="F74" s="78">
        <f t="shared" si="22"/>
        <v>16.556645851917931</v>
      </c>
      <c r="G74" s="78">
        <f t="shared" si="22"/>
        <v>17.921214997626958</v>
      </c>
      <c r="H74" s="78">
        <f t="shared" si="22"/>
        <v>16.753926701570681</v>
      </c>
      <c r="I74" s="78">
        <f t="shared" si="22"/>
        <v>14.904270986745212</v>
      </c>
      <c r="J74" s="26"/>
      <c r="K74" s="243">
        <f t="shared" si="22"/>
        <v>15.931796989476487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11.916666666666666</v>
      </c>
      <c r="C75" s="78">
        <f>IF(C19=0,0,(C9/(C19/8)))</f>
        <v>11.891891891891891</v>
      </c>
      <c r="D75" s="78">
        <f t="shared" ref="D75:I75" si="23">IF(D19=0,0,(D9/(D19/8)))</f>
        <v>12</v>
      </c>
      <c r="E75" s="78">
        <f t="shared" si="23"/>
        <v>11.733333333333333</v>
      </c>
      <c r="F75" s="78">
        <f t="shared" si="23"/>
        <v>10.629370629370628</v>
      </c>
      <c r="G75" s="78">
        <f t="shared" si="23"/>
        <v>12.387096774193548</v>
      </c>
      <c r="H75" s="78">
        <f t="shared" si="23"/>
        <v>7.2727272727272725</v>
      </c>
      <c r="I75" s="78">
        <f t="shared" si="23"/>
        <v>16</v>
      </c>
      <c r="J75" s="26"/>
      <c r="K75" s="243">
        <f>IF(K19=0,0,(K9/(K19/8)))</f>
        <v>11.607584501236602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13.177570093457943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9.6428571428571423</v>
      </c>
      <c r="F76" s="78">
        <f t="shared" si="24"/>
        <v>0</v>
      </c>
      <c r="G76" s="78">
        <f t="shared" si="24"/>
        <v>9.6428571428571423</v>
      </c>
      <c r="H76" s="78">
        <f t="shared" si="24"/>
        <v>0</v>
      </c>
      <c r="I76" s="78">
        <f t="shared" si="24"/>
        <v>9.6428571428571423</v>
      </c>
      <c r="J76" s="129"/>
      <c r="K76" s="78">
        <f>IF(K27=0,0,(K12/(K27/7.5)))</f>
        <v>9.5270270270270263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59.256684491978611</v>
      </c>
      <c r="C77" s="78">
        <f>IF(C43=0,0,(C11/(C43/7.5)))</f>
        <v>44.999999999999993</v>
      </c>
      <c r="D77" s="78">
        <f t="shared" ref="D77:I77" si="25">IF(D43=0,0,(D11/(D43/7.5)))</f>
        <v>44.058295964125556</v>
      </c>
      <c r="E77" s="78">
        <f t="shared" si="25"/>
        <v>35.280373831775698</v>
      </c>
      <c r="F77" s="78">
        <f t="shared" si="25"/>
        <v>31.640625</v>
      </c>
      <c r="G77" s="78">
        <f t="shared" si="25"/>
        <v>58.125</v>
      </c>
      <c r="H77" s="78">
        <f t="shared" si="25"/>
        <v>76.875</v>
      </c>
      <c r="I77" s="78">
        <f t="shared" si="25"/>
        <v>56.041666666666671</v>
      </c>
      <c r="J77" s="38"/>
      <c r="K77" s="78">
        <f>IF(K43=0,0,(K11/(K43/7.5)))</f>
        <v>48.81784539473685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M92"/>
  <sheetViews>
    <sheetView showGridLines="0" view="pageBreakPreview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40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Screen'!B160</f>
        <v>41426</v>
      </c>
      <c r="D5" s="12">
        <f t="shared" ref="D5:I5" si="0">+C5+1</f>
        <v>41427</v>
      </c>
      <c r="E5" s="12">
        <f t="shared" si="0"/>
        <v>41428</v>
      </c>
      <c r="F5" s="12">
        <f t="shared" si="0"/>
        <v>41429</v>
      </c>
      <c r="G5" s="12">
        <f t="shared" si="0"/>
        <v>41430</v>
      </c>
      <c r="H5" s="12">
        <f t="shared" si="0"/>
        <v>41431</v>
      </c>
      <c r="I5" s="12">
        <f t="shared" si="0"/>
        <v>41432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Screen'!C$160</f>
        <v>303</v>
      </c>
      <c r="D6" s="16">
        <f>+'Input Screen'!C$161</f>
        <v>302</v>
      </c>
      <c r="E6" s="16">
        <f>+'Input Screen'!C$162</f>
        <v>167</v>
      </c>
      <c r="F6" s="16">
        <f>+'Input Screen'!C$163</f>
        <v>221</v>
      </c>
      <c r="G6" s="16">
        <f>+'Input Screen'!C$164</f>
        <v>247</v>
      </c>
      <c r="H6" s="16">
        <f>+'Input Screen'!C$165</f>
        <v>236</v>
      </c>
      <c r="I6" s="16">
        <f>+'Input Screen'!C$166</f>
        <v>193</v>
      </c>
      <c r="J6" s="17"/>
      <c r="K6" s="18">
        <f>SUM(C6:I6)</f>
        <v>1669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0.97741935483870968</v>
      </c>
      <c r="D7" s="42">
        <f t="shared" ref="D7:I7" si="1">D6/310</f>
        <v>0.97419354838709682</v>
      </c>
      <c r="E7" s="42">
        <f t="shared" si="1"/>
        <v>0.53870967741935483</v>
      </c>
      <c r="F7" s="42">
        <f t="shared" si="1"/>
        <v>0.7129032258064516</v>
      </c>
      <c r="G7" s="42">
        <f t="shared" si="1"/>
        <v>0.79677419354838708</v>
      </c>
      <c r="H7" s="42">
        <f t="shared" si="1"/>
        <v>0.76129032258064511</v>
      </c>
      <c r="I7" s="42">
        <f t="shared" si="1"/>
        <v>0.6225806451612903</v>
      </c>
      <c r="J7" s="17"/>
      <c r="K7" s="42">
        <f>K6/2170</f>
        <v>0.76912442396313363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Screen'!D$160</f>
        <v>273</v>
      </c>
      <c r="D8" s="16">
        <f>+'Input Screen'!D$161</f>
        <v>207</v>
      </c>
      <c r="E8" s="16">
        <f>+'Input Screen'!D$162</f>
        <v>162</v>
      </c>
      <c r="F8" s="16">
        <f>+'Input Screen'!D$163</f>
        <v>185</v>
      </c>
      <c r="G8" s="16">
        <f>+'Input Screen'!D$164</f>
        <v>193</v>
      </c>
      <c r="H8" s="16">
        <f>+'Input Screen'!D$165</f>
        <v>212</v>
      </c>
      <c r="I8" s="16">
        <f>+'Input Screen'!D$166</f>
        <v>163</v>
      </c>
      <c r="J8" s="17"/>
      <c r="K8" s="18">
        <f t="shared" ref="K8:K13" si="2">SUM(C8:I8)</f>
        <v>1395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Screen'!E$160</f>
        <v>12</v>
      </c>
      <c r="D9" s="16">
        <f>+'Input Screen'!E$161</f>
        <v>16</v>
      </c>
      <c r="E9" s="16">
        <f>+'Input Screen'!E$162</f>
        <v>14</v>
      </c>
      <c r="F9" s="16">
        <f>+'Input Screen'!E$163</f>
        <v>14</v>
      </c>
      <c r="G9" s="16">
        <f>+'Input Screen'!E$164</f>
        <v>10</v>
      </c>
      <c r="H9" s="16">
        <f>+'Input Screen'!E$165</f>
        <v>10</v>
      </c>
      <c r="I9" s="16">
        <f>+'Input Screen'!E$166</f>
        <v>14</v>
      </c>
      <c r="J9" s="17"/>
      <c r="K9" s="18">
        <f t="shared" si="2"/>
        <v>90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Screen'!F$160</f>
        <v>0</v>
      </c>
      <c r="D10" s="16">
        <f>+'Input Screen'!F$161</f>
        <v>0</v>
      </c>
      <c r="E10" s="16">
        <f>+'Input Screen'!F$162</f>
        <v>0</v>
      </c>
      <c r="F10" s="16">
        <f>+'Input Screen'!F$163</f>
        <v>0</v>
      </c>
      <c r="G10" s="16">
        <f>+'Input Screen'!F$164</f>
        <v>0</v>
      </c>
      <c r="H10" s="16">
        <f>+'Input Screen'!F$165</f>
        <v>0</v>
      </c>
      <c r="I10" s="16">
        <f>+'Input Screen'!F$166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Screen'!G$160</f>
        <v>285</v>
      </c>
      <c r="D11" s="16">
        <f>+'Input Screen'!G$161</f>
        <v>223</v>
      </c>
      <c r="E11" s="16">
        <f>+'Input Screen'!G$162</f>
        <v>176</v>
      </c>
      <c r="F11" s="16">
        <f>+'Input Screen'!G$163</f>
        <v>199</v>
      </c>
      <c r="G11" s="16">
        <f>+'Input Screen'!G$164</f>
        <v>203</v>
      </c>
      <c r="H11" s="16">
        <f>+'Input Screen'!G$165</f>
        <v>222</v>
      </c>
      <c r="I11" s="16">
        <f>+'Input Screen'!G$166</f>
        <v>177</v>
      </c>
      <c r="J11" s="17"/>
      <c r="K11" s="18">
        <f t="shared" si="2"/>
        <v>1485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Screen'!H$160</f>
        <v>0</v>
      </c>
      <c r="D12" s="16">
        <f>+'Input Screen'!H$161</f>
        <v>10</v>
      </c>
      <c r="E12" s="16">
        <f>+'Input Screen'!H$162</f>
        <v>9</v>
      </c>
      <c r="F12" s="16">
        <f>+'Input Screen'!H$163</f>
        <v>0</v>
      </c>
      <c r="G12" s="16">
        <f>+'Input Screen'!H$164</f>
        <v>0</v>
      </c>
      <c r="H12" s="16">
        <f>+'Input Screen'!H$165</f>
        <v>0</v>
      </c>
      <c r="I12" s="16">
        <f>+'Input Screen'!H$166</f>
        <v>9</v>
      </c>
      <c r="J12" s="17"/>
      <c r="K12" s="18">
        <f t="shared" si="2"/>
        <v>28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Screen'!I$160</f>
        <v>0</v>
      </c>
      <c r="D13" s="16">
        <f>+'Input Screen'!I$161</f>
        <v>0</v>
      </c>
      <c r="E13" s="16">
        <f>+'Input Screen'!I$162</f>
        <v>0</v>
      </c>
      <c r="F13" s="16">
        <f>+'Input Screen'!I$163</f>
        <v>0</v>
      </c>
      <c r="G13" s="16">
        <f>+'Input Screen'!I$164</f>
        <v>0</v>
      </c>
      <c r="H13" s="16">
        <f>+'Input Screen'!I$165</f>
        <v>0</v>
      </c>
      <c r="I13" s="16">
        <f>+'Input Screen'!I$166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Screen'!J$160</f>
        <v>132.5</v>
      </c>
      <c r="D15" s="185">
        <f>+'Input Screen'!J$161</f>
        <v>136</v>
      </c>
      <c r="E15" s="185">
        <f>+'Input Screen'!J$162</f>
        <v>79.900000000000006</v>
      </c>
      <c r="F15" s="185">
        <f>+'Input Screen'!J$163</f>
        <v>95.5</v>
      </c>
      <c r="G15" s="185">
        <f>+'Input Screen'!J$164</f>
        <v>110.5</v>
      </c>
      <c r="H15" s="185">
        <f>+'Input Screen'!J$165</f>
        <v>111.3</v>
      </c>
      <c r="I15" s="185">
        <f>+'Input Screen'!J$166</f>
        <v>80</v>
      </c>
      <c r="J15" s="23"/>
      <c r="K15" s="22">
        <f>SUM(C15:I15)</f>
        <v>745.69999999999993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131.17117117117118</v>
      </c>
      <c r="D16" s="22">
        <f>VLOOKUP(D8,'Labor Stds'!A14:Q76,7)</f>
        <v>99.939939939939947</v>
      </c>
      <c r="E16" s="22">
        <f>VLOOKUP(E8,'Labor Stds'!A14:Q76,7)</f>
        <v>78.318318318318319</v>
      </c>
      <c r="F16" s="22">
        <f>VLOOKUP(F8,'Labor Stds'!A14:Q76,7)</f>
        <v>87.927927927927939</v>
      </c>
      <c r="G16" s="22">
        <f>VLOOKUP(G8,'Labor Stds'!A14:Q76,7)</f>
        <v>92.732732732732742</v>
      </c>
      <c r="H16" s="22">
        <f>VLOOKUP(H8,'Labor Stds'!A14:Q76,7)</f>
        <v>102.34234234234235</v>
      </c>
      <c r="I16" s="22">
        <f>VLOOKUP(I8,'Labor Stds'!A14:Q76,7)</f>
        <v>78.318318318318319</v>
      </c>
      <c r="J16" s="23"/>
      <c r="K16" s="22">
        <f>SUM(C16:I16)</f>
        <v>670.75075075075085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0.98997110317865045</v>
      </c>
      <c r="D17" s="42">
        <f t="shared" si="3"/>
        <v>0.73485249955838194</v>
      </c>
      <c r="E17" s="42">
        <f t="shared" si="3"/>
        <v>0.98020423427181869</v>
      </c>
      <c r="F17" s="42">
        <f t="shared" si="3"/>
        <v>0.92071128720343387</v>
      </c>
      <c r="G17" s="42">
        <f t="shared" si="3"/>
        <v>0.83921025097495694</v>
      </c>
      <c r="H17" s="42">
        <f t="shared" si="3"/>
        <v>0.91951790064997618</v>
      </c>
      <c r="I17" s="42">
        <f t="shared" si="3"/>
        <v>0.97897897897897901</v>
      </c>
      <c r="J17" s="41"/>
      <c r="K17" s="42">
        <f>IF(K15=0,0,K16/K15)</f>
        <v>0.89949141846687797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Screen'!K$160</f>
        <v>8</v>
      </c>
      <c r="D19" s="185">
        <f>+'Input Screen'!K$161</f>
        <v>8</v>
      </c>
      <c r="E19" s="185">
        <f>+'Input Screen'!K$162</f>
        <v>7.5</v>
      </c>
      <c r="F19" s="185">
        <f>+'Input Screen'!K$163</f>
        <v>15.6</v>
      </c>
      <c r="G19" s="185">
        <f>+'Input Screen'!K$164</f>
        <v>7</v>
      </c>
      <c r="H19" s="185">
        <f>+'Input Screen'!K$165</f>
        <v>7.1</v>
      </c>
      <c r="I19" s="185">
        <f>+'Input Screen'!K$166</f>
        <v>8</v>
      </c>
      <c r="J19" s="23"/>
      <c r="K19" s="22">
        <f>SUM(C19:I19)</f>
        <v>61.2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11.076923076923077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1.3846153846153846</v>
      </c>
      <c r="E21" s="42">
        <f>IF(E19=0,0,E20/E19)</f>
        <v>1.0666666666666667</v>
      </c>
      <c r="F21" s="42">
        <f t="shared" si="4"/>
        <v>0.51282051282051289</v>
      </c>
      <c r="G21" s="42">
        <f t="shared" si="4"/>
        <v>0.70329670329670335</v>
      </c>
      <c r="H21" s="42">
        <f t="shared" si="4"/>
        <v>0.69339111592632729</v>
      </c>
      <c r="I21" s="42">
        <f t="shared" si="4"/>
        <v>1</v>
      </c>
      <c r="J21" s="41"/>
      <c r="K21" s="42">
        <f>IF(K19=0,0,K20/K19)</f>
        <v>0.86475615887380586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Screen'!L$160</f>
        <v>15</v>
      </c>
      <c r="D23" s="185">
        <f>+'Input Screen'!L$161</f>
        <v>15.3</v>
      </c>
      <c r="E23" s="185">
        <f>+'Input Screen'!L$162</f>
        <v>16</v>
      </c>
      <c r="F23" s="185">
        <f>+'Input Screen'!L$163</f>
        <v>16</v>
      </c>
      <c r="G23" s="185">
        <f>+'Input Screen'!L$164</f>
        <v>22.9</v>
      </c>
      <c r="H23" s="185">
        <f>+'Input Screen'!L$165</f>
        <v>19.899999999999999</v>
      </c>
      <c r="I23" s="185">
        <f>+'Input Screen'!L$166</f>
        <v>15.9</v>
      </c>
      <c r="J23" s="23"/>
      <c r="K23" s="22">
        <f>SUM(C23:I23)</f>
        <v>121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1.5</v>
      </c>
      <c r="D25" s="42">
        <f t="shared" si="5"/>
        <v>1.4705882352941175</v>
      </c>
      <c r="E25" s="42">
        <f t="shared" si="5"/>
        <v>0.9375</v>
      </c>
      <c r="F25" s="42">
        <f t="shared" si="5"/>
        <v>1.40625</v>
      </c>
      <c r="G25" s="42">
        <f t="shared" si="5"/>
        <v>0.98253275109170313</v>
      </c>
      <c r="H25" s="42">
        <f t="shared" si="5"/>
        <v>1.1306532663316584</v>
      </c>
      <c r="I25" s="42">
        <f t="shared" si="5"/>
        <v>0.94339622641509435</v>
      </c>
      <c r="J25" s="41"/>
      <c r="K25" s="42">
        <f>IF(K23=0,0,K24/K23)</f>
        <v>1.1776859504132231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Screen'!M$160</f>
        <v>0</v>
      </c>
      <c r="D27" s="185">
        <f>+'Input Screen'!M$161</f>
        <v>8</v>
      </c>
      <c r="E27" s="185">
        <f>+'Input Screen'!M$162</f>
        <v>7</v>
      </c>
      <c r="F27" s="185">
        <f>+'Input Screen'!M$163</f>
        <v>0</v>
      </c>
      <c r="G27" s="185">
        <f>+'Input Screen'!M$164</f>
        <v>0</v>
      </c>
      <c r="H27" s="185">
        <f>+'Input Screen'!M$165</f>
        <v>0</v>
      </c>
      <c r="I27" s="185">
        <f>+'Input Screen'!M$166</f>
        <v>7.1</v>
      </c>
      <c r="J27" s="23"/>
      <c r="K27" s="22">
        <f>SUM(C27:I27)</f>
        <v>22.1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0.66874999999999996</v>
      </c>
      <c r="E29" s="42">
        <f t="shared" si="6"/>
        <v>0.76428571428571423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0.75352112676056338</v>
      </c>
      <c r="J29" s="41"/>
      <c r="K29" s="42">
        <f>IF(K27=0,0,K28/K27)</f>
        <v>0.72624434389140258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Screen'!N$160</f>
        <v>6</v>
      </c>
      <c r="D31" s="185">
        <f>+'Input Screen'!N$161</f>
        <v>8</v>
      </c>
      <c r="E31" s="185">
        <f>+'Input Screen'!N$162</f>
        <v>6.1</v>
      </c>
      <c r="F31" s="185">
        <f>+'Input Screen'!N$163</f>
        <v>7</v>
      </c>
      <c r="G31" s="185">
        <f>+'Input Screen'!N$164</f>
        <v>7</v>
      </c>
      <c r="H31" s="185">
        <f>+'Input Screen'!N$165</f>
        <v>7.1</v>
      </c>
      <c r="I31" s="185">
        <f>+'Input Screen'!N$166</f>
        <v>8</v>
      </c>
      <c r="J31" s="23"/>
      <c r="K31" s="22">
        <f>SUM(C31:I31)</f>
        <v>49.2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1.25</v>
      </c>
      <c r="D33" s="42">
        <f t="shared" si="7"/>
        <v>0.9375</v>
      </c>
      <c r="E33" s="42">
        <f>IF(E31=0,0,E32/E31)</f>
        <v>1.2295081967213115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1.0563380281690142</v>
      </c>
      <c r="I33" s="42">
        <f t="shared" si="7"/>
        <v>0.9375</v>
      </c>
      <c r="J33" s="41"/>
      <c r="K33" s="42">
        <f>IF(K31=0,0,K32/K31)</f>
        <v>1.0670731707317072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Screen'!O$160</f>
        <v>7</v>
      </c>
      <c r="D35" s="185">
        <f>+'Input Screen'!O$161</f>
        <v>8</v>
      </c>
      <c r="E35" s="185">
        <f>+'Input Screen'!O$162</f>
        <v>8</v>
      </c>
      <c r="F35" s="185">
        <f>+'Input Screen'!O$163</f>
        <v>8</v>
      </c>
      <c r="G35" s="185">
        <f>+'Input Screen'!O$164</f>
        <v>8</v>
      </c>
      <c r="H35" s="185">
        <f>+'Input Screen'!O$165</f>
        <v>8</v>
      </c>
      <c r="I35" s="185">
        <f>+'Input Screen'!O$166</f>
        <v>7.1</v>
      </c>
      <c r="J35" s="23"/>
      <c r="K35" s="22">
        <f>SUM(C35:I35)</f>
        <v>54.1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0.9375</v>
      </c>
      <c r="E37" s="42">
        <f t="shared" si="8"/>
        <v>0.9375</v>
      </c>
      <c r="F37" s="42">
        <f t="shared" si="8"/>
        <v>0.9375</v>
      </c>
      <c r="G37" s="42">
        <f t="shared" si="8"/>
        <v>0.9375</v>
      </c>
      <c r="H37" s="42">
        <f t="shared" si="8"/>
        <v>0.9375</v>
      </c>
      <c r="I37" s="42">
        <f t="shared" si="8"/>
        <v>1.0563380281690142</v>
      </c>
      <c r="J37" s="41"/>
      <c r="K37" s="42">
        <f>IF(K35=0,0,K36/K35)</f>
        <v>0.97042513863216262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Screen'!P$160</f>
        <v>15</v>
      </c>
      <c r="D39" s="185">
        <f>+'Input Screen'!P$161</f>
        <v>7.5</v>
      </c>
      <c r="E39" s="185">
        <f>+'Input Screen'!P$162</f>
        <v>7.7</v>
      </c>
      <c r="F39" s="185">
        <f>+'Input Screen'!P$163</f>
        <v>15.6</v>
      </c>
      <c r="G39" s="185">
        <f>+'Input Screen'!P$164</f>
        <v>15.5</v>
      </c>
      <c r="H39" s="185">
        <f>+'Input Screen'!P$165</f>
        <v>12.5</v>
      </c>
      <c r="I39" s="185">
        <f>+'Input Screen'!P$166</f>
        <v>8</v>
      </c>
      <c r="J39" s="23"/>
      <c r="K39" s="22">
        <f>SUM(C39:I39)</f>
        <v>81.8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1.5226666666666666</v>
      </c>
      <c r="E41" s="42">
        <f t="shared" si="9"/>
        <v>1.4831168831168831</v>
      </c>
      <c r="F41" s="42">
        <f t="shared" si="9"/>
        <v>0.73205128205128212</v>
      </c>
      <c r="G41" s="42">
        <f t="shared" si="9"/>
        <v>0.73677419354838714</v>
      </c>
      <c r="H41" s="42">
        <f t="shared" si="9"/>
        <v>0.91359999999999997</v>
      </c>
      <c r="I41" s="42">
        <f t="shared" si="9"/>
        <v>1.4275</v>
      </c>
      <c r="J41" s="41"/>
      <c r="K41" s="42">
        <f>IF(K39=0,0,K40/K39)</f>
        <v>0.97726161369193154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Screen'!Q$160</f>
        <v>40</v>
      </c>
      <c r="D43" s="185">
        <f>+'Input Screen'!Q$161</f>
        <v>40</v>
      </c>
      <c r="E43" s="185">
        <f>+'Input Screen'!Q$162</f>
        <v>32</v>
      </c>
      <c r="F43" s="185">
        <f>+'Input Screen'!Q$163</f>
        <v>32</v>
      </c>
      <c r="G43" s="185">
        <f>+'Input Screen'!Q$164</f>
        <v>32</v>
      </c>
      <c r="H43" s="185">
        <f>+'Input Screen'!Q$165</f>
        <v>40</v>
      </c>
      <c r="I43" s="185">
        <f>+'Input Screen'!Q$166</f>
        <v>32</v>
      </c>
      <c r="J43" s="23"/>
      <c r="K43" s="22">
        <f>SUM(C43:I43)</f>
        <v>248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0.75</v>
      </c>
      <c r="D45" s="42">
        <f t="shared" si="10"/>
        <v>0.75</v>
      </c>
      <c r="E45" s="42">
        <f t="shared" si="10"/>
        <v>0.9375</v>
      </c>
      <c r="F45" s="42">
        <f t="shared" si="10"/>
        <v>0.9375</v>
      </c>
      <c r="G45" s="42">
        <f t="shared" si="10"/>
        <v>0.9375</v>
      </c>
      <c r="H45" s="42">
        <f t="shared" si="10"/>
        <v>0.75</v>
      </c>
      <c r="I45" s="42">
        <f t="shared" si="10"/>
        <v>0.9375</v>
      </c>
      <c r="J45" s="41"/>
      <c r="K45" s="42">
        <f>IF(K43=0,0,K44/K43)</f>
        <v>0.84677419354838712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Screen'!R$160</f>
        <v>0</v>
      </c>
      <c r="D47" s="185">
        <f>+'Input Screen'!R$161</f>
        <v>0</v>
      </c>
      <c r="E47" s="185">
        <f>+'Input Screen'!R$162</f>
        <v>8</v>
      </c>
      <c r="F47" s="185">
        <f>+'Input Screen'!R$163</f>
        <v>8</v>
      </c>
      <c r="G47" s="185">
        <f>+'Input Screen'!R$164</f>
        <v>8</v>
      </c>
      <c r="H47" s="185">
        <f>+'Input Screen'!R$165</f>
        <v>8</v>
      </c>
      <c r="I47" s="185">
        <f>+'Input Screen'!R$166</f>
        <v>8</v>
      </c>
      <c r="J47" s="23"/>
      <c r="K47" s="22">
        <f>SUM(C47:I47)</f>
        <v>40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Screen'!S$160</f>
        <v>0</v>
      </c>
      <c r="D51" s="185">
        <f>+'Input Screen'!S$161</f>
        <v>8</v>
      </c>
      <c r="E51" s="185">
        <f>+'Input Screen'!S$162</f>
        <v>8</v>
      </c>
      <c r="F51" s="185">
        <f>+'Input Screen'!S$163</f>
        <v>8</v>
      </c>
      <c r="G51" s="185">
        <f>+'Input Screen'!S$164</f>
        <v>8</v>
      </c>
      <c r="H51" s="185">
        <f>+'Input Screen'!S$165</f>
        <v>7.5</v>
      </c>
      <c r="I51" s="185">
        <f>+'Input Screen'!S$166</f>
        <v>8</v>
      </c>
      <c r="J51" s="23"/>
      <c r="K51" s="22">
        <f>SUM(C51:I51)</f>
        <v>47.5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1.8266666666666667</v>
      </c>
      <c r="I53" s="42">
        <f t="shared" si="12"/>
        <v>1.7124999999999999</v>
      </c>
      <c r="J53" s="41"/>
      <c r="K53" s="42">
        <f>IF(K51=0,0,K52/K51)</f>
        <v>2.0189473684210526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Screen'!T$160</f>
        <v>11.42</v>
      </c>
      <c r="D55" s="185">
        <f>+'Input Screen'!T$161</f>
        <v>11.42</v>
      </c>
      <c r="E55" s="185">
        <f>+'Input Screen'!T$162</f>
        <v>11.42</v>
      </c>
      <c r="F55" s="185">
        <f>+'Input Screen'!T$163</f>
        <v>11.42</v>
      </c>
      <c r="G55" s="185">
        <f>+'Input Screen'!T$164</f>
        <v>11.42</v>
      </c>
      <c r="H55" s="185">
        <f>+'Input Screen'!T$165</f>
        <v>11.42</v>
      </c>
      <c r="I55" s="185">
        <f>+'Input Screen'!T$166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Screen'!U$160</f>
        <v>0.3</v>
      </c>
      <c r="D59" s="185">
        <f>+'Input Screen'!U$161</f>
        <v>1.9</v>
      </c>
      <c r="E59" s="185">
        <f>+'Input Screen'!U$162</f>
        <v>0.5</v>
      </c>
      <c r="F59" s="185">
        <f>+'Input Screen'!U$163</f>
        <v>0.45</v>
      </c>
      <c r="G59" s="185">
        <f>+'Input Screen'!U$164</f>
        <v>1.1499999999999999</v>
      </c>
      <c r="H59" s="185">
        <f>+'Input Screen'!U$165</f>
        <v>0.45</v>
      </c>
      <c r="I59" s="185">
        <f>+'Input Screen'!U$166</f>
        <v>9.1</v>
      </c>
      <c r="J59" s="23"/>
      <c r="K59" s="22">
        <f>SUM(C59:I59)</f>
        <v>13.85</v>
      </c>
      <c r="L59" s="4"/>
    </row>
    <row r="60" spans="1:13" ht="15" customHeight="1">
      <c r="A60" s="337"/>
      <c r="B60" s="65" t="s">
        <v>71</v>
      </c>
      <c r="C60" s="28">
        <f>C59*'Labor Stds'!$S$10</f>
        <v>7.1383500000000017</v>
      </c>
      <c r="D60" s="28">
        <f>D59*'Labor Stds'!$S$10</f>
        <v>45.209550000000007</v>
      </c>
      <c r="E60" s="28">
        <f>E59*'Labor Stds'!$S$10</f>
        <v>11.897250000000003</v>
      </c>
      <c r="F60" s="28">
        <f>F59*'Labor Stds'!$S$10</f>
        <v>10.707525000000004</v>
      </c>
      <c r="G60" s="28">
        <f>G59*'Labor Stds'!$S$10</f>
        <v>27.363675000000004</v>
      </c>
      <c r="H60" s="28">
        <f>H59*'Labor Stds'!$S$10</f>
        <v>10.707525000000004</v>
      </c>
      <c r="I60" s="28">
        <f>I59*'Labor Stds'!$S$10</f>
        <v>216.52995000000004</v>
      </c>
      <c r="J60" s="23"/>
      <c r="K60" s="28">
        <f>SUM(C60:I60)</f>
        <v>329.55382500000007</v>
      </c>
      <c r="L60" s="4"/>
    </row>
    <row r="61" spans="1:13" ht="15" customHeight="1">
      <c r="A61" s="338"/>
      <c r="B61" s="64" t="s">
        <v>17</v>
      </c>
      <c r="C61" s="28">
        <f>C60/3</f>
        <v>2.3794500000000007</v>
      </c>
      <c r="D61" s="28">
        <f t="shared" ref="D61:I61" si="14">D60/3</f>
        <v>15.069850000000002</v>
      </c>
      <c r="E61" s="28">
        <f t="shared" si="14"/>
        <v>3.9657500000000012</v>
      </c>
      <c r="F61" s="28">
        <f t="shared" si="14"/>
        <v>3.5691750000000013</v>
      </c>
      <c r="G61" s="28">
        <f t="shared" si="14"/>
        <v>9.1212250000000008</v>
      </c>
      <c r="H61" s="28">
        <f t="shared" si="14"/>
        <v>3.5691750000000013</v>
      </c>
      <c r="I61" s="28">
        <f t="shared" si="14"/>
        <v>72.176650000000009</v>
      </c>
      <c r="J61" s="48"/>
      <c r="K61" s="28">
        <f>SUM(C61:I61)</f>
        <v>109.85127500000002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234.92</v>
      </c>
      <c r="D63" s="18">
        <f t="shared" ref="D63:I63" si="15">SUM(D15,D19,D23,D27,D31,D35,D39,D43,D47,D51,D55)</f>
        <v>250.22</v>
      </c>
      <c r="E63" s="18">
        <f t="shared" si="15"/>
        <v>191.61999999999998</v>
      </c>
      <c r="F63" s="18">
        <f t="shared" si="15"/>
        <v>217.11999999999998</v>
      </c>
      <c r="G63" s="18">
        <f t="shared" si="15"/>
        <v>230.32</v>
      </c>
      <c r="H63" s="18">
        <f t="shared" si="15"/>
        <v>232.81999999999996</v>
      </c>
      <c r="I63" s="18">
        <f t="shared" si="15"/>
        <v>193.51999999999998</v>
      </c>
      <c r="J63" s="17"/>
      <c r="K63" s="18">
        <f>SUM(C63:I63)</f>
        <v>1550.54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251.22117117117116</v>
      </c>
      <c r="D64" s="18">
        <f t="shared" ref="D64:I64" si="16">SUM(D16,D20,D24,D28,D32,D36,D40,D44,D48,D52,D56)</f>
        <v>228.416863016863</v>
      </c>
      <c r="E64" s="18">
        <f t="shared" si="16"/>
        <v>196.2183183183183</v>
      </c>
      <c r="F64" s="18">
        <f t="shared" si="16"/>
        <v>207.97792792792794</v>
      </c>
      <c r="G64" s="18">
        <f t="shared" si="16"/>
        <v>209.70580965580965</v>
      </c>
      <c r="H64" s="18">
        <f t="shared" si="16"/>
        <v>219.31541926541925</v>
      </c>
      <c r="I64" s="18">
        <f t="shared" si="16"/>
        <v>196.2183183183183</v>
      </c>
      <c r="J64" s="23"/>
      <c r="K64" s="18">
        <f>SUM(C64:I64)</f>
        <v>1509.0738276738275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1.0693903080673046</v>
      </c>
      <c r="D65" s="42">
        <f t="shared" si="17"/>
        <v>0.91286413163161617</v>
      </c>
      <c r="E65" s="42">
        <f t="shared" si="17"/>
        <v>1.0239970687731881</v>
      </c>
      <c r="F65" s="42">
        <f t="shared" si="17"/>
        <v>0.95789392008072938</v>
      </c>
      <c r="G65" s="42">
        <f t="shared" si="17"/>
        <v>0.91049761052366118</v>
      </c>
      <c r="H65" s="42">
        <f t="shared" si="17"/>
        <v>0.941995615777937</v>
      </c>
      <c r="I65" s="42">
        <f t="shared" si="17"/>
        <v>1.0139433563369074</v>
      </c>
      <c r="J65" s="41"/>
      <c r="K65" s="42">
        <f>IF(K63=0,0,K64/K63)</f>
        <v>0.97325694769166071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3234.9304500000003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3456.4188499999991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2682.19875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3019.9321750000004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3200.5162250000003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3227.7441750000003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2775.6036499999996</v>
      </c>
      <c r="J67" s="17"/>
      <c r="K67" s="28">
        <f>SUM(C67:I67)</f>
        <v>21597.344274999999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3472.8654297297298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3170.4803036036037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2743.5276009009012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2899.4600243243249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2922.3717360360365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3049.7951594594601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2743.5276009009012</v>
      </c>
      <c r="J68" s="23"/>
      <c r="K68" s="28">
        <f>SUM(C68:I68)</f>
        <v>21002.027854954962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1.0735518068803394</v>
      </c>
      <c r="D69" s="42">
        <f t="shared" si="18"/>
        <v>0.91727317816346376</v>
      </c>
      <c r="E69" s="42">
        <f t="shared" si="18"/>
        <v>1.0228651403632565</v>
      </c>
      <c r="F69" s="42">
        <f t="shared" si="18"/>
        <v>0.96010766345251597</v>
      </c>
      <c r="G69" s="42">
        <f t="shared" si="18"/>
        <v>0.91309386692330741</v>
      </c>
      <c r="H69" s="42">
        <f t="shared" si="18"/>
        <v>0.94486892210392104</v>
      </c>
      <c r="I69" s="42">
        <f t="shared" si="18"/>
        <v>0.98844357727404697</v>
      </c>
      <c r="J69" s="41"/>
      <c r="K69" s="42">
        <f>IF(K67=0,0,K68/K67)</f>
        <v>0.97243566558624772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125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-16.301171171171177</v>
      </c>
      <c r="D71" s="47">
        <f t="shared" ref="D71:I71" si="19">IF(D63=0,0,D63-D64)</f>
        <v>21.803136983136994</v>
      </c>
      <c r="E71" s="47">
        <f t="shared" si="19"/>
        <v>-4.5983183183183201</v>
      </c>
      <c r="F71" s="47">
        <f t="shared" si="19"/>
        <v>9.1420720720720396</v>
      </c>
      <c r="G71" s="47">
        <f t="shared" si="19"/>
        <v>20.614190344190348</v>
      </c>
      <c r="H71" s="47">
        <f t="shared" si="19"/>
        <v>13.504580734580713</v>
      </c>
      <c r="I71" s="47">
        <f t="shared" si="19"/>
        <v>-2.6983183183183144</v>
      </c>
      <c r="J71" s="26"/>
      <c r="K71" s="242">
        <f>IF(K63=0,0,K63-K64)</f>
        <v>41.466172326172455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-237.93497972972955</v>
      </c>
      <c r="D72" s="137">
        <f t="shared" ref="D72:I72" si="20">IF(D64=0,0,D67-D68)</f>
        <v>285.9385463963954</v>
      </c>
      <c r="E72" s="137">
        <f t="shared" si="20"/>
        <v>-61.328850900901216</v>
      </c>
      <c r="F72" s="137">
        <f t="shared" si="20"/>
        <v>120.47215067567549</v>
      </c>
      <c r="G72" s="137">
        <f t="shared" si="20"/>
        <v>278.14448896396379</v>
      </c>
      <c r="H72" s="137">
        <f t="shared" si="20"/>
        <v>177.94901554054013</v>
      </c>
      <c r="I72" s="137">
        <f t="shared" si="20"/>
        <v>32.076049099098327</v>
      </c>
      <c r="J72" s="26"/>
      <c r="K72" s="137">
        <f>IF(K64=0,0,K67-K68)</f>
        <v>595.31642004503738</v>
      </c>
      <c r="L72" s="4"/>
    </row>
    <row r="73" spans="1:12" ht="15" customHeight="1">
      <c r="A73" s="68" t="s">
        <v>154</v>
      </c>
      <c r="B73" s="240">
        <f>IF(K64=0,0,(K64*60)/K11)</f>
        <v>60.972679906013234</v>
      </c>
      <c r="C73" s="78">
        <f>IF(C63=0,0,(C63*60)/C11)</f>
        <v>49.456842105263156</v>
      </c>
      <c r="D73" s="78">
        <f t="shared" ref="D73:I73" si="21">IF(D63=0,0,(D63*60)/D11)</f>
        <v>67.323766816143504</v>
      </c>
      <c r="E73" s="78">
        <f t="shared" si="21"/>
        <v>65.324999999999989</v>
      </c>
      <c r="F73" s="78">
        <f t="shared" si="21"/>
        <v>65.463316582914572</v>
      </c>
      <c r="G73" s="78">
        <f t="shared" si="21"/>
        <v>68.074876847290639</v>
      </c>
      <c r="H73" s="78">
        <f t="shared" si="21"/>
        <v>62.92432432432431</v>
      </c>
      <c r="I73" s="78">
        <f t="shared" si="21"/>
        <v>65.599999999999994</v>
      </c>
      <c r="J73" s="26"/>
      <c r="K73" s="243">
        <f>IF(K63=0,0,(K63*60)/K11)</f>
        <v>62.648080808080806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16.638073065902578</v>
      </c>
      <c r="C74" s="78">
        <f t="shared" ref="C74:K74" si="22">IF(C15=0,0,(C8/(C15/8)))</f>
        <v>16.483018867924528</v>
      </c>
      <c r="D74" s="78">
        <f t="shared" si="22"/>
        <v>12.176470588235293</v>
      </c>
      <c r="E74" s="78">
        <f t="shared" si="22"/>
        <v>16.220275344180223</v>
      </c>
      <c r="F74" s="78">
        <f t="shared" si="22"/>
        <v>15.497382198952879</v>
      </c>
      <c r="G74" s="78">
        <f t="shared" si="22"/>
        <v>13.972850678733032</v>
      </c>
      <c r="H74" s="78">
        <f t="shared" si="22"/>
        <v>15.238095238095239</v>
      </c>
      <c r="I74" s="78">
        <f t="shared" si="22"/>
        <v>16.3</v>
      </c>
      <c r="J74" s="26"/>
      <c r="K74" s="243">
        <f t="shared" si="22"/>
        <v>14.965803942604266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13.604651162790699</v>
      </c>
      <c r="C75" s="78">
        <f>IF(C19=0,0,(C9/(C19/8)))</f>
        <v>12</v>
      </c>
      <c r="D75" s="78">
        <f t="shared" ref="D75:I75" si="23">IF(D19=0,0,(D9/(D19/8)))</f>
        <v>16</v>
      </c>
      <c r="E75" s="78">
        <f t="shared" si="23"/>
        <v>14.933333333333334</v>
      </c>
      <c r="F75" s="78">
        <f t="shared" si="23"/>
        <v>7.1794871794871797</v>
      </c>
      <c r="G75" s="78">
        <f t="shared" si="23"/>
        <v>11.428571428571429</v>
      </c>
      <c r="H75" s="78">
        <f t="shared" si="23"/>
        <v>11.267605633802818</v>
      </c>
      <c r="I75" s="78">
        <f t="shared" si="23"/>
        <v>14</v>
      </c>
      <c r="J75" s="26"/>
      <c r="K75" s="243">
        <f>IF(K19=0,0,(K9/(K19/8)))</f>
        <v>11.76470588235294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13.084112149532713</v>
      </c>
      <c r="C76" s="78">
        <f>IF(C27=0,0,(C12/(C27/7.5)))</f>
        <v>0</v>
      </c>
      <c r="D76" s="78">
        <f t="shared" ref="D76:I76" si="24">IF(D27=0,0,(D12/(D27/7.5)))</f>
        <v>9.375</v>
      </c>
      <c r="E76" s="78">
        <f t="shared" si="24"/>
        <v>9.6428571428571423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9.5070422535211261</v>
      </c>
      <c r="J76" s="129"/>
      <c r="K76" s="78">
        <f>IF(K27=0,0,(K12/(K27/7.5)))</f>
        <v>9.502262443438914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53.035714285714285</v>
      </c>
      <c r="C77" s="78">
        <f>IF(C43=0,0,(C11/(C43/7.5)))</f>
        <v>53.4375</v>
      </c>
      <c r="D77" s="78">
        <f t="shared" ref="D77:I77" si="25">IF(D43=0,0,(D11/(D43/7.5)))</f>
        <v>41.8125</v>
      </c>
      <c r="E77" s="78">
        <f t="shared" si="25"/>
        <v>41.25</v>
      </c>
      <c r="F77" s="78">
        <f t="shared" si="25"/>
        <v>46.640625</v>
      </c>
      <c r="G77" s="78">
        <f t="shared" si="25"/>
        <v>47.578125</v>
      </c>
      <c r="H77" s="78">
        <f t="shared" si="25"/>
        <v>41.625</v>
      </c>
      <c r="I77" s="78">
        <f t="shared" si="25"/>
        <v>41.484375</v>
      </c>
      <c r="J77" s="38"/>
      <c r="K77" s="78">
        <f>IF(K43=0,0,(K11/(K43/7.5)))</f>
        <v>44.909274193548384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92"/>
  <sheetViews>
    <sheetView showGridLines="0" topLeftCell="A55" zoomScaleNormal="90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41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Screen'!B167</f>
        <v>41433</v>
      </c>
      <c r="D5" s="12">
        <f t="shared" ref="D5:I5" si="0">+C5+1</f>
        <v>41434</v>
      </c>
      <c r="E5" s="12">
        <f t="shared" si="0"/>
        <v>41435</v>
      </c>
      <c r="F5" s="12">
        <f t="shared" si="0"/>
        <v>41436</v>
      </c>
      <c r="G5" s="12">
        <f t="shared" si="0"/>
        <v>41437</v>
      </c>
      <c r="H5" s="12">
        <f t="shared" si="0"/>
        <v>41438</v>
      </c>
      <c r="I5" s="12">
        <f t="shared" si="0"/>
        <v>41439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Screen'!C$167</f>
        <v>239</v>
      </c>
      <c r="D6" s="16">
        <f>+'Input Screen'!C$168</f>
        <v>298</v>
      </c>
      <c r="E6" s="16">
        <f>+'Input Screen'!C$169</f>
        <v>177</v>
      </c>
      <c r="F6" s="16">
        <f>+'Input Screen'!C$170</f>
        <v>260</v>
      </c>
      <c r="G6" s="16">
        <f>+'Input Screen'!C$171</f>
        <v>309</v>
      </c>
      <c r="H6" s="16">
        <f>+'Input Screen'!C$172</f>
        <v>309</v>
      </c>
      <c r="I6" s="16">
        <f>+'Input Screen'!C$173</f>
        <v>277</v>
      </c>
      <c r="J6" s="17"/>
      <c r="K6" s="18">
        <f>SUM(C6:I6)</f>
        <v>1869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0.7709677419354839</v>
      </c>
      <c r="D7" s="42">
        <f t="shared" ref="D7:I7" si="1">D6/310</f>
        <v>0.96129032258064517</v>
      </c>
      <c r="E7" s="42">
        <f t="shared" si="1"/>
        <v>0.57096774193548383</v>
      </c>
      <c r="F7" s="42">
        <f t="shared" si="1"/>
        <v>0.83870967741935487</v>
      </c>
      <c r="G7" s="42">
        <f t="shared" si="1"/>
        <v>0.99677419354838714</v>
      </c>
      <c r="H7" s="42">
        <f t="shared" si="1"/>
        <v>0.99677419354838714</v>
      </c>
      <c r="I7" s="42">
        <f t="shared" si="1"/>
        <v>0.8935483870967742</v>
      </c>
      <c r="J7" s="17"/>
      <c r="K7" s="42">
        <f>K6/2170</f>
        <v>0.8612903225806452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Screen'!D$167</f>
        <v>220</v>
      </c>
      <c r="D8" s="16">
        <f>+'Input Screen'!D$168</f>
        <v>288</v>
      </c>
      <c r="E8" s="16">
        <f>+'Input Screen'!D$169</f>
        <v>165</v>
      </c>
      <c r="F8" s="16">
        <f>+'Input Screen'!D$170</f>
        <v>251</v>
      </c>
      <c r="G8" s="16">
        <f>+'Input Screen'!D$171</f>
        <v>284</v>
      </c>
      <c r="H8" s="16">
        <f>+'Input Screen'!D$172</f>
        <v>285</v>
      </c>
      <c r="I8" s="16">
        <f>+'Input Screen'!D$173</f>
        <v>226</v>
      </c>
      <c r="J8" s="17"/>
      <c r="K8" s="18">
        <f t="shared" ref="K8:K13" si="2">SUM(C8:I8)</f>
        <v>1719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Screen'!E$167</f>
        <v>14</v>
      </c>
      <c r="D9" s="16">
        <f>+'Input Screen'!E$168</f>
        <v>12</v>
      </c>
      <c r="E9" s="16">
        <f>+'Input Screen'!E$169</f>
        <v>13</v>
      </c>
      <c r="F9" s="16">
        <f>+'Input Screen'!E$170</f>
        <v>13</v>
      </c>
      <c r="G9" s="16">
        <f>+'Input Screen'!E$171</f>
        <v>10</v>
      </c>
      <c r="H9" s="16">
        <f>+'Input Screen'!E$172</f>
        <v>13</v>
      </c>
      <c r="I9" s="16">
        <f>+'Input Screen'!E$173</f>
        <v>15</v>
      </c>
      <c r="J9" s="17"/>
      <c r="K9" s="18">
        <f t="shared" si="2"/>
        <v>90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Screen'!F$167</f>
        <v>0</v>
      </c>
      <c r="D10" s="16">
        <f>+'Input Screen'!F$168</f>
        <v>0</v>
      </c>
      <c r="E10" s="16">
        <f>+'Input Screen'!F$169</f>
        <v>0</v>
      </c>
      <c r="F10" s="16">
        <f>+'Input Screen'!F$170</f>
        <v>5</v>
      </c>
      <c r="G10" s="16">
        <f>+'Input Screen'!F$171</f>
        <v>3</v>
      </c>
      <c r="H10" s="16">
        <f>+'Input Screen'!F$172</f>
        <v>1</v>
      </c>
      <c r="I10" s="16">
        <f>+'Input Screen'!F$173</f>
        <v>1</v>
      </c>
      <c r="J10" s="17"/>
      <c r="K10" s="18">
        <f t="shared" si="2"/>
        <v>10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Screen'!G$167</f>
        <v>234</v>
      </c>
      <c r="D11" s="16">
        <f>+'Input Screen'!G$168</f>
        <v>300</v>
      </c>
      <c r="E11" s="16">
        <f>+'Input Screen'!G$169</f>
        <v>178</v>
      </c>
      <c r="F11" s="16">
        <f>+'Input Screen'!G$170</f>
        <v>269</v>
      </c>
      <c r="G11" s="16">
        <f>+'Input Screen'!G$171</f>
        <v>297</v>
      </c>
      <c r="H11" s="16">
        <f>+'Input Screen'!G$172</f>
        <v>299</v>
      </c>
      <c r="I11" s="16">
        <f>+'Input Screen'!G$173</f>
        <v>242</v>
      </c>
      <c r="J11" s="17"/>
      <c r="K11" s="18">
        <f t="shared" si="2"/>
        <v>1819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Screen'!H$167</f>
        <v>0</v>
      </c>
      <c r="D12" s="16">
        <f>+'Input Screen'!H$168</f>
        <v>0</v>
      </c>
      <c r="E12" s="16">
        <f>+'Input Screen'!H$169</f>
        <v>0</v>
      </c>
      <c r="F12" s="16">
        <f>+'Input Screen'!H$170</f>
        <v>0</v>
      </c>
      <c r="G12" s="16">
        <f>+'Input Screen'!H$171</f>
        <v>0</v>
      </c>
      <c r="H12" s="16">
        <f>+'Input Screen'!H$172</f>
        <v>10</v>
      </c>
      <c r="I12" s="16">
        <f>+'Input Screen'!H$173</f>
        <v>10</v>
      </c>
      <c r="J12" s="17"/>
      <c r="K12" s="18">
        <f t="shared" si="2"/>
        <v>20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Screen'!I$167</f>
        <v>0</v>
      </c>
      <c r="D13" s="16">
        <f>+'Input Screen'!I$168</f>
        <v>0</v>
      </c>
      <c r="E13" s="16">
        <f>+'Input Screen'!I$169</f>
        <v>0</v>
      </c>
      <c r="F13" s="16">
        <f>+'Input Screen'!I$170</f>
        <v>0</v>
      </c>
      <c r="G13" s="16">
        <f>+'Input Screen'!I$171</f>
        <v>0</v>
      </c>
      <c r="H13" s="16">
        <f>+'Input Screen'!I$172</f>
        <v>5</v>
      </c>
      <c r="I13" s="16">
        <f>+'Input Screen'!I$173</f>
        <v>5</v>
      </c>
      <c r="J13" s="17"/>
      <c r="K13" s="18">
        <f t="shared" si="2"/>
        <v>10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Screen'!J$167</f>
        <v>101.8</v>
      </c>
      <c r="D15" s="185">
        <f>+'Input Screen'!J$168</f>
        <v>142.5</v>
      </c>
      <c r="E15" s="185">
        <f>+'Input Screen'!J$169</f>
        <v>87.1</v>
      </c>
      <c r="F15" s="185">
        <f>+'Input Screen'!J$170</f>
        <v>110.5</v>
      </c>
      <c r="G15" s="185">
        <f>+'Input Screen'!J$171</f>
        <v>134.44999999999999</v>
      </c>
      <c r="H15" s="185">
        <f>+'Input Screen'!J$172</f>
        <v>136</v>
      </c>
      <c r="I15" s="185">
        <f>+'Input Screen'!J$173</f>
        <v>89.2</v>
      </c>
      <c r="J15" s="23"/>
      <c r="K15" s="22">
        <f>SUM(C15:I15)</f>
        <v>801.55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104.74474474474475</v>
      </c>
      <c r="D16" s="22">
        <f>VLOOKUP(D8,'Labor Stds'!A14:Q76,7)</f>
        <v>138.37837837837839</v>
      </c>
      <c r="E16" s="22">
        <f>VLOOKUP(E8,'Labor Stds'!A14:Q76,7)</f>
        <v>78.318318318318319</v>
      </c>
      <c r="F16" s="22">
        <f>VLOOKUP(F8,'Labor Stds'!A14:Q76,7)</f>
        <v>121.56156156156158</v>
      </c>
      <c r="G16" s="22">
        <f>VLOOKUP(G8,'Labor Stds'!A14:Q76,7)</f>
        <v>135.97597597597598</v>
      </c>
      <c r="H16" s="22">
        <f>VLOOKUP(H8,'Labor Stds'!A14:Q76,7)</f>
        <v>135.97597597597598</v>
      </c>
      <c r="I16" s="22">
        <f>VLOOKUP(I8,'Labor Stds'!A14:Q76,7)</f>
        <v>109.54954954954955</v>
      </c>
      <c r="J16" s="23"/>
      <c r="K16" s="22">
        <f>SUM(C16:I16)</f>
        <v>824.50450450450455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1.028926765665469</v>
      </c>
      <c r="D17" s="42">
        <f t="shared" si="3"/>
        <v>0.97107633949739214</v>
      </c>
      <c r="E17" s="42">
        <f t="shared" si="3"/>
        <v>0.89917701858000376</v>
      </c>
      <c r="F17" s="42">
        <f t="shared" si="3"/>
        <v>1.1001046295163943</v>
      </c>
      <c r="G17" s="42">
        <f t="shared" si="3"/>
        <v>1.0113497655334771</v>
      </c>
      <c r="H17" s="42">
        <f t="shared" si="3"/>
        <v>0.99982335276452927</v>
      </c>
      <c r="I17" s="42">
        <f t="shared" si="3"/>
        <v>1.2281339635599726</v>
      </c>
      <c r="J17" s="41"/>
      <c r="K17" s="42">
        <f>IF(K15=0,0,K16/K15)</f>
        <v>1.0286376451930692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Screen'!K$167</f>
        <v>16</v>
      </c>
      <c r="D19" s="185">
        <f>+'Input Screen'!K$168</f>
        <v>7.6</v>
      </c>
      <c r="E19" s="185">
        <f>+'Input Screen'!K$169</f>
        <v>8</v>
      </c>
      <c r="F19" s="185">
        <f>+'Input Screen'!K$170</f>
        <v>7.1</v>
      </c>
      <c r="G19" s="185">
        <f>+'Input Screen'!K$171</f>
        <v>6.5</v>
      </c>
      <c r="H19" s="185">
        <f>+'Input Screen'!K$172</f>
        <v>7.6</v>
      </c>
      <c r="I19" s="185">
        <f>+'Input Screen'!K$173</f>
        <v>7.5</v>
      </c>
      <c r="J19" s="23"/>
      <c r="K19" s="22">
        <f>SUM(C19:I19)</f>
        <v>60.300000000000004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0.5</v>
      </c>
      <c r="D21" s="42">
        <f t="shared" si="4"/>
        <v>1.0526315789473684</v>
      </c>
      <c r="E21" s="42">
        <f>IF(E19=0,0,E20/E19)</f>
        <v>1</v>
      </c>
      <c r="F21" s="42">
        <f t="shared" si="4"/>
        <v>1.1267605633802817</v>
      </c>
      <c r="G21" s="42">
        <f t="shared" si="4"/>
        <v>0.75739644970414211</v>
      </c>
      <c r="H21" s="42">
        <f t="shared" si="4"/>
        <v>1.0526315789473684</v>
      </c>
      <c r="I21" s="42">
        <f t="shared" si="4"/>
        <v>1.0666666666666667</v>
      </c>
      <c r="J21" s="41"/>
      <c r="K21" s="42">
        <f>IF(K19=0,0,K20/K19)</f>
        <v>0.87766296721520587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Screen'!L$167</f>
        <v>22</v>
      </c>
      <c r="D23" s="185">
        <f>+'Input Screen'!L$168</f>
        <v>23.4</v>
      </c>
      <c r="E23" s="185">
        <f>+'Input Screen'!L$169</f>
        <v>24</v>
      </c>
      <c r="F23" s="185">
        <f>+'Input Screen'!L$170</f>
        <v>24</v>
      </c>
      <c r="G23" s="185">
        <f>+'Input Screen'!L$171</f>
        <v>15.9</v>
      </c>
      <c r="H23" s="185">
        <f>+'Input Screen'!L$172</f>
        <v>23.9</v>
      </c>
      <c r="I23" s="185">
        <f>+'Input Screen'!L$173</f>
        <v>23</v>
      </c>
      <c r="J23" s="23"/>
      <c r="K23" s="22">
        <f>SUM(C23:I23)</f>
        <v>156.20000000000002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1.0227272727272727</v>
      </c>
      <c r="D25" s="42">
        <f t="shared" si="5"/>
        <v>0.96153846153846156</v>
      </c>
      <c r="E25" s="42">
        <f t="shared" si="5"/>
        <v>0.625</v>
      </c>
      <c r="F25" s="42">
        <f t="shared" si="5"/>
        <v>0.9375</v>
      </c>
      <c r="G25" s="42">
        <f t="shared" si="5"/>
        <v>1.4150943396226414</v>
      </c>
      <c r="H25" s="42">
        <f t="shared" si="5"/>
        <v>0.94142259414225948</v>
      </c>
      <c r="I25" s="42">
        <f t="shared" si="5"/>
        <v>0.97826086956521741</v>
      </c>
      <c r="J25" s="41"/>
      <c r="K25" s="42">
        <f>IF(K23=0,0,K24/K23)</f>
        <v>0.96030729833546724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Screen'!M$167</f>
        <v>0</v>
      </c>
      <c r="D27" s="185">
        <f>+'Input Screen'!M$168</f>
        <v>0</v>
      </c>
      <c r="E27" s="185">
        <f>+'Input Screen'!M$169</f>
        <v>0</v>
      </c>
      <c r="F27" s="185">
        <f>+'Input Screen'!M$170</f>
        <v>0</v>
      </c>
      <c r="G27" s="185">
        <f>+'Input Screen'!M$171</f>
        <v>0</v>
      </c>
      <c r="H27" s="185">
        <f>+'Input Screen'!M$172</f>
        <v>8</v>
      </c>
      <c r="I27" s="185">
        <f>+'Input Screen'!M$173</f>
        <v>7</v>
      </c>
      <c r="J27" s="23"/>
      <c r="K27" s="22">
        <f>SUM(C27:I27)</f>
        <v>15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10.7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0.66874999999999996</v>
      </c>
      <c r="I29" s="42">
        <f t="shared" si="6"/>
        <v>0.76428571428571423</v>
      </c>
      <c r="J29" s="41"/>
      <c r="K29" s="42">
        <f>IF(K27=0,0,K28/K27)</f>
        <v>0.71333333333333326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Screen'!N$167</f>
        <v>7</v>
      </c>
      <c r="D31" s="185">
        <f>+'Input Screen'!N$168</f>
        <v>7</v>
      </c>
      <c r="E31" s="185">
        <f>+'Input Screen'!N$169</f>
        <v>7</v>
      </c>
      <c r="F31" s="185">
        <f>+'Input Screen'!N$170</f>
        <v>7</v>
      </c>
      <c r="G31" s="185">
        <f>+'Input Screen'!N$171</f>
        <v>7</v>
      </c>
      <c r="H31" s="185">
        <f>+'Input Screen'!N$172</f>
        <v>7</v>
      </c>
      <c r="I31" s="185">
        <f>+'Input Screen'!N$173</f>
        <v>7</v>
      </c>
      <c r="J31" s="23"/>
      <c r="K31" s="22">
        <f>SUM(C31:I31)</f>
        <v>49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1.0714285714285714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1.0714285714285714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Screen'!O$167</f>
        <v>7</v>
      </c>
      <c r="D35" s="185">
        <f>+'Input Screen'!O$168</f>
        <v>8</v>
      </c>
      <c r="E35" s="185">
        <f>+'Input Screen'!O$169</f>
        <v>7</v>
      </c>
      <c r="F35" s="185">
        <f>+'Input Screen'!O$170</f>
        <v>7.1</v>
      </c>
      <c r="G35" s="185">
        <f>+'Input Screen'!O$171</f>
        <v>7</v>
      </c>
      <c r="H35" s="185">
        <f>+'Input Screen'!O$172</f>
        <v>7</v>
      </c>
      <c r="I35" s="185">
        <f>+'Input Screen'!O$173</f>
        <v>7.2</v>
      </c>
      <c r="J35" s="23"/>
      <c r="K35" s="22">
        <f>SUM(C35:I35)</f>
        <v>50.300000000000004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0.9375</v>
      </c>
      <c r="E37" s="42">
        <f t="shared" si="8"/>
        <v>1.0714285714285714</v>
      </c>
      <c r="F37" s="42">
        <f t="shared" si="8"/>
        <v>1.0563380281690142</v>
      </c>
      <c r="G37" s="42">
        <f t="shared" si="8"/>
        <v>1.0714285714285714</v>
      </c>
      <c r="H37" s="42">
        <f t="shared" si="8"/>
        <v>1.0714285714285714</v>
      </c>
      <c r="I37" s="42">
        <f t="shared" si="8"/>
        <v>1.0416666666666667</v>
      </c>
      <c r="J37" s="41"/>
      <c r="K37" s="42">
        <f>IF(K35=0,0,K36/K35)</f>
        <v>1.0437375745526838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Screen'!P$167</f>
        <v>15.1</v>
      </c>
      <c r="D39" s="185">
        <f>+'Input Screen'!P$168</f>
        <v>15</v>
      </c>
      <c r="E39" s="185">
        <f>+'Input Screen'!P$169</f>
        <v>15</v>
      </c>
      <c r="F39" s="185">
        <f>+'Input Screen'!P$170</f>
        <v>15</v>
      </c>
      <c r="G39" s="185">
        <f>+'Input Screen'!P$171</f>
        <v>15</v>
      </c>
      <c r="H39" s="185">
        <f>+'Input Screen'!P$172</f>
        <v>15</v>
      </c>
      <c r="I39" s="185">
        <f>+'Input Screen'!P$173</f>
        <v>15</v>
      </c>
      <c r="J39" s="23"/>
      <c r="K39" s="22">
        <f>SUM(C39:I39)</f>
        <v>105.1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0.76133333333333331</v>
      </c>
      <c r="E41" s="42">
        <f t="shared" si="9"/>
        <v>0.76133333333333331</v>
      </c>
      <c r="F41" s="42">
        <f t="shared" si="9"/>
        <v>0.76133333333333331</v>
      </c>
      <c r="G41" s="42">
        <f t="shared" si="9"/>
        <v>0.76133333333333331</v>
      </c>
      <c r="H41" s="42">
        <f t="shared" si="9"/>
        <v>0.76133333333333331</v>
      </c>
      <c r="I41" s="42">
        <f t="shared" si="9"/>
        <v>0.76133333333333331</v>
      </c>
      <c r="J41" s="41"/>
      <c r="K41" s="42">
        <f>IF(K39=0,0,K40/K39)</f>
        <v>0.76060894386298761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Screen'!Q$167</f>
        <v>32</v>
      </c>
      <c r="D43" s="185">
        <f>+'Input Screen'!Q$168</f>
        <v>32</v>
      </c>
      <c r="E43" s="185">
        <f>+'Input Screen'!Q$169</f>
        <v>40</v>
      </c>
      <c r="F43" s="185">
        <f>+'Input Screen'!Q$170</f>
        <v>40</v>
      </c>
      <c r="G43" s="185">
        <f>+'Input Screen'!Q$171</f>
        <v>40</v>
      </c>
      <c r="H43" s="185">
        <f>+'Input Screen'!Q$172</f>
        <v>40</v>
      </c>
      <c r="I43" s="185">
        <f>+'Input Screen'!Q$173</f>
        <v>40</v>
      </c>
      <c r="J43" s="23"/>
      <c r="K43" s="22">
        <f>SUM(C43:I43)</f>
        <v>264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0.9375</v>
      </c>
      <c r="D45" s="42">
        <f t="shared" si="10"/>
        <v>0.9375</v>
      </c>
      <c r="E45" s="42">
        <f t="shared" si="10"/>
        <v>0.75</v>
      </c>
      <c r="F45" s="42">
        <f t="shared" si="10"/>
        <v>0.75</v>
      </c>
      <c r="G45" s="42">
        <f t="shared" si="10"/>
        <v>0.75</v>
      </c>
      <c r="H45" s="42">
        <f t="shared" si="10"/>
        <v>0.75</v>
      </c>
      <c r="I45" s="42">
        <f t="shared" si="10"/>
        <v>0.75</v>
      </c>
      <c r="J45" s="41"/>
      <c r="K45" s="42">
        <f>IF(K43=0,0,K44/K43)</f>
        <v>0.79545454545454541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Screen'!R$167</f>
        <v>8</v>
      </c>
      <c r="D47" s="185">
        <f>+'Input Screen'!R$168</f>
        <v>8</v>
      </c>
      <c r="E47" s="185">
        <f>+'Input Screen'!R$169</f>
        <v>5.6</v>
      </c>
      <c r="F47" s="185">
        <f>+'Input Screen'!R$170</f>
        <v>8</v>
      </c>
      <c r="G47" s="185">
        <f>+'Input Screen'!R$171</f>
        <v>8</v>
      </c>
      <c r="H47" s="185">
        <f>+'Input Screen'!R$172</f>
        <v>8</v>
      </c>
      <c r="I47" s="185">
        <f>+'Input Screen'!R$173</f>
        <v>8</v>
      </c>
      <c r="J47" s="23"/>
      <c r="K47" s="22">
        <f>SUM(C47:I47)</f>
        <v>53.6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1.4285714285714286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1.044776119402985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Screen'!S$167</f>
        <v>8</v>
      </c>
      <c r="D51" s="185">
        <f>+'Input Screen'!S$168</f>
        <v>8</v>
      </c>
      <c r="E51" s="185">
        <f>+'Input Screen'!S$169</f>
        <v>8</v>
      </c>
      <c r="F51" s="185">
        <f>+'Input Screen'!S$170</f>
        <v>8</v>
      </c>
      <c r="G51" s="185">
        <f>+'Input Screen'!S$171</f>
        <v>8</v>
      </c>
      <c r="H51" s="185">
        <f>+'Input Screen'!S$172</f>
        <v>7.8</v>
      </c>
      <c r="I51" s="185">
        <f>+'Input Screen'!S$173</f>
        <v>8.1999999999999993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1.7564102564102564</v>
      </c>
      <c r="I53" s="42">
        <f t="shared" si="12"/>
        <v>1.6707317073170733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Screen'!T$167</f>
        <v>11.42</v>
      </c>
      <c r="D55" s="185">
        <f>+'Input Screen'!T$168</f>
        <v>11.42</v>
      </c>
      <c r="E55" s="185">
        <f>+'Input Screen'!T$169</f>
        <v>11.42</v>
      </c>
      <c r="F55" s="185">
        <f>+'Input Screen'!T$170</f>
        <v>11.42</v>
      </c>
      <c r="G55" s="185">
        <f>+'Input Screen'!T$171</f>
        <v>11.42</v>
      </c>
      <c r="H55" s="185">
        <f>+'Input Screen'!T$172</f>
        <v>11.42</v>
      </c>
      <c r="I55" s="185">
        <f>+'Input Screen'!T$173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55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5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59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Screen'!U$167</f>
        <v>0.5</v>
      </c>
      <c r="D59" s="185">
        <f>+'Input Screen'!U$168</f>
        <v>3.1</v>
      </c>
      <c r="E59" s="185">
        <f>+'Input Screen'!U$169</f>
        <v>0.65</v>
      </c>
      <c r="F59" s="185">
        <f>+'Input Screen'!U$170</f>
        <v>0.25</v>
      </c>
      <c r="G59" s="185">
        <f>+'Input Screen'!U$171</f>
        <v>0</v>
      </c>
      <c r="H59" s="185">
        <f>+'Input Screen'!U$172</f>
        <v>0.3</v>
      </c>
      <c r="I59" s="185">
        <f>+'Input Screen'!U$173</f>
        <v>12.9</v>
      </c>
      <c r="J59" s="23"/>
      <c r="K59" s="22">
        <f>SUM(C59:I59)</f>
        <v>17.7</v>
      </c>
      <c r="L59" s="4"/>
    </row>
    <row r="60" spans="1:13" ht="15" customHeight="1">
      <c r="A60" s="337"/>
      <c r="B60" s="65" t="s">
        <v>71</v>
      </c>
      <c r="C60" s="28">
        <f>C59*'Labor Stds'!$S$10</f>
        <v>11.897250000000003</v>
      </c>
      <c r="D60" s="28">
        <f>D59*'Labor Stds'!$S$10</f>
        <v>73.762950000000018</v>
      </c>
      <c r="E60" s="28">
        <f>E59*'Labor Stds'!$S$10</f>
        <v>15.466425000000005</v>
      </c>
      <c r="F60" s="28">
        <f>F59*'Labor Stds'!$S$10</f>
        <v>5.9486250000000016</v>
      </c>
      <c r="G60" s="28">
        <f>G59*'Labor Stds'!$S$10</f>
        <v>0</v>
      </c>
      <c r="H60" s="28">
        <f>H59*'Labor Stds'!$S$10</f>
        <v>7.1383500000000017</v>
      </c>
      <c r="I60" s="28">
        <f>I59*'Labor Stds'!$S$10</f>
        <v>306.94905000000011</v>
      </c>
      <c r="J60" s="23"/>
      <c r="K60" s="28">
        <f>SUM(C60:I60)</f>
        <v>421.16265000000016</v>
      </c>
      <c r="L60" s="4"/>
    </row>
    <row r="61" spans="1:13" ht="15" customHeight="1">
      <c r="A61" s="338"/>
      <c r="B61" s="64" t="s">
        <v>17</v>
      </c>
      <c r="C61" s="28">
        <f>C60/3</f>
        <v>3.9657500000000012</v>
      </c>
      <c r="D61" s="28">
        <f t="shared" ref="D61:I61" si="14">D60/3</f>
        <v>24.587650000000007</v>
      </c>
      <c r="E61" s="28">
        <f t="shared" si="14"/>
        <v>5.1554750000000018</v>
      </c>
      <c r="F61" s="28">
        <f t="shared" si="14"/>
        <v>1.9828750000000006</v>
      </c>
      <c r="G61" s="28">
        <f t="shared" si="14"/>
        <v>0</v>
      </c>
      <c r="H61" s="28">
        <f t="shared" si="14"/>
        <v>2.3794500000000007</v>
      </c>
      <c r="I61" s="28">
        <f t="shared" si="14"/>
        <v>102.31635000000004</v>
      </c>
      <c r="J61" s="48"/>
      <c r="K61" s="28">
        <f>SUM(C61:I61)</f>
        <v>140.38755000000003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228.32</v>
      </c>
      <c r="D63" s="18">
        <f t="shared" ref="D63:I63" si="15">SUM(D15,D19,D23,D27,D31,D35,D39,D43,D47,D51,D55)</f>
        <v>262.92</v>
      </c>
      <c r="E63" s="18">
        <f t="shared" si="15"/>
        <v>213.11999999999998</v>
      </c>
      <c r="F63" s="18">
        <f t="shared" si="15"/>
        <v>238.11999999999998</v>
      </c>
      <c r="G63" s="18">
        <f t="shared" si="15"/>
        <v>253.26999999999998</v>
      </c>
      <c r="H63" s="18">
        <f t="shared" si="15"/>
        <v>271.72000000000003</v>
      </c>
      <c r="I63" s="18">
        <f t="shared" si="15"/>
        <v>223.51999999999995</v>
      </c>
      <c r="J63" s="17"/>
      <c r="K63" s="18">
        <f>SUM(C63:I63)</f>
        <v>1690.99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224.79474474474475</v>
      </c>
      <c r="D64" s="18">
        <f t="shared" ref="D64:I64" si="16">SUM(D16,D20,D24,D28,D32,D36,D40,D44,D48,D52,D56)</f>
        <v>258.42837837837834</v>
      </c>
      <c r="E64" s="18">
        <f t="shared" si="16"/>
        <v>190.8683183183183</v>
      </c>
      <c r="F64" s="18">
        <f t="shared" si="16"/>
        <v>241.61156156156156</v>
      </c>
      <c r="G64" s="18">
        <f t="shared" si="16"/>
        <v>252.9490528990529</v>
      </c>
      <c r="H64" s="18">
        <f t="shared" si="16"/>
        <v>261.37597597597596</v>
      </c>
      <c r="I64" s="18">
        <f t="shared" si="16"/>
        <v>234.94954954954954</v>
      </c>
      <c r="J64" s="23"/>
      <c r="K64" s="18">
        <f>SUM(C64:I64)</f>
        <v>1664.9775814275813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0.9845600242849718</v>
      </c>
      <c r="D65" s="42">
        <f t="shared" si="17"/>
        <v>0.98291639425824706</v>
      </c>
      <c r="E65" s="42">
        <f t="shared" si="17"/>
        <v>0.89559083295006725</v>
      </c>
      <c r="F65" s="42">
        <f t="shared" si="17"/>
        <v>1.014663033603064</v>
      </c>
      <c r="G65" s="42">
        <f t="shared" si="17"/>
        <v>0.99873278674557953</v>
      </c>
      <c r="H65" s="42">
        <f t="shared" si="17"/>
        <v>0.96193131155592493</v>
      </c>
      <c r="I65" s="42">
        <f t="shared" si="17"/>
        <v>1.051134348378443</v>
      </c>
      <c r="J65" s="41"/>
      <c r="K65" s="42">
        <f>IF(K63=0,0,K64/K63)</f>
        <v>0.98461704766295555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3168.8407499999998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3648.2586500000002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2964.302475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3296.8058750000005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3495.7120000000004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3742.5904500000001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3203.6913500000001</v>
      </c>
      <c r="J67" s="17"/>
      <c r="K67" s="28">
        <f>SUM(C67:I67)</f>
        <v>23520.201550000002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3122.451015315316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3568.4329972972973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2672.5866009009014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3345.4420063063067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3495.7771414414415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3607.5181414414415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3257.1037270270272</v>
      </c>
      <c r="J68" s="23"/>
      <c r="K68" s="28">
        <f>SUM(C68:I68)</f>
        <v>23069.311629729731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0.98536066077644202</v>
      </c>
      <c r="D69" s="42">
        <f t="shared" si="18"/>
        <v>0.97811951937598973</v>
      </c>
      <c r="E69" s="42">
        <f t="shared" si="18"/>
        <v>0.90159038203444519</v>
      </c>
      <c r="F69" s="42">
        <f t="shared" si="18"/>
        <v>1.0147525007993703</v>
      </c>
      <c r="G69" s="42">
        <f t="shared" si="18"/>
        <v>1.0000186346705453</v>
      </c>
      <c r="H69" s="42">
        <f t="shared" si="18"/>
        <v>0.96390940703689376</v>
      </c>
      <c r="I69" s="42">
        <f t="shared" si="18"/>
        <v>1.0166721357308741</v>
      </c>
      <c r="J69" s="41"/>
      <c r="K69" s="42">
        <f>IF(K67=0,0,K68/K67)</f>
        <v>0.98082967446891323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3.5252552552552459</v>
      </c>
      <c r="D71" s="47">
        <f t="shared" ref="D71:I71" si="19">IF(D63=0,0,D63-D64)</f>
        <v>4.4916216216216753</v>
      </c>
      <c r="E71" s="47">
        <f t="shared" si="19"/>
        <v>22.251681681681674</v>
      </c>
      <c r="F71" s="47">
        <f t="shared" si="19"/>
        <v>-3.491561561561582</v>
      </c>
      <c r="G71" s="47">
        <f t="shared" si="19"/>
        <v>0.32094710094708034</v>
      </c>
      <c r="H71" s="47">
        <f t="shared" si="19"/>
        <v>10.344024024024066</v>
      </c>
      <c r="I71" s="47">
        <f t="shared" si="19"/>
        <v>-11.429549549549591</v>
      </c>
      <c r="J71" s="26"/>
      <c r="K71" s="242">
        <f>IF(K63=0,0,K63-K64)</f>
        <v>26.01241857241871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46.389734684683845</v>
      </c>
      <c r="D72" s="137">
        <f t="shared" ref="D72:I72" si="20">IF(D64=0,0,D67-D68)</f>
        <v>79.825652702702882</v>
      </c>
      <c r="E72" s="137">
        <f t="shared" si="20"/>
        <v>291.71587409909853</v>
      </c>
      <c r="F72" s="137">
        <f t="shared" si="20"/>
        <v>-48.636131306306197</v>
      </c>
      <c r="G72" s="137">
        <f t="shared" si="20"/>
        <v>-6.5141441441028292E-2</v>
      </c>
      <c r="H72" s="137">
        <f t="shared" si="20"/>
        <v>135.07230855855869</v>
      </c>
      <c r="I72" s="137">
        <f t="shared" si="20"/>
        <v>-53.412377027027105</v>
      </c>
      <c r="J72" s="26"/>
      <c r="K72" s="137">
        <f>IF(K64=0,0,K67-K68)</f>
        <v>450.88992027027052</v>
      </c>
      <c r="L72" s="4"/>
    </row>
    <row r="73" spans="1:12" ht="15" customHeight="1">
      <c r="A73" s="68" t="s">
        <v>154</v>
      </c>
      <c r="B73" s="240">
        <f>IF(K64=0,0,(K64*60)/K11)</f>
        <v>54.919546391234128</v>
      </c>
      <c r="C73" s="78">
        <f>IF(C63=0,0,(C63*60)/C11)</f>
        <v>58.543589743589742</v>
      </c>
      <c r="D73" s="78">
        <f t="shared" ref="D73:I73" si="21">IF(D63=0,0,(D63*60)/D11)</f>
        <v>52.584000000000003</v>
      </c>
      <c r="E73" s="78">
        <f t="shared" si="21"/>
        <v>71.838202247191006</v>
      </c>
      <c r="F73" s="78">
        <f t="shared" si="21"/>
        <v>53.112267657992561</v>
      </c>
      <c r="G73" s="78">
        <f t="shared" si="21"/>
        <v>51.165656565656562</v>
      </c>
      <c r="H73" s="78">
        <f t="shared" si="21"/>
        <v>54.525752508361208</v>
      </c>
      <c r="I73" s="78">
        <f t="shared" si="21"/>
        <v>55.418181818181807</v>
      </c>
      <c r="J73" s="26"/>
      <c r="K73" s="243">
        <f>IF(K63=0,0,(K63*60)/K11)</f>
        <v>55.777570093457939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16.679108391608391</v>
      </c>
      <c r="C74" s="78">
        <f t="shared" ref="C74:K74" si="22">IF(C15=0,0,(C8/(C15/8)))</f>
        <v>17.288801571709236</v>
      </c>
      <c r="D74" s="78">
        <f t="shared" si="22"/>
        <v>16.168421052631579</v>
      </c>
      <c r="E74" s="78">
        <f t="shared" si="22"/>
        <v>15.154994259471872</v>
      </c>
      <c r="F74" s="78">
        <f t="shared" si="22"/>
        <v>18.171945701357465</v>
      </c>
      <c r="G74" s="78">
        <f t="shared" si="22"/>
        <v>16.898475269616959</v>
      </c>
      <c r="H74" s="78">
        <f t="shared" si="22"/>
        <v>16.764705882352942</v>
      </c>
      <c r="I74" s="78">
        <f t="shared" si="22"/>
        <v>20.269058295964125</v>
      </c>
      <c r="J74" s="26"/>
      <c r="K74" s="243">
        <f t="shared" si="22"/>
        <v>17.156758779864013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13.604651162790699</v>
      </c>
      <c r="C75" s="78">
        <f>IF(C19=0,0,(C9/(C19/8)))</f>
        <v>7</v>
      </c>
      <c r="D75" s="78">
        <f t="shared" ref="D75:I75" si="23">IF(D19=0,0,(D9/(D19/8)))</f>
        <v>12.631578947368421</v>
      </c>
      <c r="E75" s="78">
        <f t="shared" si="23"/>
        <v>13</v>
      </c>
      <c r="F75" s="78">
        <f t="shared" si="23"/>
        <v>14.647887323943662</v>
      </c>
      <c r="G75" s="78">
        <f t="shared" si="23"/>
        <v>12.307692307692308</v>
      </c>
      <c r="H75" s="78">
        <f t="shared" si="23"/>
        <v>13.684210526315789</v>
      </c>
      <c r="I75" s="78">
        <f t="shared" si="23"/>
        <v>16</v>
      </c>
      <c r="J75" s="26"/>
      <c r="K75" s="243">
        <f>IF(K19=0,0,(K9/(K19/8)))</f>
        <v>11.940298507462686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14.018691588785048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9.375</v>
      </c>
      <c r="I76" s="78">
        <f t="shared" si="24"/>
        <v>10.714285714285714</v>
      </c>
      <c r="J76" s="129"/>
      <c r="K76" s="78">
        <f>IF(K27=0,0,(K12/(K27/7.5)))</f>
        <v>10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64.964285714285708</v>
      </c>
      <c r="C77" s="78">
        <f>IF(C43=0,0,(C11/(C43/7.5)))</f>
        <v>54.84375</v>
      </c>
      <c r="D77" s="78">
        <f t="shared" ref="D77:I77" si="25">IF(D43=0,0,(D11/(D43/7.5)))</f>
        <v>70.3125</v>
      </c>
      <c r="E77" s="78">
        <f t="shared" si="25"/>
        <v>33.375</v>
      </c>
      <c r="F77" s="78">
        <f t="shared" si="25"/>
        <v>50.4375</v>
      </c>
      <c r="G77" s="78">
        <f t="shared" si="25"/>
        <v>55.6875</v>
      </c>
      <c r="H77" s="78">
        <f t="shared" si="25"/>
        <v>56.0625</v>
      </c>
      <c r="I77" s="78">
        <f t="shared" si="25"/>
        <v>45.375</v>
      </c>
      <c r="J77" s="38"/>
      <c r="K77" s="78">
        <f>IF(K43=0,0,(K11/(K43/7.5)))</f>
        <v>51.67613636363636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92"/>
  <sheetViews>
    <sheetView showGridLines="0" view="pageBreakPreview" topLeftCell="B46" zoomScaleSheetLayoutView="75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42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Screen'!B174</f>
        <v>41440</v>
      </c>
      <c r="D5" s="12">
        <f t="shared" ref="D5:I5" si="0">+C5+1</f>
        <v>41441</v>
      </c>
      <c r="E5" s="12">
        <f t="shared" si="0"/>
        <v>41442</v>
      </c>
      <c r="F5" s="12">
        <f t="shared" si="0"/>
        <v>41443</v>
      </c>
      <c r="G5" s="12">
        <f t="shared" si="0"/>
        <v>41444</v>
      </c>
      <c r="H5" s="12">
        <f t="shared" si="0"/>
        <v>41445</v>
      </c>
      <c r="I5" s="12">
        <f t="shared" si="0"/>
        <v>41446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Screen'!C$174</f>
        <v>202</v>
      </c>
      <c r="D6" s="16">
        <f>+'Input Screen'!C$175</f>
        <v>206</v>
      </c>
      <c r="E6" s="16">
        <f>+'Input Screen'!C$176</f>
        <v>218</v>
      </c>
      <c r="F6" s="16">
        <f>+'Input Screen'!C$177</f>
        <v>304</v>
      </c>
      <c r="G6" s="16">
        <f>+'Input Screen'!C$178</f>
        <v>282</v>
      </c>
      <c r="H6" s="16">
        <f>+'Input Screen'!C$179</f>
        <v>297</v>
      </c>
      <c r="I6" s="16">
        <f>+'Input Screen'!C$180</f>
        <v>290</v>
      </c>
      <c r="J6" s="17"/>
      <c r="K6" s="18">
        <f>SUM(C6:I6)</f>
        <v>1799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0.65161290322580645</v>
      </c>
      <c r="D7" s="42">
        <f t="shared" ref="D7:I7" si="1">D6/310</f>
        <v>0.6645161290322581</v>
      </c>
      <c r="E7" s="42">
        <f t="shared" si="1"/>
        <v>0.70322580645161292</v>
      </c>
      <c r="F7" s="42">
        <f t="shared" si="1"/>
        <v>0.98064516129032253</v>
      </c>
      <c r="G7" s="42">
        <f t="shared" si="1"/>
        <v>0.9096774193548387</v>
      </c>
      <c r="H7" s="42">
        <f t="shared" si="1"/>
        <v>0.95806451612903221</v>
      </c>
      <c r="I7" s="42">
        <f t="shared" si="1"/>
        <v>0.93548387096774188</v>
      </c>
      <c r="J7" s="17"/>
      <c r="K7" s="42">
        <f>K6/2170</f>
        <v>0.82903225806451608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Screen'!D$174</f>
        <v>184</v>
      </c>
      <c r="D8" s="16">
        <f>+'Input Screen'!D$175</f>
        <v>201</v>
      </c>
      <c r="E8" s="16">
        <f>+'Input Screen'!D$176</f>
        <v>213</v>
      </c>
      <c r="F8" s="16">
        <f>+'Input Screen'!D$177</f>
        <v>280</v>
      </c>
      <c r="G8" s="16">
        <f>+'Input Screen'!D$178</f>
        <v>270</v>
      </c>
      <c r="H8" s="16">
        <f>+'Input Screen'!D$179</f>
        <v>258</v>
      </c>
      <c r="I8" s="16">
        <f>+'Input Screen'!D$180</f>
        <v>264</v>
      </c>
      <c r="J8" s="17"/>
      <c r="K8" s="18">
        <f t="shared" ref="K8:K13" si="2">SUM(C8:I8)</f>
        <v>1670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Screen'!E$174</f>
        <v>14</v>
      </c>
      <c r="D9" s="16">
        <f>+'Input Screen'!E$175</f>
        <v>10</v>
      </c>
      <c r="E9" s="16">
        <f>+'Input Screen'!E$176</f>
        <v>10</v>
      </c>
      <c r="F9" s="16">
        <f>+'Input Screen'!E$177</f>
        <v>14</v>
      </c>
      <c r="G9" s="16">
        <f>+'Input Screen'!E$178</f>
        <v>14</v>
      </c>
      <c r="H9" s="16">
        <f>+'Input Screen'!E$179</f>
        <v>15</v>
      </c>
      <c r="I9" s="16">
        <f>+'Input Screen'!E$180</f>
        <v>13</v>
      </c>
      <c r="J9" s="17"/>
      <c r="K9" s="18">
        <f t="shared" si="2"/>
        <v>90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Screen'!F$174</f>
        <v>0</v>
      </c>
      <c r="D10" s="16">
        <f>+'Input Screen'!F$175</f>
        <v>0</v>
      </c>
      <c r="E10" s="16">
        <f>+'Input Screen'!F$176</f>
        <v>0</v>
      </c>
      <c r="F10" s="16">
        <f>+'Input Screen'!F$177</f>
        <v>0</v>
      </c>
      <c r="G10" s="16">
        <f>+'Input Screen'!F$178</f>
        <v>0</v>
      </c>
      <c r="H10" s="16">
        <f>+'Input Screen'!F$179</f>
        <v>0</v>
      </c>
      <c r="I10" s="16">
        <f>+'Input Screen'!F$180</f>
        <v>0</v>
      </c>
      <c r="J10" s="17"/>
      <c r="K10" s="18">
        <f t="shared" si="2"/>
        <v>0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Screen'!G$174</f>
        <v>198</v>
      </c>
      <c r="D11" s="16">
        <f>+'Input Screen'!G$175</f>
        <v>211</v>
      </c>
      <c r="E11" s="16">
        <f>+'Input Screen'!G$176</f>
        <v>223</v>
      </c>
      <c r="F11" s="16">
        <f>+'Input Screen'!G$177</f>
        <v>294</v>
      </c>
      <c r="G11" s="16">
        <f>+'Input Screen'!G$178</f>
        <v>284</v>
      </c>
      <c r="H11" s="16">
        <f>+'Input Screen'!G$179</f>
        <v>273</v>
      </c>
      <c r="I11" s="16">
        <f>+'Input Screen'!G$180</f>
        <v>277</v>
      </c>
      <c r="J11" s="17"/>
      <c r="K11" s="18">
        <f t="shared" si="2"/>
        <v>1760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Screen'!H$174</f>
        <v>0</v>
      </c>
      <c r="D12" s="16">
        <f>+'Input Screen'!H$175</f>
        <v>0</v>
      </c>
      <c r="E12" s="16">
        <f>+'Input Screen'!H$176</f>
        <v>0</v>
      </c>
      <c r="F12" s="16">
        <f>+'Input Screen'!H$177</f>
        <v>0</v>
      </c>
      <c r="G12" s="16">
        <f>+'Input Screen'!H$178</f>
        <v>10</v>
      </c>
      <c r="H12" s="16">
        <f>+'Input Screen'!H$179</f>
        <v>10</v>
      </c>
      <c r="I12" s="16">
        <f>+'Input Screen'!H$180</f>
        <v>10</v>
      </c>
      <c r="J12" s="17"/>
      <c r="K12" s="18">
        <f t="shared" si="2"/>
        <v>30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Screen'!I$174</f>
        <v>5</v>
      </c>
      <c r="D13" s="16">
        <f>+'Input Screen'!I$175</f>
        <v>5</v>
      </c>
      <c r="E13" s="16">
        <f>+'Input Screen'!I$176</f>
        <v>5</v>
      </c>
      <c r="F13" s="16">
        <f>+'Input Screen'!I$177</f>
        <v>10</v>
      </c>
      <c r="G13" s="16">
        <f>+'Input Screen'!I$178</f>
        <v>10</v>
      </c>
      <c r="H13" s="16">
        <f>+'Input Screen'!I$179</f>
        <v>5</v>
      </c>
      <c r="I13" s="16">
        <f>+'Input Screen'!I$180</f>
        <v>5</v>
      </c>
      <c r="J13" s="17"/>
      <c r="K13" s="18">
        <f t="shared" si="2"/>
        <v>45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Screen'!J$174</f>
        <v>87.6</v>
      </c>
      <c r="D15" s="185">
        <f>+'Input Screen'!J$175</f>
        <v>103.8</v>
      </c>
      <c r="E15" s="185">
        <f>+'Input Screen'!J$176</f>
        <v>98.1</v>
      </c>
      <c r="F15" s="185">
        <f>+'Input Screen'!J$177</f>
        <v>133.85</v>
      </c>
      <c r="G15" s="185">
        <f>+'Input Screen'!J$178</f>
        <v>125.45</v>
      </c>
      <c r="H15" s="185">
        <f>+'Input Screen'!J$179</f>
        <v>133.05000000000001</v>
      </c>
      <c r="I15" s="185">
        <f>+'Input Screen'!J$180</f>
        <v>130.35</v>
      </c>
      <c r="J15" s="23"/>
      <c r="K15" s="22">
        <f>SUM(C15:I15)</f>
        <v>812.20000000000016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87.927927927927939</v>
      </c>
      <c r="D16" s="22">
        <f>VLOOKUP(D8,'Labor Stds'!A14:Q76,7)</f>
        <v>97.537537537537546</v>
      </c>
      <c r="E16" s="22">
        <f>VLOOKUP(E8,'Labor Stds'!A14:Q76,7)</f>
        <v>102.34234234234235</v>
      </c>
      <c r="F16" s="22">
        <f>VLOOKUP(F8,'Labor Stds'!A14:Q76,7)</f>
        <v>133.57357357357358</v>
      </c>
      <c r="G16" s="22">
        <f>VLOOKUP(G8,'Labor Stds'!A14:Q76,7)</f>
        <v>128.76876876876878</v>
      </c>
      <c r="H16" s="22">
        <f>VLOOKUP(H8,'Labor Stds'!A14:Q76,7)</f>
        <v>123.96396396396398</v>
      </c>
      <c r="I16" s="22">
        <f>VLOOKUP(I8,'Labor Stds'!A14:Q76,7)</f>
        <v>126.36636636636638</v>
      </c>
      <c r="J16" s="23"/>
      <c r="K16" s="22">
        <f>SUM(C16:I16)</f>
        <v>800.48048048048065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1.0037434694968943</v>
      </c>
      <c r="D17" s="42">
        <f t="shared" si="3"/>
        <v>0.93966799169111315</v>
      </c>
      <c r="E17" s="42">
        <f t="shared" si="3"/>
        <v>1.0432450799423278</v>
      </c>
      <c r="F17" s="42">
        <f t="shared" si="3"/>
        <v>0.99793480443461779</v>
      </c>
      <c r="G17" s="42">
        <f t="shared" si="3"/>
        <v>1.0264549124652753</v>
      </c>
      <c r="H17" s="42">
        <f t="shared" si="3"/>
        <v>0.93170961265662511</v>
      </c>
      <c r="I17" s="42">
        <f t="shared" si="3"/>
        <v>0.96943894412248854</v>
      </c>
      <c r="J17" s="41"/>
      <c r="K17" s="42">
        <f>IF(K15=0,0,K16/K15)</f>
        <v>0.98557064821531704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Screen'!K$174</f>
        <v>7.6</v>
      </c>
      <c r="D19" s="185">
        <f>+'Input Screen'!K$175</f>
        <v>6.5</v>
      </c>
      <c r="E19" s="185">
        <f>+'Input Screen'!K$176</f>
        <v>7.5</v>
      </c>
      <c r="F19" s="185">
        <f>+'Input Screen'!K$177</f>
        <v>7.5</v>
      </c>
      <c r="G19" s="185">
        <f>+'Input Screen'!K$178</f>
        <v>8</v>
      </c>
      <c r="H19" s="185">
        <f>+'Input Screen'!K$179</f>
        <v>7.5</v>
      </c>
      <c r="I19" s="185">
        <f>+'Input Screen'!K$180</f>
        <v>8</v>
      </c>
      <c r="J19" s="23"/>
      <c r="K19" s="22">
        <f>SUM(C19:I19)</f>
        <v>52.6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4.9230769230769234</v>
      </c>
      <c r="E20" s="22">
        <f>VLOOKUP(E9,'Labor Stds'!A14:Q76,8)</f>
        <v>4.9230769230769234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49.846153846153847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1.0526315789473684</v>
      </c>
      <c r="D21" s="42">
        <f t="shared" si="4"/>
        <v>0.75739644970414211</v>
      </c>
      <c r="E21" s="42">
        <f>IF(E19=0,0,E20/E19)</f>
        <v>0.65641025641025641</v>
      </c>
      <c r="F21" s="42">
        <f t="shared" si="4"/>
        <v>1.0666666666666667</v>
      </c>
      <c r="G21" s="42">
        <f t="shared" si="4"/>
        <v>1</v>
      </c>
      <c r="H21" s="42">
        <f t="shared" si="4"/>
        <v>1.0666666666666667</v>
      </c>
      <c r="I21" s="42">
        <f t="shared" si="4"/>
        <v>1</v>
      </c>
      <c r="J21" s="41"/>
      <c r="K21" s="42">
        <f>IF(K19=0,0,K20/K19)</f>
        <v>0.94764551038315292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Screen'!L$174</f>
        <v>22.5</v>
      </c>
      <c r="D23" s="185">
        <f>+'Input Screen'!L$175</f>
        <v>23</v>
      </c>
      <c r="E23" s="185">
        <f>+'Input Screen'!L$176</f>
        <v>22.6</v>
      </c>
      <c r="F23" s="185">
        <f>+'Input Screen'!L$177</f>
        <v>22.1</v>
      </c>
      <c r="G23" s="185">
        <f>+'Input Screen'!L$178</f>
        <v>22.1</v>
      </c>
      <c r="H23" s="185">
        <f>+'Input Screen'!L$179</f>
        <v>22.5</v>
      </c>
      <c r="I23" s="185">
        <f>+'Input Screen'!L$180</f>
        <v>22.1</v>
      </c>
      <c r="J23" s="23"/>
      <c r="K23" s="22">
        <f>SUM(C23:I23)</f>
        <v>156.89999999999998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0.97826086956521741</v>
      </c>
      <c r="E25" s="42">
        <f t="shared" si="5"/>
        <v>0.99557522123893794</v>
      </c>
      <c r="F25" s="42">
        <f t="shared" si="5"/>
        <v>1.0180995475113122</v>
      </c>
      <c r="G25" s="42">
        <f t="shared" si="5"/>
        <v>1.0180995475113122</v>
      </c>
      <c r="H25" s="42">
        <f t="shared" si="5"/>
        <v>1</v>
      </c>
      <c r="I25" s="42">
        <f t="shared" si="5"/>
        <v>1.0180995475113122</v>
      </c>
      <c r="J25" s="41"/>
      <c r="K25" s="42">
        <f>IF(K23=0,0,K24/K23)</f>
        <v>1.0038240917782029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Screen'!M$174</f>
        <v>0</v>
      </c>
      <c r="D27" s="185">
        <f>+'Input Screen'!M$175</f>
        <v>0</v>
      </c>
      <c r="E27" s="185">
        <f>+'Input Screen'!M$176</f>
        <v>0</v>
      </c>
      <c r="F27" s="185">
        <f>+'Input Screen'!M$177</f>
        <v>0</v>
      </c>
      <c r="G27" s="185">
        <f>+'Input Screen'!M$178</f>
        <v>7.5</v>
      </c>
      <c r="H27" s="185">
        <f>+'Input Screen'!M$179</f>
        <v>7.5</v>
      </c>
      <c r="I27" s="185">
        <f>+'Input Screen'!M$180</f>
        <v>0</v>
      </c>
      <c r="J27" s="23"/>
      <c r="K27" s="22">
        <f>SUM(C27:I27)</f>
        <v>15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0.71333333333333326</v>
      </c>
      <c r="H29" s="42">
        <f t="shared" si="6"/>
        <v>0.71333333333333326</v>
      </c>
      <c r="I29" s="42">
        <f t="shared" si="6"/>
        <v>0</v>
      </c>
      <c r="J29" s="41"/>
      <c r="K29" s="42">
        <f>IF(K27=0,0,K28/K27)</f>
        <v>1.0699999999999998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Screen'!N$174</f>
        <v>7</v>
      </c>
      <c r="D31" s="185">
        <f>+'Input Screen'!N$175</f>
        <v>7.6</v>
      </c>
      <c r="E31" s="185">
        <f>+'Input Screen'!N$176</f>
        <v>7</v>
      </c>
      <c r="F31" s="185">
        <f>+'Input Screen'!N$177</f>
        <v>7.5</v>
      </c>
      <c r="G31" s="185">
        <f>+'Input Screen'!N$178</f>
        <v>7.1</v>
      </c>
      <c r="H31" s="185">
        <f>+'Input Screen'!N$179</f>
        <v>7</v>
      </c>
      <c r="I31" s="185">
        <f>+'Input Screen'!N$180</f>
        <v>7.5</v>
      </c>
      <c r="J31" s="23"/>
      <c r="K31" s="22">
        <f>SUM(C31:I31)</f>
        <v>50.7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0.98684210526315796</v>
      </c>
      <c r="E33" s="42">
        <f>IF(E31=0,0,E32/E31)</f>
        <v>1.0714285714285714</v>
      </c>
      <c r="F33" s="42">
        <f t="shared" si="7"/>
        <v>1</v>
      </c>
      <c r="G33" s="42">
        <f t="shared" si="7"/>
        <v>1.0563380281690142</v>
      </c>
      <c r="H33" s="42">
        <f>IF(H31=0,0,H32/H31)</f>
        <v>1.0714285714285714</v>
      </c>
      <c r="I33" s="42">
        <f t="shared" si="7"/>
        <v>1</v>
      </c>
      <c r="J33" s="41"/>
      <c r="K33" s="42">
        <f>IF(K31=0,0,K32/K31)</f>
        <v>1.0355029585798816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Screen'!O$174</f>
        <v>7.5</v>
      </c>
      <c r="D35" s="185">
        <f>+'Input Screen'!O$175</f>
        <v>8</v>
      </c>
      <c r="E35" s="185">
        <f>+'Input Screen'!O$176</f>
        <v>7.5</v>
      </c>
      <c r="F35" s="185">
        <f>+'Input Screen'!O$177</f>
        <v>7.5</v>
      </c>
      <c r="G35" s="185">
        <f>+'Input Screen'!O$178</f>
        <v>7.5</v>
      </c>
      <c r="H35" s="185">
        <f>+'Input Screen'!O$179</f>
        <v>7.5</v>
      </c>
      <c r="I35" s="185">
        <f>+'Input Screen'!O$180</f>
        <v>7.5</v>
      </c>
      <c r="J35" s="23"/>
      <c r="K35" s="22">
        <f>SUM(C35:I35)</f>
        <v>53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0.9375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0.99056603773584906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Screen'!P$174</f>
        <v>15.1</v>
      </c>
      <c r="D39" s="185">
        <f>+'Input Screen'!P$175</f>
        <v>7.5</v>
      </c>
      <c r="E39" s="185">
        <f>+'Input Screen'!P$176</f>
        <v>7.6</v>
      </c>
      <c r="F39" s="185">
        <f>+'Input Screen'!P$177</f>
        <v>7.5</v>
      </c>
      <c r="G39" s="185">
        <f>+'Input Screen'!P$178</f>
        <v>7.5</v>
      </c>
      <c r="H39" s="185">
        <f>+'Input Screen'!P$179</f>
        <v>15</v>
      </c>
      <c r="I39" s="185">
        <f>+'Input Screen'!P$180</f>
        <v>15</v>
      </c>
      <c r="J39" s="23"/>
      <c r="K39" s="22">
        <f>SUM(C39:I39)</f>
        <v>75.2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1.5226666666666666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0.76133333333333331</v>
      </c>
      <c r="I41" s="42">
        <f t="shared" si="9"/>
        <v>0.76133333333333331</v>
      </c>
      <c r="J41" s="41"/>
      <c r="K41" s="42">
        <f>IF(K39=0,0,K40/K39)</f>
        <v>1.0630319148936169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Screen'!Q$174</f>
        <v>32</v>
      </c>
      <c r="D43" s="185">
        <f>+'Input Screen'!Q$175</f>
        <v>32</v>
      </c>
      <c r="E43" s="185">
        <f>+'Input Screen'!Q$176</f>
        <v>27.5</v>
      </c>
      <c r="F43" s="185">
        <f>+'Input Screen'!Q$177</f>
        <v>23.5</v>
      </c>
      <c r="G43" s="185">
        <f>+'Input Screen'!Q$178</f>
        <v>24</v>
      </c>
      <c r="H43" s="185">
        <f>+'Input Screen'!Q$179</f>
        <v>24</v>
      </c>
      <c r="I43" s="185">
        <f>+'Input Screen'!Q$180</f>
        <v>32</v>
      </c>
      <c r="J43" s="23"/>
      <c r="K43" s="22">
        <f>SUM(C43:I43)</f>
        <v>195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0.9375</v>
      </c>
      <c r="D45" s="42">
        <f t="shared" si="10"/>
        <v>0.9375</v>
      </c>
      <c r="E45" s="42">
        <f t="shared" si="10"/>
        <v>1.0909090909090908</v>
      </c>
      <c r="F45" s="42">
        <f t="shared" si="10"/>
        <v>1.2765957446808511</v>
      </c>
      <c r="G45" s="42">
        <f t="shared" si="10"/>
        <v>1.25</v>
      </c>
      <c r="H45" s="42">
        <f t="shared" si="10"/>
        <v>1.25</v>
      </c>
      <c r="I45" s="42">
        <f t="shared" si="10"/>
        <v>0.9375</v>
      </c>
      <c r="J45" s="41"/>
      <c r="K45" s="42">
        <f>IF(K43=0,0,K44/K43)</f>
        <v>1.0769230769230769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Screen'!R$174</f>
        <v>0</v>
      </c>
      <c r="D47" s="185">
        <f>+'Input Screen'!R$175</f>
        <v>0</v>
      </c>
      <c r="E47" s="185">
        <f>+'Input Screen'!R$176</f>
        <v>7.3</v>
      </c>
      <c r="F47" s="185">
        <f>+'Input Screen'!R$177</f>
        <v>7.9</v>
      </c>
      <c r="G47" s="185">
        <f>+'Input Screen'!R$178</f>
        <v>8</v>
      </c>
      <c r="H47" s="185">
        <f>+'Input Screen'!R$179</f>
        <v>8</v>
      </c>
      <c r="I47" s="185">
        <f>+'Input Screen'!R$180</f>
        <v>8</v>
      </c>
      <c r="J47" s="23"/>
      <c r="K47" s="22">
        <f>SUM(C47:I47)</f>
        <v>39.200000000000003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1.095890410958904</v>
      </c>
      <c r="F49" s="42">
        <f t="shared" si="11"/>
        <v>1.0126582278481011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1.4285714285714284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Screen'!S$174</f>
        <v>7.9</v>
      </c>
      <c r="D51" s="185">
        <f>+'Input Screen'!S$175</f>
        <v>8</v>
      </c>
      <c r="E51" s="185">
        <f>+'Input Screen'!S$176</f>
        <v>8</v>
      </c>
      <c r="F51" s="185">
        <f>+'Input Screen'!S$177</f>
        <v>8</v>
      </c>
      <c r="G51" s="185">
        <f>+'Input Screen'!S$178</f>
        <v>8</v>
      </c>
      <c r="H51" s="185">
        <f>+'Input Screen'!S$179</f>
        <v>8</v>
      </c>
      <c r="I51" s="185">
        <f>+'Input Screen'!S$180</f>
        <v>8</v>
      </c>
      <c r="J51" s="23"/>
      <c r="K51" s="22">
        <f>SUM(C51:I51)</f>
        <v>55.9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1.7341772151898733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1.7155635062611809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Screen'!T$174</f>
        <v>11.42</v>
      </c>
      <c r="D55" s="185">
        <f>+'Input Screen'!T$175</f>
        <v>11.42</v>
      </c>
      <c r="E55" s="185">
        <f>+'Input Screen'!T$176</f>
        <v>11.42</v>
      </c>
      <c r="F55" s="185">
        <f>+'Input Screen'!T$177</f>
        <v>11.42</v>
      </c>
      <c r="G55" s="185">
        <f>+'Input Screen'!T$178</f>
        <v>11.42</v>
      </c>
      <c r="H55" s="185">
        <f>+'Input Screen'!T$179</f>
        <v>11.42</v>
      </c>
      <c r="I55" s="185">
        <f>+'Input Screen'!T$180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Screen'!U$174</f>
        <v>0.2</v>
      </c>
      <c r="D59" s="185">
        <f>+'Input Screen'!U$175</f>
        <v>1.7</v>
      </c>
      <c r="E59" s="185">
        <f>+'Input Screen'!U$176</f>
        <v>5.8</v>
      </c>
      <c r="F59" s="185">
        <f>+'Input Screen'!U$177</f>
        <v>0.4</v>
      </c>
      <c r="G59" s="185">
        <f>+'Input Screen'!U$178</f>
        <v>4.8</v>
      </c>
      <c r="H59" s="185">
        <f>+'Input Screen'!U$179</f>
        <v>4.3</v>
      </c>
      <c r="I59" s="185">
        <f>+'Input Screen'!U$180</f>
        <v>0</v>
      </c>
      <c r="J59" s="23"/>
      <c r="K59" s="22">
        <f>SUM(C59:I59)</f>
        <v>17.2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40.45065000000001</v>
      </c>
      <c r="E60" s="28">
        <f>E59*'Labor Stds'!$S$10</f>
        <v>138.00810000000004</v>
      </c>
      <c r="F60" s="28">
        <f>F59*'Labor Stds'!$S$10</f>
        <v>9.5178000000000029</v>
      </c>
      <c r="G60" s="28">
        <f>G59*'Labor Stds'!$S$10</f>
        <v>114.21360000000003</v>
      </c>
      <c r="H60" s="28">
        <f>H59*'Labor Stds'!$S$10</f>
        <v>102.31635000000003</v>
      </c>
      <c r="I60" s="28">
        <f>I59*'Labor Stds'!$S$10</f>
        <v>0</v>
      </c>
      <c r="J60" s="23"/>
      <c r="K60" s="28">
        <f>SUM(C60:I60)</f>
        <v>409.26540000000011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13.483550000000003</v>
      </c>
      <c r="E61" s="28">
        <f t="shared" si="14"/>
        <v>46.002700000000011</v>
      </c>
      <c r="F61" s="28">
        <f t="shared" si="14"/>
        <v>3.172600000000001</v>
      </c>
      <c r="G61" s="28">
        <f t="shared" si="14"/>
        <v>38.071200000000012</v>
      </c>
      <c r="H61" s="28">
        <f t="shared" si="14"/>
        <v>34.105450000000012</v>
      </c>
      <c r="I61" s="28">
        <f t="shared" si="14"/>
        <v>0</v>
      </c>
      <c r="J61" s="48"/>
      <c r="K61" s="28">
        <f>SUM(C61:I61)</f>
        <v>136.42180000000005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198.61999999999998</v>
      </c>
      <c r="D63" s="18">
        <f t="shared" ref="D63:I63" si="15">SUM(D15,D19,D23,D27,D31,D35,D39,D43,D47,D51,D55)</f>
        <v>207.82</v>
      </c>
      <c r="E63" s="18">
        <f t="shared" si="15"/>
        <v>204.51999999999998</v>
      </c>
      <c r="F63" s="18">
        <f t="shared" si="15"/>
        <v>236.76999999999998</v>
      </c>
      <c r="G63" s="18">
        <f t="shared" si="15"/>
        <v>236.56999999999996</v>
      </c>
      <c r="H63" s="18">
        <f t="shared" si="15"/>
        <v>251.47</v>
      </c>
      <c r="I63" s="18">
        <f t="shared" si="15"/>
        <v>249.86999999999998</v>
      </c>
      <c r="J63" s="17"/>
      <c r="K63" s="18">
        <f>SUM(C63:I63)</f>
        <v>1585.6399999999999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207.97792792792794</v>
      </c>
      <c r="D64" s="18">
        <f t="shared" ref="D64:I64" si="16">SUM(D16,D20,D24,D28,D32,D36,D40,D44,D48,D52,D56)</f>
        <v>214.51061446061445</v>
      </c>
      <c r="E64" s="18">
        <f t="shared" si="16"/>
        <v>219.31541926541925</v>
      </c>
      <c r="F64" s="18">
        <f t="shared" si="16"/>
        <v>253.62357357357357</v>
      </c>
      <c r="G64" s="18">
        <f t="shared" si="16"/>
        <v>254.16876876876876</v>
      </c>
      <c r="H64" s="18">
        <f t="shared" si="16"/>
        <v>249.36396396396395</v>
      </c>
      <c r="I64" s="18">
        <f t="shared" si="16"/>
        <v>251.76636636636636</v>
      </c>
      <c r="J64" s="23"/>
      <c r="K64" s="18">
        <f>SUM(C64:I64)</f>
        <v>1650.7266343266342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1.0471147312855098</v>
      </c>
      <c r="D65" s="42">
        <f t="shared" si="17"/>
        <v>1.0321942761072778</v>
      </c>
      <c r="E65" s="42">
        <f t="shared" si="17"/>
        <v>1.0723421634334993</v>
      </c>
      <c r="F65" s="42">
        <f t="shared" si="17"/>
        <v>1.0711812035881809</v>
      </c>
      <c r="G65" s="42">
        <f t="shared" si="17"/>
        <v>1.0743913800091676</v>
      </c>
      <c r="H65" s="42">
        <f t="shared" si="17"/>
        <v>0.99162510026629003</v>
      </c>
      <c r="I65" s="42">
        <f t="shared" si="17"/>
        <v>1.0075894119596847</v>
      </c>
      <c r="J65" s="41"/>
      <c r="K65" s="42">
        <f>IF(K63=0,0,K64/K63)</f>
        <v>1.0410475481992345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2758.6453000000001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2892.6085499999999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2894.0716999999995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3279.9205999999995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3312.3411999999994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3505.9494500000001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3450.6279999999997</v>
      </c>
      <c r="J67" s="17"/>
      <c r="K67" s="28">
        <f>SUM(C67:I67)</f>
        <v>22094.164799999999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2899.4600243243249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2986.0834477477483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3049.7951594594601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3504.7212855855855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3511.950573873874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3448.2388621621621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3480.0947180180178</v>
      </c>
      <c r="J68" s="23"/>
      <c r="K68" s="28">
        <f>SUM(C68:I68)</f>
        <v>22880.344071171174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1.0510448821834126</v>
      </c>
      <c r="D69" s="42">
        <f t="shared" si="18"/>
        <v>1.0323150872757216</v>
      </c>
      <c r="E69" s="42">
        <f t="shared" si="18"/>
        <v>1.0538077406511597</v>
      </c>
      <c r="F69" s="42">
        <f t="shared" si="18"/>
        <v>1.0685384535179254</v>
      </c>
      <c r="G69" s="42">
        <f t="shared" si="18"/>
        <v>1.0602623225753056</v>
      </c>
      <c r="H69" s="42">
        <f t="shared" si="18"/>
        <v>0.9835392413208246</v>
      </c>
      <c r="I69" s="42">
        <f t="shared" si="18"/>
        <v>1.0085395232456289</v>
      </c>
      <c r="J69" s="41"/>
      <c r="K69" s="42">
        <f>IF(K67=0,0,K68/K67)</f>
        <v>1.0355831179086332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-9.3579279279279604</v>
      </c>
      <c r="D71" s="47">
        <f t="shared" ref="D71:I71" si="19">IF(D63=0,0,D63-D64)</f>
        <v>-6.6906144606144551</v>
      </c>
      <c r="E71" s="47">
        <f t="shared" si="19"/>
        <v>-14.79541926541927</v>
      </c>
      <c r="F71" s="47">
        <f t="shared" si="19"/>
        <v>-16.853573573573584</v>
      </c>
      <c r="G71" s="47">
        <f t="shared" si="19"/>
        <v>-17.598768768768792</v>
      </c>
      <c r="H71" s="47">
        <f t="shared" si="19"/>
        <v>2.1060360360360448</v>
      </c>
      <c r="I71" s="47">
        <f t="shared" si="19"/>
        <v>-1.8963663663663795</v>
      </c>
      <c r="J71" s="26"/>
      <c r="K71" s="242">
        <f>IF(K63=0,0,K63-K64)</f>
        <v>-65.086634326634339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-140.81472432432474</v>
      </c>
      <c r="D72" s="137">
        <f t="shared" ref="D72:I72" si="20">IF(D64=0,0,D67-D68)</f>
        <v>-93.4748977477484</v>
      </c>
      <c r="E72" s="137">
        <f t="shared" si="20"/>
        <v>-155.72345945946063</v>
      </c>
      <c r="F72" s="137">
        <f t="shared" si="20"/>
        <v>-224.80068558558605</v>
      </c>
      <c r="G72" s="137">
        <f t="shared" si="20"/>
        <v>-199.60937387387457</v>
      </c>
      <c r="H72" s="137">
        <f t="shared" si="20"/>
        <v>57.71058783783792</v>
      </c>
      <c r="I72" s="137">
        <f t="shared" si="20"/>
        <v>-29.466718018018128</v>
      </c>
      <c r="J72" s="26"/>
      <c r="K72" s="137">
        <f>IF(K64=0,0,K67-K68)</f>
        <v>-786.17927117117506</v>
      </c>
      <c r="L72" s="4"/>
    </row>
    <row r="73" spans="1:12" ht="15" customHeight="1">
      <c r="A73" s="68" t="s">
        <v>154</v>
      </c>
      <c r="B73" s="240">
        <f>IF(K64=0,0,(K64*60)/K11)</f>
        <v>56.274771624771617</v>
      </c>
      <c r="C73" s="78">
        <f>IF(C63=0,0,(C63*60)/C11)</f>
        <v>60.18787878787878</v>
      </c>
      <c r="D73" s="78">
        <f t="shared" ref="D73:I73" si="21">IF(D63=0,0,(D63*60)/D11)</f>
        <v>59.095734597156394</v>
      </c>
      <c r="E73" s="78">
        <f t="shared" si="21"/>
        <v>55.027802690582952</v>
      </c>
      <c r="F73" s="78">
        <f t="shared" si="21"/>
        <v>48.320408163265306</v>
      </c>
      <c r="G73" s="78">
        <f t="shared" si="21"/>
        <v>49.979577464788726</v>
      </c>
      <c r="H73" s="78">
        <f t="shared" si="21"/>
        <v>55.268131868131874</v>
      </c>
      <c r="I73" s="78">
        <f t="shared" si="21"/>
        <v>54.123465703971114</v>
      </c>
      <c r="J73" s="26"/>
      <c r="K73" s="243">
        <f>IF(K63=0,0,(K63*60)/K11)</f>
        <v>54.05590909090909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16.689975990396157</v>
      </c>
      <c r="C74" s="78">
        <f t="shared" ref="C74:K74" si="22">IF(C15=0,0,(C8/(C15/8)))</f>
        <v>16.803652968036531</v>
      </c>
      <c r="D74" s="78">
        <f t="shared" si="22"/>
        <v>15.491329479768787</v>
      </c>
      <c r="E74" s="78">
        <f t="shared" si="22"/>
        <v>17.370030581039757</v>
      </c>
      <c r="F74" s="78">
        <f t="shared" si="22"/>
        <v>16.735151288756072</v>
      </c>
      <c r="G74" s="78">
        <f t="shared" si="22"/>
        <v>17.218015145476286</v>
      </c>
      <c r="H74" s="78">
        <f t="shared" si="22"/>
        <v>15.512965050732806</v>
      </c>
      <c r="I74" s="78">
        <f t="shared" si="22"/>
        <v>16.202531645569621</v>
      </c>
      <c r="J74" s="26"/>
      <c r="K74" s="243">
        <f t="shared" si="22"/>
        <v>16.449150455552815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14.444444444444445</v>
      </c>
      <c r="C75" s="78">
        <f>IF(C19=0,0,(C9/(C19/8)))</f>
        <v>14.736842105263159</v>
      </c>
      <c r="D75" s="78">
        <f t="shared" ref="D75:I75" si="23">IF(D19=0,0,(D9/(D19/8)))</f>
        <v>12.307692307692308</v>
      </c>
      <c r="E75" s="78">
        <f t="shared" si="23"/>
        <v>10.666666666666666</v>
      </c>
      <c r="F75" s="78">
        <f t="shared" si="23"/>
        <v>14.933333333333334</v>
      </c>
      <c r="G75" s="78">
        <f t="shared" si="23"/>
        <v>14</v>
      </c>
      <c r="H75" s="78">
        <f t="shared" si="23"/>
        <v>16</v>
      </c>
      <c r="I75" s="78">
        <f t="shared" si="23"/>
        <v>13</v>
      </c>
      <c r="J75" s="26"/>
      <c r="K75" s="243">
        <f>IF(K19=0,0,(K9/(K19/8)))</f>
        <v>13.688212927756654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14.01869158878505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10</v>
      </c>
      <c r="H76" s="78">
        <f t="shared" si="24"/>
        <v>10</v>
      </c>
      <c r="I76" s="78">
        <f t="shared" si="24"/>
        <v>0</v>
      </c>
      <c r="J76" s="129"/>
      <c r="K76" s="78">
        <f>IF(K27=0,0,(K12/(K27/7.5)))</f>
        <v>15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62.857142857142854</v>
      </c>
      <c r="C77" s="78">
        <f>IF(C43=0,0,(C11/(C43/7.5)))</f>
        <v>46.40625</v>
      </c>
      <c r="D77" s="78">
        <f t="shared" ref="D77:I77" si="25">IF(D43=0,0,(D11/(D43/7.5)))</f>
        <v>49.453125</v>
      </c>
      <c r="E77" s="78">
        <f t="shared" si="25"/>
        <v>60.81818181818182</v>
      </c>
      <c r="F77" s="78">
        <f t="shared" si="25"/>
        <v>93.829787234042556</v>
      </c>
      <c r="G77" s="78">
        <f t="shared" si="25"/>
        <v>88.75</v>
      </c>
      <c r="H77" s="78">
        <f t="shared" si="25"/>
        <v>85.3125</v>
      </c>
      <c r="I77" s="78">
        <f t="shared" si="25"/>
        <v>64.921875</v>
      </c>
      <c r="J77" s="38"/>
      <c r="K77" s="78">
        <f>IF(K43=0,0,(K11/(K43/7.5)))</f>
        <v>67.692307692307693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92"/>
  <sheetViews>
    <sheetView showGridLines="0" view="pageBreakPreview" topLeftCell="B1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43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Screen'!B181</f>
        <v>41447</v>
      </c>
      <c r="D5" s="12">
        <f t="shared" ref="D5:I5" si="0">+C5+1</f>
        <v>41448</v>
      </c>
      <c r="E5" s="12">
        <f t="shared" si="0"/>
        <v>41449</v>
      </c>
      <c r="F5" s="12">
        <f t="shared" si="0"/>
        <v>41450</v>
      </c>
      <c r="G5" s="12">
        <f t="shared" si="0"/>
        <v>41451</v>
      </c>
      <c r="H5" s="12">
        <f t="shared" si="0"/>
        <v>41452</v>
      </c>
      <c r="I5" s="12">
        <f t="shared" si="0"/>
        <v>41453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Screen'!C$181</f>
        <v>247</v>
      </c>
      <c r="D6" s="16">
        <f>+'Input Screen'!C$182</f>
        <v>287</v>
      </c>
      <c r="E6" s="16">
        <f>+'Input Screen'!C$183</f>
        <v>171</v>
      </c>
      <c r="F6" s="16">
        <f>+'Input Screen'!C$184</f>
        <v>219</v>
      </c>
      <c r="G6" s="16">
        <f>+'Input Screen'!C$185</f>
        <v>260</v>
      </c>
      <c r="H6" s="16">
        <f>+'Input Screen'!C$186</f>
        <v>275</v>
      </c>
      <c r="I6" s="16">
        <f>+'Input Screen'!C$187</f>
        <v>232</v>
      </c>
      <c r="J6" s="17"/>
      <c r="K6" s="18">
        <f>SUM(C6:I6)</f>
        <v>1691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0.79677419354838708</v>
      </c>
      <c r="D7" s="42">
        <f t="shared" ref="D7:I7" si="1">D6/310</f>
        <v>0.9258064516129032</v>
      </c>
      <c r="E7" s="42">
        <f t="shared" si="1"/>
        <v>0.55161290322580647</v>
      </c>
      <c r="F7" s="42">
        <f t="shared" si="1"/>
        <v>0.70645161290322578</v>
      </c>
      <c r="G7" s="42">
        <f t="shared" si="1"/>
        <v>0.83870967741935487</v>
      </c>
      <c r="H7" s="42">
        <f t="shared" si="1"/>
        <v>0.88709677419354838</v>
      </c>
      <c r="I7" s="42">
        <f t="shared" si="1"/>
        <v>0.74838709677419357</v>
      </c>
      <c r="J7" s="17"/>
      <c r="K7" s="42">
        <f>K6/2170</f>
        <v>0.77926267281105988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Screen'!D$181</f>
        <v>231</v>
      </c>
      <c r="D8" s="16">
        <f>+'Input Screen'!D$182</f>
        <v>268</v>
      </c>
      <c r="E8" s="16">
        <f>+'Input Screen'!D$183</f>
        <v>162</v>
      </c>
      <c r="F8" s="16">
        <f>+'Input Screen'!D$184</f>
        <v>206</v>
      </c>
      <c r="G8" s="16">
        <f>+'Input Screen'!D$185</f>
        <v>253</v>
      </c>
      <c r="H8" s="16">
        <f>+'Input Screen'!D$186</f>
        <v>255</v>
      </c>
      <c r="I8" s="16">
        <f>+'Input Screen'!D$187</f>
        <v>217</v>
      </c>
      <c r="J8" s="17"/>
      <c r="K8" s="18">
        <f t="shared" ref="K8:K13" si="2">SUM(C8:I8)</f>
        <v>1592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Screen'!E$181</f>
        <v>11</v>
      </c>
      <c r="D9" s="16">
        <f>+'Input Screen'!E$182</f>
        <v>13</v>
      </c>
      <c r="E9" s="16">
        <f>+'Input Screen'!E$183</f>
        <v>11</v>
      </c>
      <c r="F9" s="16">
        <f>+'Input Screen'!E$184</f>
        <v>11</v>
      </c>
      <c r="G9" s="16">
        <f>+'Input Screen'!E$185</f>
        <v>10</v>
      </c>
      <c r="H9" s="16">
        <f>+'Input Screen'!E$186</f>
        <v>14</v>
      </c>
      <c r="I9" s="16">
        <f>+'Input Screen'!E$187</f>
        <v>13</v>
      </c>
      <c r="J9" s="17"/>
      <c r="K9" s="18">
        <f t="shared" si="2"/>
        <v>83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Screen'!F$181</f>
        <v>0</v>
      </c>
      <c r="D10" s="16">
        <f>+'Input Screen'!F$182</f>
        <v>0</v>
      </c>
      <c r="E10" s="16">
        <f>+'Input Screen'!F$183</f>
        <v>0</v>
      </c>
      <c r="F10" s="16">
        <f>+'Input Screen'!F$184</f>
        <v>0</v>
      </c>
      <c r="G10" s="16">
        <f>+'Input Screen'!F$185</f>
        <v>0</v>
      </c>
      <c r="H10" s="16">
        <f>+'Input Screen'!F$186</f>
        <v>2</v>
      </c>
      <c r="I10" s="16">
        <f>+'Input Screen'!F$187</f>
        <v>0</v>
      </c>
      <c r="J10" s="17"/>
      <c r="K10" s="18">
        <f t="shared" si="2"/>
        <v>2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Screen'!G$181</f>
        <v>242</v>
      </c>
      <c r="D11" s="16">
        <f>+'Input Screen'!G$182</f>
        <v>281</v>
      </c>
      <c r="E11" s="16">
        <f>+'Input Screen'!G$183</f>
        <v>173</v>
      </c>
      <c r="F11" s="16">
        <f>+'Input Screen'!G$184</f>
        <v>217</v>
      </c>
      <c r="G11" s="16">
        <f>+'Input Screen'!G$185</f>
        <v>263</v>
      </c>
      <c r="H11" s="16">
        <f>+'Input Screen'!G$186</f>
        <v>271</v>
      </c>
      <c r="I11" s="16">
        <f>+'Input Screen'!G$187</f>
        <v>230</v>
      </c>
      <c r="J11" s="17"/>
      <c r="K11" s="18">
        <f t="shared" si="2"/>
        <v>1677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Screen'!H$181</f>
        <v>10</v>
      </c>
      <c r="D12" s="16">
        <f>+'Input Screen'!H$182</f>
        <v>10</v>
      </c>
      <c r="E12" s="16">
        <f>+'Input Screen'!H$183</f>
        <v>12</v>
      </c>
      <c r="F12" s="16">
        <f>+'Input Screen'!H$184</f>
        <v>0</v>
      </c>
      <c r="G12" s="16">
        <f>+'Input Screen'!H$185</f>
        <v>0</v>
      </c>
      <c r="H12" s="16">
        <f>+'Input Screen'!H$186</f>
        <v>12</v>
      </c>
      <c r="I12" s="16">
        <f>+'Input Screen'!H$187</f>
        <v>12</v>
      </c>
      <c r="J12" s="17"/>
      <c r="K12" s="18">
        <f t="shared" si="2"/>
        <v>56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Screen'!I$181</f>
        <v>5</v>
      </c>
      <c r="D13" s="16">
        <f>+'Input Screen'!I$182</f>
        <v>5</v>
      </c>
      <c r="E13" s="16">
        <f>+'Input Screen'!I$183</f>
        <v>5</v>
      </c>
      <c r="F13" s="16">
        <f>+'Input Screen'!I$184</f>
        <v>0</v>
      </c>
      <c r="G13" s="16">
        <f>+'Input Screen'!I$185</f>
        <v>0</v>
      </c>
      <c r="H13" s="16">
        <f>+'Input Screen'!I$186</f>
        <v>0</v>
      </c>
      <c r="I13" s="16">
        <f>+'Input Screen'!I$187</f>
        <v>0</v>
      </c>
      <c r="J13" s="17"/>
      <c r="K13" s="18">
        <f t="shared" si="2"/>
        <v>15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Screen'!J$181</f>
        <v>129.5</v>
      </c>
      <c r="D15" s="185">
        <f>+'Input Screen'!J$182</f>
        <v>143.19999999999999</v>
      </c>
      <c r="E15" s="185">
        <f>+'Input Screen'!J$183</f>
        <v>76.7</v>
      </c>
      <c r="F15" s="185">
        <f>+'Input Screen'!J$184</f>
        <v>99.65</v>
      </c>
      <c r="G15" s="185">
        <f>+'Input Screen'!J$185</f>
        <v>119.3</v>
      </c>
      <c r="H15" s="185">
        <f>+'Input Screen'!J$186</f>
        <v>119.25</v>
      </c>
      <c r="I15" s="185">
        <f>+'Input Screen'!J$187</f>
        <v>103.25</v>
      </c>
      <c r="J15" s="23"/>
      <c r="K15" s="22">
        <f>SUM(C15:I15)</f>
        <v>790.84999999999991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111.95195195195195</v>
      </c>
      <c r="D16" s="22">
        <f>VLOOKUP(D8,'Labor Stds'!A14:Q76,7)</f>
        <v>128.76876876876878</v>
      </c>
      <c r="E16" s="22">
        <f>VLOOKUP(E8,'Labor Stds'!A14:Q76,7)</f>
        <v>78.318318318318319</v>
      </c>
      <c r="F16" s="22">
        <f>VLOOKUP(F8,'Labor Stds'!A14:Q76,7)</f>
        <v>99.939939939939947</v>
      </c>
      <c r="G16" s="22">
        <f>VLOOKUP(G8,'Labor Stds'!A14:Q76,7)</f>
        <v>121.56156156156158</v>
      </c>
      <c r="H16" s="22">
        <f>VLOOKUP(H8,'Labor Stds'!A14:Q76,7)</f>
        <v>121.56156156156158</v>
      </c>
      <c r="I16" s="22">
        <f>VLOOKUP(I8,'Labor Stds'!A14:Q76,7)</f>
        <v>104.74474474474475</v>
      </c>
      <c r="J16" s="23"/>
      <c r="K16" s="22">
        <f>SUM(C16:I16)</f>
        <v>766.84684684684692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0.86449383746681041</v>
      </c>
      <c r="D17" s="42">
        <f t="shared" si="3"/>
        <v>0.89922324559196087</v>
      </c>
      <c r="E17" s="42">
        <f t="shared" si="3"/>
        <v>1.021099326184072</v>
      </c>
      <c r="F17" s="42">
        <f t="shared" si="3"/>
        <v>1.0029095829396883</v>
      </c>
      <c r="G17" s="42">
        <f t="shared" si="3"/>
        <v>1.018956928428848</v>
      </c>
      <c r="H17" s="42">
        <f t="shared" si="3"/>
        <v>1.0193841640382522</v>
      </c>
      <c r="I17" s="42">
        <f t="shared" si="3"/>
        <v>1.0144769466803365</v>
      </c>
      <c r="J17" s="41"/>
      <c r="K17" s="42">
        <f>IF(K15=0,0,K16/K15)</f>
        <v>0.96964891805885689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Screen'!K$181</f>
        <v>8</v>
      </c>
      <c r="D19" s="185">
        <f>+'Input Screen'!K$182</f>
        <v>8</v>
      </c>
      <c r="E19" s="185">
        <f>+'Input Screen'!K$183</f>
        <v>7.6</v>
      </c>
      <c r="F19" s="185">
        <f>+'Input Screen'!K$184</f>
        <v>6.5</v>
      </c>
      <c r="G19" s="185">
        <f>+'Input Screen'!K$185</f>
        <v>7.7</v>
      </c>
      <c r="H19" s="185">
        <f>+'Input Screen'!K$186</f>
        <v>7.5</v>
      </c>
      <c r="I19" s="185">
        <f>+'Input Screen'!K$187</f>
        <v>7.4</v>
      </c>
      <c r="J19" s="23"/>
      <c r="K19" s="22">
        <f>SUM(C19:I19)</f>
        <v>52.7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</v>
      </c>
      <c r="E21" s="42">
        <f>IF(E19=0,0,E20/E19)</f>
        <v>1.0526315789473684</v>
      </c>
      <c r="F21" s="42">
        <f t="shared" si="4"/>
        <v>1.2307692307692308</v>
      </c>
      <c r="G21" s="42">
        <f t="shared" si="4"/>
        <v>0.63936063936063936</v>
      </c>
      <c r="H21" s="42">
        <f t="shared" si="4"/>
        <v>1.0666666666666667</v>
      </c>
      <c r="I21" s="42">
        <f t="shared" si="4"/>
        <v>1.0810810810810809</v>
      </c>
      <c r="J21" s="41"/>
      <c r="K21" s="42">
        <f>IF(K19=0,0,K20/K19)</f>
        <v>1.0042329586921617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Screen'!L$181</f>
        <v>22.8</v>
      </c>
      <c r="D23" s="185">
        <f>+'Input Screen'!L$182</f>
        <v>23</v>
      </c>
      <c r="E23" s="185">
        <f>+'Input Screen'!L$183</f>
        <v>23</v>
      </c>
      <c r="F23" s="185">
        <f>+'Input Screen'!L$184</f>
        <v>23.1</v>
      </c>
      <c r="G23" s="185">
        <f>+'Input Screen'!L$185</f>
        <v>14.9</v>
      </c>
      <c r="H23" s="185">
        <f>+'Input Screen'!L$186</f>
        <v>22.9</v>
      </c>
      <c r="I23" s="185">
        <f>+'Input Screen'!L$187</f>
        <v>22.5</v>
      </c>
      <c r="J23" s="23"/>
      <c r="K23" s="22">
        <f>SUM(C23:I23)</f>
        <v>152.20000000000002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0.98684210526315785</v>
      </c>
      <c r="D25" s="42">
        <f t="shared" si="5"/>
        <v>0.97826086956521741</v>
      </c>
      <c r="E25" s="42">
        <f t="shared" si="5"/>
        <v>0.65217391304347827</v>
      </c>
      <c r="F25" s="42">
        <f t="shared" si="5"/>
        <v>0.97402597402597402</v>
      </c>
      <c r="G25" s="42">
        <f t="shared" si="5"/>
        <v>1.5100671140939597</v>
      </c>
      <c r="H25" s="42">
        <f t="shared" si="5"/>
        <v>0.98253275109170313</v>
      </c>
      <c r="I25" s="42">
        <f t="shared" si="5"/>
        <v>1</v>
      </c>
      <c r="J25" s="41"/>
      <c r="K25" s="42">
        <f>IF(K23=0,0,K24/K23)</f>
        <v>0.98554533508541386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Screen'!M$181</f>
        <v>7.7</v>
      </c>
      <c r="D27" s="185">
        <f>+'Input Screen'!M$182</f>
        <v>7.5</v>
      </c>
      <c r="E27" s="185">
        <f>+'Input Screen'!M$183</f>
        <v>7.6</v>
      </c>
      <c r="F27" s="185">
        <f>+'Input Screen'!M$184</f>
        <v>0</v>
      </c>
      <c r="G27" s="185">
        <f>+'Input Screen'!M$185</f>
        <v>0</v>
      </c>
      <c r="H27" s="185">
        <f>+'Input Screen'!M$186</f>
        <v>7.6</v>
      </c>
      <c r="I27" s="185">
        <f>+'Input Screen'!M$187</f>
        <v>7.5</v>
      </c>
      <c r="J27" s="23"/>
      <c r="K27" s="22">
        <f>SUM(C27:I27)</f>
        <v>37.9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0.69480519480519476</v>
      </c>
      <c r="D29" s="42">
        <f t="shared" si="6"/>
        <v>0.71333333333333326</v>
      </c>
      <c r="E29" s="42">
        <f t="shared" si="6"/>
        <v>0.70394736842105265</v>
      </c>
      <c r="F29" s="42">
        <f t="shared" si="6"/>
        <v>0</v>
      </c>
      <c r="G29" s="42">
        <f t="shared" si="6"/>
        <v>0</v>
      </c>
      <c r="H29" s="42">
        <f t="shared" si="6"/>
        <v>0.70394736842105265</v>
      </c>
      <c r="I29" s="42">
        <f t="shared" si="6"/>
        <v>0.71333333333333326</v>
      </c>
      <c r="J29" s="41"/>
      <c r="K29" s="42">
        <f>IF(K27=0,0,K28/K27)</f>
        <v>0.70580474934036941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Screen'!N$181</f>
        <v>7.5</v>
      </c>
      <c r="D31" s="185">
        <f>+'Input Screen'!N$182</f>
        <v>7</v>
      </c>
      <c r="E31" s="185">
        <f>+'Input Screen'!N$183</f>
        <v>7.5</v>
      </c>
      <c r="F31" s="185">
        <f>+'Input Screen'!N$184</f>
        <v>7.5</v>
      </c>
      <c r="G31" s="185">
        <f>+'Input Screen'!N$185</f>
        <v>7.5</v>
      </c>
      <c r="H31" s="185">
        <f>+'Input Screen'!N$186</f>
        <v>7.5</v>
      </c>
      <c r="I31" s="185">
        <f>+'Input Screen'!N$187</f>
        <v>7.5</v>
      </c>
      <c r="J31" s="23"/>
      <c r="K31" s="22">
        <f>SUM(C31:I31)</f>
        <v>52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1.0714285714285714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1.0096153846153846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Screen'!O$181</f>
        <v>7.5</v>
      </c>
      <c r="D35" s="185">
        <f>+'Input Screen'!O$182</f>
        <v>7</v>
      </c>
      <c r="E35" s="185">
        <f>+'Input Screen'!O$183</f>
        <v>7.6</v>
      </c>
      <c r="F35" s="185">
        <f>+'Input Screen'!O$184</f>
        <v>7.5</v>
      </c>
      <c r="G35" s="185">
        <f>+'Input Screen'!O$185</f>
        <v>7.5</v>
      </c>
      <c r="H35" s="185">
        <f>+'Input Screen'!O$186</f>
        <v>7.5</v>
      </c>
      <c r="I35" s="185">
        <f>+'Input Screen'!O$187</f>
        <v>7.5</v>
      </c>
      <c r="J35" s="23"/>
      <c r="K35" s="22">
        <f>SUM(C35:I35)</f>
        <v>52.1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1.0714285714285714</v>
      </c>
      <c r="E37" s="42">
        <f t="shared" si="8"/>
        <v>0.98684210526315796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1.0076775431861804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Screen'!P$181</f>
        <v>15</v>
      </c>
      <c r="D39" s="185">
        <f>+'Input Screen'!P$182</f>
        <v>7.6</v>
      </c>
      <c r="E39" s="185">
        <f>+'Input Screen'!P$183</f>
        <v>7.5</v>
      </c>
      <c r="F39" s="185">
        <f>+'Input Screen'!P$184</f>
        <v>7.5</v>
      </c>
      <c r="G39" s="185">
        <f>+'Input Screen'!P$185</f>
        <v>7.4</v>
      </c>
      <c r="H39" s="185">
        <f>+'Input Screen'!P$186</f>
        <v>14.8</v>
      </c>
      <c r="I39" s="185">
        <f>+'Input Screen'!P$187</f>
        <v>15.1</v>
      </c>
      <c r="J39" s="23"/>
      <c r="K39" s="22">
        <f>SUM(C39:I39)</f>
        <v>74.899999999999991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1.5026315789473685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1.5432432432432432</v>
      </c>
      <c r="H41" s="42">
        <f t="shared" si="9"/>
        <v>0.77162162162162162</v>
      </c>
      <c r="I41" s="42">
        <f t="shared" si="9"/>
        <v>0.75629139072847684</v>
      </c>
      <c r="J41" s="41"/>
      <c r="K41" s="42">
        <f>IF(K39=0,0,K40/K39)</f>
        <v>1.0672897196261684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Screen'!Q$181</f>
        <v>32</v>
      </c>
      <c r="D43" s="185">
        <f>+'Input Screen'!Q$182</f>
        <v>40</v>
      </c>
      <c r="E43" s="185">
        <f>+'Input Screen'!Q$183</f>
        <v>26</v>
      </c>
      <c r="F43" s="185">
        <f>+'Input Screen'!Q$184</f>
        <v>26</v>
      </c>
      <c r="G43" s="185">
        <f>+'Input Screen'!Q$185</f>
        <v>32</v>
      </c>
      <c r="H43" s="185">
        <f>+'Input Screen'!Q$186</f>
        <v>24</v>
      </c>
      <c r="I43" s="185">
        <f>+'Input Screen'!Q$187</f>
        <v>24</v>
      </c>
      <c r="J43" s="23"/>
      <c r="K43" s="22">
        <f>SUM(C43:I43)</f>
        <v>204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0.9375</v>
      </c>
      <c r="D45" s="42">
        <f t="shared" si="10"/>
        <v>0.75</v>
      </c>
      <c r="E45" s="42">
        <f t="shared" si="10"/>
        <v>1.1538461538461537</v>
      </c>
      <c r="F45" s="42">
        <f t="shared" si="10"/>
        <v>1.1538461538461537</v>
      </c>
      <c r="G45" s="42">
        <f t="shared" si="10"/>
        <v>0.9375</v>
      </c>
      <c r="H45" s="42">
        <f t="shared" si="10"/>
        <v>1.25</v>
      </c>
      <c r="I45" s="42">
        <f t="shared" si="10"/>
        <v>1.25</v>
      </c>
      <c r="J45" s="41"/>
      <c r="K45" s="42">
        <f>IF(K43=0,0,K44/K43)</f>
        <v>1.0294117647058822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Screen'!R$181</f>
        <v>8</v>
      </c>
      <c r="D47" s="185">
        <f>+'Input Screen'!R$182</f>
        <v>8</v>
      </c>
      <c r="E47" s="185">
        <f>+'Input Screen'!R$183</f>
        <v>7.9</v>
      </c>
      <c r="F47" s="185">
        <f>+'Input Screen'!R$184</f>
        <v>8</v>
      </c>
      <c r="G47" s="185">
        <f>+'Input Screen'!R$185</f>
        <v>8</v>
      </c>
      <c r="H47" s="185">
        <f>+'Input Screen'!R$186</f>
        <v>7.9</v>
      </c>
      <c r="I47" s="185">
        <f>+'Input Screen'!R$187</f>
        <v>7.9</v>
      </c>
      <c r="J47" s="23"/>
      <c r="K47" s="22">
        <f>SUM(C47:I47)</f>
        <v>55.699999999999996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1.0126582278481011</v>
      </c>
      <c r="F49" s="42">
        <f t="shared" si="11"/>
        <v>1</v>
      </c>
      <c r="G49" s="42">
        <f t="shared" si="11"/>
        <v>1</v>
      </c>
      <c r="H49" s="42">
        <f t="shared" si="11"/>
        <v>1.0126582278481011</v>
      </c>
      <c r="I49" s="42">
        <f t="shared" si="11"/>
        <v>1.0126582278481011</v>
      </c>
      <c r="J49" s="41"/>
      <c r="K49" s="42">
        <f>IF(K47=0,0,K48/K47)</f>
        <v>1.0053859964093359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Screen'!S$181</f>
        <v>8</v>
      </c>
      <c r="D51" s="185">
        <f>+'Input Screen'!S$182</f>
        <v>8</v>
      </c>
      <c r="E51" s="185">
        <f>+'Input Screen'!S$183</f>
        <v>8</v>
      </c>
      <c r="F51" s="185">
        <f>+'Input Screen'!S$184</f>
        <v>8</v>
      </c>
      <c r="G51" s="185">
        <f>+'Input Screen'!S$185</f>
        <v>8</v>
      </c>
      <c r="H51" s="185">
        <f>+'Input Screen'!S$186</f>
        <v>8</v>
      </c>
      <c r="I51" s="185">
        <f>+'Input Screen'!S$187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Screen'!T$181</f>
        <v>11.42</v>
      </c>
      <c r="D55" s="185">
        <f>+'Input Screen'!T$182</f>
        <v>11.42</v>
      </c>
      <c r="E55" s="185">
        <f>+'Input Screen'!T$183</f>
        <v>11.42</v>
      </c>
      <c r="F55" s="185">
        <f>+'Input Screen'!T$184</f>
        <v>11.42</v>
      </c>
      <c r="G55" s="185">
        <f>+'Input Screen'!T$185</f>
        <v>11.42</v>
      </c>
      <c r="H55" s="185">
        <f>+'Input Screen'!T$186</f>
        <v>11.42</v>
      </c>
      <c r="I55" s="185">
        <f>+'Input Screen'!T$187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Screen'!U$181</f>
        <v>0</v>
      </c>
      <c r="D59" s="185">
        <f>+'Input Screen'!U$182</f>
        <v>11.9</v>
      </c>
      <c r="E59" s="185">
        <f>+'Input Screen'!U$183</f>
        <v>0.1</v>
      </c>
      <c r="F59" s="185">
        <f>+'Input Screen'!U$184</f>
        <v>0.3</v>
      </c>
      <c r="G59" s="185">
        <f>+'Input Screen'!U$185</f>
        <v>0.5</v>
      </c>
      <c r="H59" s="185">
        <f>+'Input Screen'!U$186</f>
        <v>0.7</v>
      </c>
      <c r="I59" s="185">
        <f>+'Input Screen'!U$187</f>
        <v>0</v>
      </c>
      <c r="J59" s="23"/>
      <c r="K59" s="22">
        <f>SUM(C59:I59)</f>
        <v>13.5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283.15455000000009</v>
      </c>
      <c r="E60" s="28">
        <f>E59*'Labor Stds'!$S$10</f>
        <v>2.3794500000000007</v>
      </c>
      <c r="F60" s="28">
        <f>F59*'Labor Stds'!$S$10</f>
        <v>7.1383500000000017</v>
      </c>
      <c r="G60" s="28">
        <f>G59*'Labor Stds'!$S$10</f>
        <v>11.897250000000003</v>
      </c>
      <c r="H60" s="28">
        <f>H59*'Labor Stds'!$S$10</f>
        <v>16.656150000000004</v>
      </c>
      <c r="I60" s="28">
        <f>I59*'Labor Stds'!$S$10</f>
        <v>0</v>
      </c>
      <c r="J60" s="23"/>
      <c r="K60" s="28">
        <f>SUM(C60:I60)</f>
        <v>321.22575000000012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94.384850000000029</v>
      </c>
      <c r="E61" s="28">
        <f t="shared" si="14"/>
        <v>0.79315000000000024</v>
      </c>
      <c r="F61" s="28">
        <f t="shared" si="14"/>
        <v>2.3794500000000007</v>
      </c>
      <c r="G61" s="28">
        <f t="shared" si="14"/>
        <v>3.9657500000000012</v>
      </c>
      <c r="H61" s="28">
        <f t="shared" si="14"/>
        <v>5.5520500000000013</v>
      </c>
      <c r="I61" s="28">
        <f t="shared" si="14"/>
        <v>0</v>
      </c>
      <c r="J61" s="48"/>
      <c r="K61" s="28">
        <f>SUM(C61:I61)</f>
        <v>107.07525000000004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257.42</v>
      </c>
      <c r="D63" s="18">
        <f t="shared" ref="D63:I63" si="15">SUM(D15,D19,D23,D27,D31,D35,D39,D43,D47,D51,D55)</f>
        <v>270.71999999999997</v>
      </c>
      <c r="E63" s="18">
        <f t="shared" si="15"/>
        <v>190.82</v>
      </c>
      <c r="F63" s="18">
        <f t="shared" si="15"/>
        <v>205.17</v>
      </c>
      <c r="G63" s="18">
        <f t="shared" si="15"/>
        <v>223.72</v>
      </c>
      <c r="H63" s="18">
        <f t="shared" si="15"/>
        <v>238.37</v>
      </c>
      <c r="I63" s="18">
        <f t="shared" si="15"/>
        <v>222.07</v>
      </c>
      <c r="J63" s="17"/>
      <c r="K63" s="18">
        <f>SUM(C63:I63)</f>
        <v>1608.2899999999997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237.35195195195195</v>
      </c>
      <c r="D64" s="18">
        <f t="shared" ref="D64:I64" si="16">SUM(D16,D20,D24,D28,D32,D36,D40,D44,D48,D52,D56)</f>
        <v>254.16876876876876</v>
      </c>
      <c r="E64" s="18">
        <f t="shared" si="16"/>
        <v>196.2183183183183</v>
      </c>
      <c r="F64" s="18">
        <f t="shared" si="16"/>
        <v>219.98993993993994</v>
      </c>
      <c r="G64" s="18">
        <f t="shared" si="16"/>
        <v>238.53463848463846</v>
      </c>
      <c r="H64" s="18">
        <f t="shared" si="16"/>
        <v>246.96156156156155</v>
      </c>
      <c r="I64" s="18">
        <f t="shared" si="16"/>
        <v>230.14474474474474</v>
      </c>
      <c r="J64" s="23"/>
      <c r="K64" s="18">
        <f>SUM(C64:I64)</f>
        <v>1623.3699237699236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0.92204161274163599</v>
      </c>
      <c r="D65" s="42">
        <f t="shared" si="17"/>
        <v>0.93886217778061754</v>
      </c>
      <c r="E65" s="42">
        <f t="shared" si="17"/>
        <v>1.0282901075270847</v>
      </c>
      <c r="F65" s="42">
        <f t="shared" si="17"/>
        <v>1.0722324898374029</v>
      </c>
      <c r="G65" s="42">
        <f t="shared" si="17"/>
        <v>1.0662195533910177</v>
      </c>
      <c r="H65" s="42">
        <f t="shared" si="17"/>
        <v>1.0360429649769751</v>
      </c>
      <c r="I65" s="42">
        <f t="shared" si="17"/>
        <v>1.0363612588136386</v>
      </c>
      <c r="J65" s="41"/>
      <c r="K65" s="42">
        <f>IF(K63=0,0,K64/K63)</f>
        <v>1.0093763710337835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3550.741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3821.4838500000001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2668.24415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2860.2854499999999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3107.8447499999997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3303.5160499999988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3081.826</v>
      </c>
      <c r="J67" s="17"/>
      <c r="K67" s="28">
        <f>SUM(C67:I67)</f>
        <v>22393.94125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3288.9595828828833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3511.950573873874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2743.5276009009012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3058.7393036036042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3304.6420063063065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3416.3830063063065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3193.3920153153158</v>
      </c>
      <c r="J68" s="23"/>
      <c r="K68" s="28">
        <f>SUM(C68:I68)</f>
        <v>22517.594089189191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0.92627414471595737</v>
      </c>
      <c r="D69" s="42">
        <f t="shared" si="18"/>
        <v>0.91900180969595724</v>
      </c>
      <c r="E69" s="42">
        <f t="shared" si="18"/>
        <v>1.0282146035627591</v>
      </c>
      <c r="F69" s="42">
        <f t="shared" si="18"/>
        <v>1.0693825343913155</v>
      </c>
      <c r="G69" s="42">
        <f t="shared" si="18"/>
        <v>1.0633227436171986</v>
      </c>
      <c r="H69" s="42">
        <f t="shared" si="18"/>
        <v>1.0341657054477782</v>
      </c>
      <c r="I69" s="42">
        <f t="shared" si="18"/>
        <v>1.0362012700636947</v>
      </c>
      <c r="J69" s="41"/>
      <c r="K69" s="42">
        <f>IF(K67=0,0,K68/K67)</f>
        <v>1.005521709546737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20.06804804804807</v>
      </c>
      <c r="D71" s="47">
        <f t="shared" ref="D71:I71" si="19">IF(D63=0,0,D63-D64)</f>
        <v>16.551231231231213</v>
      </c>
      <c r="E71" s="47">
        <f t="shared" si="19"/>
        <v>-5.398318318318303</v>
      </c>
      <c r="F71" s="47">
        <f t="shared" si="19"/>
        <v>-14.819939939939957</v>
      </c>
      <c r="G71" s="47">
        <f t="shared" si="19"/>
        <v>-14.814638484638465</v>
      </c>
      <c r="H71" s="47">
        <f t="shared" si="19"/>
        <v>-8.5915615615615479</v>
      </c>
      <c r="I71" s="47">
        <f t="shared" si="19"/>
        <v>-8.0747447447447485</v>
      </c>
      <c r="J71" s="26"/>
      <c r="K71" s="242">
        <f>IF(K63=0,0,K63-K64)</f>
        <v>-15.07992376992388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261.78141711711669</v>
      </c>
      <c r="D72" s="137">
        <f t="shared" ref="D72:I72" si="20">IF(D64=0,0,D67-D68)</f>
        <v>309.53327612612611</v>
      </c>
      <c r="E72" s="137">
        <f t="shared" si="20"/>
        <v>-75.283450900901244</v>
      </c>
      <c r="F72" s="137">
        <f t="shared" si="20"/>
        <v>-198.45385360360433</v>
      </c>
      <c r="G72" s="137">
        <f t="shared" si="20"/>
        <v>-196.79725630630674</v>
      </c>
      <c r="H72" s="137">
        <f t="shared" si="20"/>
        <v>-112.86695630630766</v>
      </c>
      <c r="I72" s="137">
        <f t="shared" si="20"/>
        <v>-111.56601531531578</v>
      </c>
      <c r="J72" s="26"/>
      <c r="K72" s="137">
        <f>IF(K64=0,0,K67-K68)</f>
        <v>-123.65283918919158</v>
      </c>
      <c r="L72" s="4"/>
    </row>
    <row r="73" spans="1:12" ht="15" customHeight="1">
      <c r="A73" s="68" t="s">
        <v>154</v>
      </c>
      <c r="B73" s="240">
        <f>IF(K64=0,0,(K64*60)/K11)</f>
        <v>58.081213730587613</v>
      </c>
      <c r="C73" s="78">
        <f>IF(C63=0,0,(C63*60)/C11)</f>
        <v>63.823140495867769</v>
      </c>
      <c r="D73" s="78">
        <f t="shared" ref="D73:I73" si="21">IF(D63=0,0,(D63*60)/D11)</f>
        <v>57.80498220640569</v>
      </c>
      <c r="E73" s="78">
        <f t="shared" si="21"/>
        <v>66.180346820809248</v>
      </c>
      <c r="F73" s="78">
        <f t="shared" si="21"/>
        <v>56.729032258064514</v>
      </c>
      <c r="G73" s="78">
        <f t="shared" si="21"/>
        <v>51.038783269961982</v>
      </c>
      <c r="H73" s="78">
        <f t="shared" si="21"/>
        <v>52.775645756457564</v>
      </c>
      <c r="I73" s="78">
        <f t="shared" si="21"/>
        <v>57.931304347826085</v>
      </c>
      <c r="J73" s="26"/>
      <c r="K73" s="243">
        <f>IF(K63=0,0,(K63*60)/K11)</f>
        <v>57.541681574239703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16.608270676691728</v>
      </c>
      <c r="C74" s="78">
        <f t="shared" ref="C74:K74" si="22">IF(C15=0,0,(C8/(C15/8)))</f>
        <v>14.27027027027027</v>
      </c>
      <c r="D74" s="78">
        <f t="shared" si="22"/>
        <v>14.972067039106147</v>
      </c>
      <c r="E74" s="78">
        <f t="shared" si="22"/>
        <v>16.897001303780964</v>
      </c>
      <c r="F74" s="78">
        <f t="shared" si="22"/>
        <v>16.537882589061716</v>
      </c>
      <c r="G74" s="78">
        <f t="shared" si="22"/>
        <v>16.965632858340317</v>
      </c>
      <c r="H74" s="78">
        <f t="shared" si="22"/>
        <v>17.10691823899371</v>
      </c>
      <c r="I74" s="78">
        <f t="shared" si="22"/>
        <v>16.8135593220339</v>
      </c>
      <c r="J74" s="26"/>
      <c r="K74" s="243">
        <f t="shared" si="22"/>
        <v>16.104191692482775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12.546511627906977</v>
      </c>
      <c r="C75" s="78">
        <f>IF(C19=0,0,(C9/(C19/8)))</f>
        <v>11</v>
      </c>
      <c r="D75" s="78">
        <f t="shared" ref="D75:I75" si="23">IF(D19=0,0,(D9/(D19/8)))</f>
        <v>13</v>
      </c>
      <c r="E75" s="78">
        <f t="shared" si="23"/>
        <v>11.578947368421053</v>
      </c>
      <c r="F75" s="78">
        <f t="shared" si="23"/>
        <v>13.538461538461538</v>
      </c>
      <c r="G75" s="78">
        <f t="shared" si="23"/>
        <v>10.38961038961039</v>
      </c>
      <c r="H75" s="78">
        <f t="shared" si="23"/>
        <v>14.933333333333334</v>
      </c>
      <c r="I75" s="78">
        <f t="shared" si="23"/>
        <v>14.054054054054053</v>
      </c>
      <c r="J75" s="26"/>
      <c r="K75" s="243">
        <f>IF(K19=0,0,(K9/(K19/8)))</f>
        <v>12.599620493358634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15.700934579439252</v>
      </c>
      <c r="C76" s="78">
        <f>IF(C27=0,0,(C12/(C27/7.5)))</f>
        <v>9.7402597402597415</v>
      </c>
      <c r="D76" s="78">
        <f t="shared" ref="D76:I76" si="24">IF(D27=0,0,(D12/(D27/7.5)))</f>
        <v>10</v>
      </c>
      <c r="E76" s="78">
        <f t="shared" si="24"/>
        <v>11.842105263157896</v>
      </c>
      <c r="F76" s="78">
        <f t="shared" si="24"/>
        <v>0</v>
      </c>
      <c r="G76" s="78">
        <f t="shared" si="24"/>
        <v>0</v>
      </c>
      <c r="H76" s="78">
        <f t="shared" si="24"/>
        <v>11.842105263157896</v>
      </c>
      <c r="I76" s="78">
        <f t="shared" si="24"/>
        <v>12</v>
      </c>
      <c r="J76" s="129"/>
      <c r="K76" s="78">
        <f>IF(K27=0,0,(K12/(K27/7.5)))</f>
        <v>11.08179419525066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59.892857142857146</v>
      </c>
      <c r="C77" s="78">
        <f>IF(C43=0,0,(C11/(C43/7.5)))</f>
        <v>56.71875</v>
      </c>
      <c r="D77" s="78">
        <f t="shared" ref="D77:I77" si="25">IF(D43=0,0,(D11/(D43/7.5)))</f>
        <v>52.6875</v>
      </c>
      <c r="E77" s="78">
        <f t="shared" si="25"/>
        <v>49.903846153846153</v>
      </c>
      <c r="F77" s="78">
        <f t="shared" si="25"/>
        <v>62.596153846153847</v>
      </c>
      <c r="G77" s="78">
        <f t="shared" si="25"/>
        <v>61.640625</v>
      </c>
      <c r="H77" s="78">
        <f t="shared" si="25"/>
        <v>84.6875</v>
      </c>
      <c r="I77" s="78">
        <f t="shared" si="25"/>
        <v>71.875</v>
      </c>
      <c r="J77" s="38"/>
      <c r="K77" s="78">
        <f>IF(K43=0,0,(K11/(K43/7.5)))</f>
        <v>61.654411764705884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M92"/>
  <sheetViews>
    <sheetView showGridLines="0" view="pageBreakPreview" topLeftCell="A22" zoomScaleSheetLayoutView="100" workbookViewId="0">
      <selection activeCell="H17" sqref="H17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44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Screen'!B188</f>
        <v>41454</v>
      </c>
      <c r="D5" s="12">
        <f t="shared" ref="D5:I5" si="0">+C5+1</f>
        <v>41455</v>
      </c>
      <c r="E5" s="12">
        <f t="shared" si="0"/>
        <v>41456</v>
      </c>
      <c r="F5" s="12">
        <f t="shared" si="0"/>
        <v>41457</v>
      </c>
      <c r="G5" s="12">
        <f t="shared" si="0"/>
        <v>41458</v>
      </c>
      <c r="H5" s="12">
        <f t="shared" si="0"/>
        <v>41459</v>
      </c>
      <c r="I5" s="12">
        <f t="shared" si="0"/>
        <v>41460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Screen'!C$188</f>
        <v>274</v>
      </c>
      <c r="D6" s="16">
        <f>+'Input Screen'!C$189</f>
        <v>293</v>
      </c>
      <c r="E6" s="16">
        <f>+'Input Screen'!C$190</f>
        <v>222</v>
      </c>
      <c r="F6" s="16">
        <f>+'Input Screen'!C$191</f>
        <v>215</v>
      </c>
      <c r="G6" s="16">
        <f>+'Input Screen'!C$192</f>
        <v>212</v>
      </c>
      <c r="H6" s="16">
        <f>+'Input Screen'!C$193</f>
        <v>106</v>
      </c>
      <c r="I6" s="16">
        <f>+'Input Screen'!C$194</f>
        <v>194</v>
      </c>
      <c r="J6" s="17"/>
      <c r="K6" s="18">
        <f>SUM(C6:I6)</f>
        <v>1516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0.88387096774193552</v>
      </c>
      <c r="D7" s="42">
        <f t="shared" ref="D7:I7" si="1">D6/310</f>
        <v>0.94516129032258067</v>
      </c>
      <c r="E7" s="42">
        <f t="shared" si="1"/>
        <v>0.71612903225806457</v>
      </c>
      <c r="F7" s="42">
        <f t="shared" si="1"/>
        <v>0.69354838709677424</v>
      </c>
      <c r="G7" s="42">
        <f t="shared" si="1"/>
        <v>0.68387096774193545</v>
      </c>
      <c r="H7" s="42">
        <f t="shared" si="1"/>
        <v>0.34193548387096773</v>
      </c>
      <c r="I7" s="42">
        <f t="shared" si="1"/>
        <v>0.62580645161290327</v>
      </c>
      <c r="J7" s="17"/>
      <c r="K7" s="42">
        <f>K6/2170</f>
        <v>0.69861751152073737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Screen'!D$188</f>
        <v>217</v>
      </c>
      <c r="D8" s="16">
        <f>+'Input Screen'!D$189</f>
        <v>217</v>
      </c>
      <c r="E8" s="16">
        <f>+'Input Screen'!D$190</f>
        <v>204</v>
      </c>
      <c r="F8" s="16">
        <f>+'Input Screen'!D$191</f>
        <v>205</v>
      </c>
      <c r="G8" s="16">
        <f>+'Input Screen'!D$192</f>
        <v>201</v>
      </c>
      <c r="H8" s="16">
        <f>+'Input Screen'!D$193</f>
        <v>114</v>
      </c>
      <c r="I8" s="16">
        <f>+'Input Screen'!D$194</f>
        <v>170</v>
      </c>
      <c r="J8" s="17"/>
      <c r="K8" s="18">
        <f t="shared" ref="K8:K13" si="2">SUM(C8:I8)</f>
        <v>1328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Screen'!E$188</f>
        <v>14</v>
      </c>
      <c r="D9" s="16">
        <f>+'Input Screen'!E$189</f>
        <v>13</v>
      </c>
      <c r="E9" s="16">
        <f>+'Input Screen'!E$190</f>
        <v>11</v>
      </c>
      <c r="F9" s="16">
        <f>+'Input Screen'!E$191</f>
        <v>11</v>
      </c>
      <c r="G9" s="16">
        <f>+'Input Screen'!E$192</f>
        <v>10</v>
      </c>
      <c r="H9" s="16">
        <f>+'Input Screen'!E$193</f>
        <v>11</v>
      </c>
      <c r="I9" s="16">
        <f>+'Input Screen'!E$194</f>
        <v>14</v>
      </c>
      <c r="J9" s="17"/>
      <c r="K9" s="18">
        <f t="shared" si="2"/>
        <v>84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Screen'!F$188</f>
        <v>20</v>
      </c>
      <c r="D10" s="16">
        <f>+'Input Screen'!F$189</f>
        <v>4</v>
      </c>
      <c r="E10" s="16">
        <f>+'Input Screen'!F$190</f>
        <v>4</v>
      </c>
      <c r="F10" s="16">
        <f>+'Input Screen'!F$191</f>
        <v>3</v>
      </c>
      <c r="G10" s="16">
        <f>+'Input Screen'!F$192</f>
        <v>0</v>
      </c>
      <c r="H10" s="16">
        <f>+'Input Screen'!F$193</f>
        <v>0</v>
      </c>
      <c r="I10" s="16">
        <f>+'Input Screen'!F$194</f>
        <v>0</v>
      </c>
      <c r="J10" s="17"/>
      <c r="K10" s="18">
        <f t="shared" si="2"/>
        <v>31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Screen'!G$188</f>
        <v>251</v>
      </c>
      <c r="D11" s="16">
        <f>+'Input Screen'!G$189</f>
        <v>234</v>
      </c>
      <c r="E11" s="16">
        <f>+'Input Screen'!G$190</f>
        <v>219</v>
      </c>
      <c r="F11" s="16">
        <f>+'Input Screen'!G$191</f>
        <v>219</v>
      </c>
      <c r="G11" s="16">
        <f>+'Input Screen'!G$192</f>
        <v>211</v>
      </c>
      <c r="H11" s="16">
        <f>+'Input Screen'!G$193</f>
        <v>125</v>
      </c>
      <c r="I11" s="16">
        <f>+'Input Screen'!G$194</f>
        <v>184</v>
      </c>
      <c r="J11" s="17"/>
      <c r="K11" s="18">
        <f t="shared" si="2"/>
        <v>1443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Screen'!H$188</f>
        <v>0</v>
      </c>
      <c r="D12" s="16">
        <f>+'Input Screen'!H$189</f>
        <v>0</v>
      </c>
      <c r="E12" s="16">
        <f>+'Input Screen'!H$190</f>
        <v>11</v>
      </c>
      <c r="F12" s="16">
        <f>+'Input Screen'!H$191</f>
        <v>0</v>
      </c>
      <c r="G12" s="16">
        <f>+'Input Screen'!H$192</f>
        <v>0</v>
      </c>
      <c r="H12" s="16">
        <f>+'Input Screen'!H$193</f>
        <v>12</v>
      </c>
      <c r="I12" s="16">
        <f>+'Input Screen'!H$194</f>
        <v>12</v>
      </c>
      <c r="J12" s="17"/>
      <c r="K12" s="18">
        <f t="shared" si="2"/>
        <v>35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Screen'!I$188</f>
        <v>0</v>
      </c>
      <c r="D13" s="16">
        <f>+'Input Screen'!I$189</f>
        <v>0</v>
      </c>
      <c r="E13" s="16">
        <f>+'Input Screen'!I$190</f>
        <v>0</v>
      </c>
      <c r="F13" s="16">
        <f>+'Input Screen'!I$191</f>
        <v>0</v>
      </c>
      <c r="G13" s="16">
        <f>+'Input Screen'!I$192</f>
        <v>0</v>
      </c>
      <c r="H13" s="16">
        <f>+'Input Screen'!I$193</f>
        <v>0</v>
      </c>
      <c r="I13" s="16">
        <f>+'Input Screen'!I$194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Screen'!J$188</f>
        <v>127</v>
      </c>
      <c r="D15" s="185">
        <f>+'Input Screen'!J$189</f>
        <v>125</v>
      </c>
      <c r="E15" s="185">
        <f>+'Input Screen'!J$190</f>
        <v>95.25</v>
      </c>
      <c r="F15" s="185">
        <f>+'Input Screen'!J$191</f>
        <v>95.15</v>
      </c>
      <c r="G15" s="185">
        <f>+'Input Screen'!J$192</f>
        <v>95.2</v>
      </c>
      <c r="H15" s="185">
        <f>+'Input Screen'!J$193</f>
        <v>47.5</v>
      </c>
      <c r="I15" s="185">
        <f>+'Input Screen'!J$194</f>
        <v>80</v>
      </c>
      <c r="J15" s="23"/>
      <c r="K15" s="22">
        <f>SUM(C15:I15)</f>
        <v>665.1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104.74474474474475</v>
      </c>
      <c r="D16" s="22">
        <f>VLOOKUP(D8,'Labor Stds'!A14:Q76,7)</f>
        <v>104.74474474474475</v>
      </c>
      <c r="E16" s="22">
        <f>VLOOKUP(E8,'Labor Stds'!A14:Q76,7)</f>
        <v>97.537537537537546</v>
      </c>
      <c r="F16" s="22">
        <f>VLOOKUP(F8,'Labor Stds'!A14:Q76,7)</f>
        <v>97.537537537537546</v>
      </c>
      <c r="G16" s="22">
        <f>VLOOKUP(G8,'Labor Stds'!A14:Q76,7)</f>
        <v>97.537537537537546</v>
      </c>
      <c r="H16" s="22">
        <f>VLOOKUP(H8,'Labor Stds'!A14:Q76,7)</f>
        <v>54.294294294294296</v>
      </c>
      <c r="I16" s="22">
        <f>VLOOKUP(I8,'Labor Stds'!A14:Q76,7)</f>
        <v>80.720720720720735</v>
      </c>
      <c r="J16" s="23"/>
      <c r="K16" s="22">
        <f>SUM(C16:I16)</f>
        <v>637.11711711711712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0.82476176964365944</v>
      </c>
      <c r="D17" s="42">
        <f t="shared" si="3"/>
        <v>0.83795795795795802</v>
      </c>
      <c r="E17" s="42">
        <f t="shared" si="3"/>
        <v>1.0240161421263785</v>
      </c>
      <c r="F17" s="42">
        <f t="shared" si="3"/>
        <v>1.0250923545721233</v>
      </c>
      <c r="G17" s="42">
        <f t="shared" si="3"/>
        <v>1.0245539657304363</v>
      </c>
      <c r="H17" s="42">
        <f t="shared" si="3"/>
        <v>1.143037774616722</v>
      </c>
      <c r="I17" s="42">
        <f t="shared" si="3"/>
        <v>1.0090090090090091</v>
      </c>
      <c r="J17" s="41"/>
      <c r="K17" s="42">
        <f>IF(K15=0,0,K16/K15)</f>
        <v>0.95792680366428673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Screen'!K$188</f>
        <v>8</v>
      </c>
      <c r="D19" s="185">
        <f>+'Input Screen'!K$189</f>
        <v>6</v>
      </c>
      <c r="E19" s="185">
        <f>+'Input Screen'!K$190</f>
        <v>7.5</v>
      </c>
      <c r="F19" s="185">
        <f>+'Input Screen'!K$191</f>
        <v>6.5</v>
      </c>
      <c r="G19" s="185">
        <f>+'Input Screen'!K$192</f>
        <v>7</v>
      </c>
      <c r="H19" s="185">
        <f>+'Input Screen'!K$193</f>
        <v>6.5</v>
      </c>
      <c r="I19" s="185">
        <f>+'Input Screen'!K$194</f>
        <v>7.5</v>
      </c>
      <c r="J19" s="23"/>
      <c r="K19" s="22">
        <f>SUM(C19:I19)</f>
        <v>49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52.92307692307692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1.3333333333333333</v>
      </c>
      <c r="E21" s="42">
        <f>IF(E19=0,0,E20/E19)</f>
        <v>1.0666666666666667</v>
      </c>
      <c r="F21" s="42">
        <f t="shared" si="4"/>
        <v>1.2307692307692308</v>
      </c>
      <c r="G21" s="42">
        <f t="shared" si="4"/>
        <v>0.70329670329670335</v>
      </c>
      <c r="H21" s="42">
        <f t="shared" si="4"/>
        <v>1.2307692307692308</v>
      </c>
      <c r="I21" s="42">
        <f t="shared" si="4"/>
        <v>1.0666666666666667</v>
      </c>
      <c r="J21" s="41"/>
      <c r="K21" s="42">
        <f>IF(K19=0,0,K20/K19)</f>
        <v>1.0800627943485086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Screen'!L$188</f>
        <v>15.5</v>
      </c>
      <c r="D23" s="185">
        <f>+'Input Screen'!L$189</f>
        <v>22.6</v>
      </c>
      <c r="E23" s="185">
        <f>+'Input Screen'!L$190</f>
        <v>22.7</v>
      </c>
      <c r="F23" s="185">
        <f>+'Input Screen'!L$191</f>
        <v>15</v>
      </c>
      <c r="G23" s="185">
        <f>+'Input Screen'!L$192</f>
        <v>22.8</v>
      </c>
      <c r="H23" s="185">
        <f>+'Input Screen'!L$193</f>
        <v>13.65</v>
      </c>
      <c r="I23" s="185">
        <f>+'Input Screen'!L$194</f>
        <v>14.9</v>
      </c>
      <c r="J23" s="23"/>
      <c r="K23" s="22">
        <f>SUM(C23:I23)</f>
        <v>127.15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1.4516129032258065</v>
      </c>
      <c r="D25" s="42">
        <f t="shared" si="5"/>
        <v>0.99557522123893794</v>
      </c>
      <c r="E25" s="42">
        <f t="shared" si="5"/>
        <v>0.99118942731277537</v>
      </c>
      <c r="F25" s="42">
        <f t="shared" si="5"/>
        <v>1.5</v>
      </c>
      <c r="G25" s="42">
        <f t="shared" si="5"/>
        <v>0.98684210526315785</v>
      </c>
      <c r="H25" s="42">
        <f t="shared" si="5"/>
        <v>1.0989010989010988</v>
      </c>
      <c r="I25" s="42">
        <f t="shared" si="5"/>
        <v>1.006711409395973</v>
      </c>
      <c r="J25" s="41"/>
      <c r="K25" s="42">
        <f>IF(K23=0,0,K24/K23)</f>
        <v>1.1207235548564687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Screen'!M$188</f>
        <v>0</v>
      </c>
      <c r="D27" s="185">
        <f>+'Input Screen'!M$189</f>
        <v>0</v>
      </c>
      <c r="E27" s="185">
        <f>+'Input Screen'!M$190</f>
        <v>7.5</v>
      </c>
      <c r="F27" s="185">
        <f>+'Input Screen'!M$191</f>
        <v>0</v>
      </c>
      <c r="G27" s="185">
        <f>+'Input Screen'!M$192</f>
        <v>0</v>
      </c>
      <c r="H27" s="185">
        <f>+'Input Screen'!M$193</f>
        <v>7.6</v>
      </c>
      <c r="I27" s="185">
        <f>+'Input Screen'!M$194</f>
        <v>7.6</v>
      </c>
      <c r="J27" s="23"/>
      <c r="K27" s="22">
        <f>SUM(C27:I27)</f>
        <v>22.7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0.71333333333333326</v>
      </c>
      <c r="F29" s="42">
        <f t="shared" si="6"/>
        <v>0</v>
      </c>
      <c r="G29" s="42">
        <f t="shared" si="6"/>
        <v>0</v>
      </c>
      <c r="H29" s="42">
        <f t="shared" si="6"/>
        <v>0.70394736842105265</v>
      </c>
      <c r="I29" s="42">
        <f t="shared" si="6"/>
        <v>0.70394736842105265</v>
      </c>
      <c r="J29" s="41"/>
      <c r="K29" s="42">
        <f>IF(K27=0,0,K28/K27)</f>
        <v>0.70704845814977968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Screen'!N$188</f>
        <v>7.75</v>
      </c>
      <c r="D31" s="185">
        <f>+'Input Screen'!N$189</f>
        <v>7.5</v>
      </c>
      <c r="E31" s="185">
        <f>+'Input Screen'!N$190</f>
        <v>7.5</v>
      </c>
      <c r="F31" s="185">
        <f>+'Input Screen'!N$191</f>
        <v>7.5</v>
      </c>
      <c r="G31" s="185">
        <f>+'Input Screen'!N$192</f>
        <v>7.5</v>
      </c>
      <c r="H31" s="185">
        <f>+'Input Screen'!N$193</f>
        <v>7.5</v>
      </c>
      <c r="I31" s="185">
        <f>+'Input Screen'!N$194</f>
        <v>7.5</v>
      </c>
      <c r="J31" s="23"/>
      <c r="K31" s="22">
        <f>SUM(C31:I31)</f>
        <v>52.75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0.967741935483871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0.99526066350710896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Screen'!O$188</f>
        <v>7.75</v>
      </c>
      <c r="D35" s="185">
        <f>+'Input Screen'!O$189</f>
        <v>7.5</v>
      </c>
      <c r="E35" s="185">
        <f>+'Input Screen'!O$190</f>
        <v>7.5</v>
      </c>
      <c r="F35" s="185">
        <f>+'Input Screen'!O$191</f>
        <v>7.5</v>
      </c>
      <c r="G35" s="185">
        <f>+'Input Screen'!O$192</f>
        <v>7.5</v>
      </c>
      <c r="H35" s="185">
        <f>+'Input Screen'!O$193</f>
        <v>7.5</v>
      </c>
      <c r="I35" s="185">
        <f>+'Input Screen'!O$194</f>
        <v>7.6</v>
      </c>
      <c r="J35" s="23"/>
      <c r="K35" s="22">
        <f>SUM(C35:I35)</f>
        <v>52.85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0.967741935483871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0.98684210526315796</v>
      </c>
      <c r="J37" s="41"/>
      <c r="K37" s="42">
        <f>IF(K35=0,0,K36/K35)</f>
        <v>0.99337748344370858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Screen'!P$188</f>
        <v>15.1</v>
      </c>
      <c r="D39" s="185">
        <f>+'Input Screen'!P$189</f>
        <v>7.7</v>
      </c>
      <c r="E39" s="185">
        <f>+'Input Screen'!P$190</f>
        <v>7.7</v>
      </c>
      <c r="F39" s="185">
        <f>+'Input Screen'!P$191</f>
        <v>7.5</v>
      </c>
      <c r="G39" s="185">
        <f>+'Input Screen'!P$192</f>
        <v>7.5</v>
      </c>
      <c r="H39" s="185">
        <f>+'Input Screen'!P$193</f>
        <v>15.2</v>
      </c>
      <c r="I39" s="185">
        <f>+'Input Screen'!P$194</f>
        <v>15.2</v>
      </c>
      <c r="J39" s="23"/>
      <c r="K39" s="22">
        <f>SUM(C39:I39)</f>
        <v>75.900000000000006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1.4831168831168831</v>
      </c>
      <c r="E41" s="42">
        <f t="shared" si="9"/>
        <v>1.4831168831168831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0.75131578947368427</v>
      </c>
      <c r="I41" s="42">
        <f t="shared" si="9"/>
        <v>0.75131578947368427</v>
      </c>
      <c r="J41" s="41"/>
      <c r="K41" s="42">
        <f>IF(K39=0,0,K40/K39)</f>
        <v>1.0532279314888009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Screen'!Q$188</f>
        <v>30.5</v>
      </c>
      <c r="D43" s="185">
        <f>+'Input Screen'!Q$189</f>
        <v>33</v>
      </c>
      <c r="E43" s="185">
        <f>+'Input Screen'!Q$190</f>
        <v>30.6</v>
      </c>
      <c r="F43" s="185">
        <f>+'Input Screen'!Q$191</f>
        <v>30</v>
      </c>
      <c r="G43" s="185">
        <f>+'Input Screen'!Q$192</f>
        <v>45.5</v>
      </c>
      <c r="H43" s="185">
        <f>+'Input Screen'!Q$193</f>
        <v>22.5</v>
      </c>
      <c r="I43" s="185">
        <f>+'Input Screen'!Q$194</f>
        <v>15</v>
      </c>
      <c r="J43" s="23"/>
      <c r="K43" s="22">
        <f>SUM(C43:I43)</f>
        <v>207.1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18.826530612244898</v>
      </c>
      <c r="I44" s="22">
        <f>VLOOKUP(I11,'Labor Stds'!A14:Q76,14)</f>
        <v>30</v>
      </c>
      <c r="J44" s="23"/>
      <c r="K44" s="22">
        <f>SUM(C44:I44)</f>
        <v>198.82653061224491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0.98360655737704916</v>
      </c>
      <c r="D45" s="42">
        <f t="shared" si="10"/>
        <v>0.90909090909090906</v>
      </c>
      <c r="E45" s="42">
        <f t="shared" si="10"/>
        <v>0.98039215686274506</v>
      </c>
      <c r="F45" s="42">
        <f t="shared" si="10"/>
        <v>1</v>
      </c>
      <c r="G45" s="42">
        <f t="shared" si="10"/>
        <v>0.65934065934065933</v>
      </c>
      <c r="H45" s="42">
        <f t="shared" si="10"/>
        <v>0.83673469387755106</v>
      </c>
      <c r="I45" s="42">
        <f t="shared" si="10"/>
        <v>2</v>
      </c>
      <c r="J45" s="41"/>
      <c r="K45" s="42">
        <f>IF(K43=0,0,K44/K43)</f>
        <v>0.960050847958691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Screen'!R$188</f>
        <v>0</v>
      </c>
      <c r="D47" s="185">
        <f>+'Input Screen'!R$189</f>
        <v>0</v>
      </c>
      <c r="E47" s="185">
        <f>+'Input Screen'!R$190</f>
        <v>8</v>
      </c>
      <c r="F47" s="185">
        <f>+'Input Screen'!R$191</f>
        <v>8</v>
      </c>
      <c r="G47" s="185">
        <f>+'Input Screen'!R$192</f>
        <v>8</v>
      </c>
      <c r="H47" s="185">
        <f>+'Input Screen'!R$193</f>
        <v>8</v>
      </c>
      <c r="I47" s="185">
        <f>+'Input Screen'!R$194</f>
        <v>8</v>
      </c>
      <c r="J47" s="23"/>
      <c r="K47" s="22">
        <f>SUM(C47:I47)</f>
        <v>40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Screen'!S$188</f>
        <v>8</v>
      </c>
      <c r="D51" s="185">
        <f>+'Input Screen'!S$189</f>
        <v>8</v>
      </c>
      <c r="E51" s="185">
        <f>+'Input Screen'!S$190</f>
        <v>8</v>
      </c>
      <c r="F51" s="185">
        <f>+'Input Screen'!S$191</f>
        <v>8</v>
      </c>
      <c r="G51" s="185">
        <f>+'Input Screen'!S$192</f>
        <v>8</v>
      </c>
      <c r="H51" s="185">
        <f>+'Input Screen'!S$193</f>
        <v>8</v>
      </c>
      <c r="I51" s="185">
        <f>+'Input Screen'!S$194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Screen'!T$188</f>
        <v>11.42</v>
      </c>
      <c r="D55" s="185">
        <f>+'Input Screen'!T$189</f>
        <v>11.42</v>
      </c>
      <c r="E55" s="185">
        <f>+'Input Screen'!T$190</f>
        <v>11.42</v>
      </c>
      <c r="F55" s="185">
        <f>+'Input Screen'!T$191</f>
        <v>11.42</v>
      </c>
      <c r="G55" s="185">
        <f>+'Input Screen'!T$192</f>
        <v>11.42</v>
      </c>
      <c r="H55" s="185">
        <f>+'Input Screen'!T$193</f>
        <v>11.42</v>
      </c>
      <c r="I55" s="185">
        <f>+'Input Screen'!T$194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Screen'!U$188</f>
        <v>0.1</v>
      </c>
      <c r="D59" s="185">
        <f>+'Input Screen'!U$189</f>
        <v>0</v>
      </c>
      <c r="E59" s="185">
        <f>+'Input Screen'!U$190</f>
        <v>0.1</v>
      </c>
      <c r="F59" s="185">
        <f>+'Input Screen'!U$191</f>
        <v>0</v>
      </c>
      <c r="G59" s="185">
        <f>+'Input Screen'!U$192</f>
        <v>1.1000000000000001</v>
      </c>
      <c r="H59" s="185">
        <f>+'Input Screen'!U$193</f>
        <v>0.9</v>
      </c>
      <c r="I59" s="185">
        <f>+'Input Screen'!U$194</f>
        <v>1</v>
      </c>
      <c r="J59" s="23"/>
      <c r="K59" s="22">
        <f>SUM(C59:I59)</f>
        <v>3.2</v>
      </c>
      <c r="L59" s="4"/>
    </row>
    <row r="60" spans="1:13" ht="15" customHeight="1">
      <c r="A60" s="337"/>
      <c r="B60" s="65" t="s">
        <v>71</v>
      </c>
      <c r="C60" s="28">
        <f>C59*'Labor Stds'!$S$10</f>
        <v>2.3794500000000007</v>
      </c>
      <c r="D60" s="28">
        <f>D59*'Labor Stds'!$S$10</f>
        <v>0</v>
      </c>
      <c r="E60" s="28">
        <f>E59*'Labor Stds'!$S$10</f>
        <v>2.3794500000000007</v>
      </c>
      <c r="F60" s="28">
        <f>F59*'Labor Stds'!$S$10</f>
        <v>0</v>
      </c>
      <c r="G60" s="28">
        <f>G59*'Labor Stds'!$S$10</f>
        <v>26.173950000000008</v>
      </c>
      <c r="H60" s="28">
        <f>H59*'Labor Stds'!$S$10</f>
        <v>21.415050000000008</v>
      </c>
      <c r="I60" s="28">
        <f>I59*'Labor Stds'!$S$10</f>
        <v>23.794500000000006</v>
      </c>
      <c r="J60" s="23"/>
      <c r="K60" s="28">
        <f>SUM(C60:I60)</f>
        <v>76.142400000000023</v>
      </c>
      <c r="L60" s="4"/>
    </row>
    <row r="61" spans="1:13" ht="15" customHeight="1">
      <c r="A61" s="338"/>
      <c r="B61" s="64" t="s">
        <v>17</v>
      </c>
      <c r="C61" s="28">
        <f>C60/3</f>
        <v>0.79315000000000024</v>
      </c>
      <c r="D61" s="28">
        <f t="shared" ref="D61:I61" si="14">D60/3</f>
        <v>0</v>
      </c>
      <c r="E61" s="28">
        <f t="shared" si="14"/>
        <v>0.79315000000000024</v>
      </c>
      <c r="F61" s="28">
        <f t="shared" si="14"/>
        <v>0</v>
      </c>
      <c r="G61" s="28">
        <f t="shared" si="14"/>
        <v>8.7246500000000022</v>
      </c>
      <c r="H61" s="28">
        <f t="shared" si="14"/>
        <v>7.1383500000000026</v>
      </c>
      <c r="I61" s="28">
        <f t="shared" si="14"/>
        <v>7.9315000000000024</v>
      </c>
      <c r="J61" s="48"/>
      <c r="K61" s="28">
        <f>SUM(C61:I61)</f>
        <v>25.380800000000008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231.01999999999998</v>
      </c>
      <c r="D63" s="18">
        <f t="shared" ref="D63:I63" si="15">SUM(D15,D19,D23,D27,D31,D35,D39,D43,D47,D51,D55)</f>
        <v>228.71999999999997</v>
      </c>
      <c r="E63" s="18">
        <f t="shared" si="15"/>
        <v>213.66999999999996</v>
      </c>
      <c r="F63" s="18">
        <f t="shared" si="15"/>
        <v>196.57</v>
      </c>
      <c r="G63" s="18">
        <f t="shared" si="15"/>
        <v>220.42</v>
      </c>
      <c r="H63" s="18">
        <f t="shared" si="15"/>
        <v>155.36999999999998</v>
      </c>
      <c r="I63" s="18">
        <f t="shared" si="15"/>
        <v>182.71999999999997</v>
      </c>
      <c r="J63" s="17"/>
      <c r="K63" s="18">
        <f>SUM(C63:I63)</f>
        <v>1428.4899999999998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224.79474474474475</v>
      </c>
      <c r="D64" s="18">
        <f t="shared" ref="D64:I64" si="16">SUM(D16,D20,D24,D28,D32,D36,D40,D44,D48,D52,D56)</f>
        <v>224.79474474474475</v>
      </c>
      <c r="E64" s="18">
        <f t="shared" si="16"/>
        <v>222.93753753753754</v>
      </c>
      <c r="F64" s="18">
        <f t="shared" si="16"/>
        <v>217.58753753753754</v>
      </c>
      <c r="G64" s="18">
        <f t="shared" si="16"/>
        <v>214.51061446061445</v>
      </c>
      <c r="H64" s="18">
        <f t="shared" si="16"/>
        <v>161.02082490653919</v>
      </c>
      <c r="I64" s="18">
        <f t="shared" si="16"/>
        <v>198.62072072072073</v>
      </c>
      <c r="J64" s="23"/>
      <c r="K64" s="18">
        <f>SUM(C64:I64)</f>
        <v>1464.2667246524391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0.97305317610918862</v>
      </c>
      <c r="D65" s="42">
        <f t="shared" si="17"/>
        <v>0.98283816345201458</v>
      </c>
      <c r="E65" s="42">
        <f t="shared" si="17"/>
        <v>1.0433731339801451</v>
      </c>
      <c r="F65" s="42">
        <f t="shared" si="17"/>
        <v>1.1069213895179202</v>
      </c>
      <c r="G65" s="42">
        <f t="shared" si="17"/>
        <v>0.97319033871978256</v>
      </c>
      <c r="H65" s="42">
        <f t="shared" si="17"/>
        <v>1.0363701158945693</v>
      </c>
      <c r="I65" s="42">
        <f t="shared" si="17"/>
        <v>1.0870223331913351</v>
      </c>
      <c r="J65" s="41"/>
      <c r="K65" s="42">
        <f>IF(K63=0,0,K64/K63)</f>
        <v>1.0250451348293927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3187.5501499999996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3156.2589999999991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2971.40915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2743.8700000000008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3068.8456500000002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2204.6963500000002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2568.1505000000002</v>
      </c>
      <c r="J67" s="17"/>
      <c r="K67" s="28">
        <f>SUM(C67:I67)</f>
        <v>19900.780799999997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3122.451015315316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3122.451015315316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3097.8244477477483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3026.8834477477485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2986.0834477477483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2276.8088382607098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2775.3834567567574</v>
      </c>
      <c r="J68" s="23"/>
      <c r="K68" s="28">
        <f>SUM(C68:I68)</f>
        <v>20407.885668891344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0.9795770633805766</v>
      </c>
      <c r="D69" s="42">
        <f t="shared" si="18"/>
        <v>0.98928858985125012</v>
      </c>
      <c r="E69" s="42">
        <f t="shared" si="18"/>
        <v>1.0425438878882594</v>
      </c>
      <c r="F69" s="42">
        <f t="shared" si="18"/>
        <v>1.1031438981248192</v>
      </c>
      <c r="G69" s="42">
        <f t="shared" si="18"/>
        <v>0.97303148750662916</v>
      </c>
      <c r="H69" s="42">
        <f t="shared" si="18"/>
        <v>1.0327085805991876</v>
      </c>
      <c r="I69" s="42">
        <f t="shared" si="18"/>
        <v>1.0806934627689293</v>
      </c>
      <c r="J69" s="41"/>
      <c r="K69" s="42">
        <f>IF(K67=0,0,K68/K67)</f>
        <v>1.0254816569253076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6.2252552552552345</v>
      </c>
      <c r="D71" s="47">
        <f t="shared" ref="D71:I71" si="19">IF(D63=0,0,D63-D64)</f>
        <v>3.9252552552552231</v>
      </c>
      <c r="E71" s="47">
        <f t="shared" si="19"/>
        <v>-9.2675375375375779</v>
      </c>
      <c r="F71" s="47">
        <f t="shared" si="19"/>
        <v>-21.017537537537549</v>
      </c>
      <c r="G71" s="47">
        <f t="shared" si="19"/>
        <v>5.9093855393855392</v>
      </c>
      <c r="H71" s="47">
        <f t="shared" si="19"/>
        <v>-5.6508249065392135</v>
      </c>
      <c r="I71" s="47">
        <f t="shared" si="19"/>
        <v>-15.900720720720756</v>
      </c>
      <c r="J71" s="26"/>
      <c r="K71" s="242">
        <f>IF(K63=0,0,K63-K64)</f>
        <v>-35.77672465243927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65.099134684683577</v>
      </c>
      <c r="D72" s="137">
        <f t="shared" ref="D72:I72" si="20">IF(D64=0,0,D67-D68)</f>
        <v>33.807984684683106</v>
      </c>
      <c r="E72" s="137">
        <f t="shared" si="20"/>
        <v>-126.41529774774835</v>
      </c>
      <c r="F72" s="137">
        <f t="shared" si="20"/>
        <v>-283.0134477477477</v>
      </c>
      <c r="G72" s="137">
        <f t="shared" si="20"/>
        <v>82.762202252251882</v>
      </c>
      <c r="H72" s="137">
        <f t="shared" si="20"/>
        <v>-72.112488260709597</v>
      </c>
      <c r="I72" s="137">
        <f t="shared" si="20"/>
        <v>-207.23295675675718</v>
      </c>
      <c r="J72" s="26"/>
      <c r="K72" s="137">
        <f>IF(K64=0,0,K67-K68)</f>
        <v>-507.104868891347</v>
      </c>
      <c r="L72" s="4"/>
    </row>
    <row r="73" spans="1:12" ht="15" customHeight="1">
      <c r="A73" s="68" t="s">
        <v>154</v>
      </c>
      <c r="B73" s="240">
        <f>IF(K64=0,0,(K64*60)/K11)</f>
        <v>60.884271295319706</v>
      </c>
      <c r="C73" s="78">
        <f>IF(C63=0,0,(C63*60)/C11)</f>
        <v>55.223904382470117</v>
      </c>
      <c r="D73" s="78">
        <f t="shared" ref="D73:I73" si="21">IF(D63=0,0,(D63*60)/D11)</f>
        <v>58.646153846153844</v>
      </c>
      <c r="E73" s="78">
        <f t="shared" si="21"/>
        <v>58.539726027397244</v>
      </c>
      <c r="F73" s="78">
        <f t="shared" si="21"/>
        <v>53.854794520547941</v>
      </c>
      <c r="G73" s="78">
        <f t="shared" si="21"/>
        <v>62.678672985781986</v>
      </c>
      <c r="H73" s="78">
        <f t="shared" si="21"/>
        <v>74.57759999999999</v>
      </c>
      <c r="I73" s="78">
        <f t="shared" si="21"/>
        <v>59.582608695652169</v>
      </c>
      <c r="J73" s="26"/>
      <c r="K73" s="243">
        <f>IF(K63=0,0,(K63*60)/K11)</f>
        <v>59.396673596673594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16.675113122171947</v>
      </c>
      <c r="C74" s="78">
        <f t="shared" ref="C74:K74" si="22">IF(C15=0,0,(C8/(C15/8)))</f>
        <v>13.669291338582678</v>
      </c>
      <c r="D74" s="78">
        <f t="shared" si="22"/>
        <v>13.888</v>
      </c>
      <c r="E74" s="78">
        <f t="shared" si="22"/>
        <v>17.133858267716537</v>
      </c>
      <c r="F74" s="78">
        <f t="shared" si="22"/>
        <v>17.23594324750394</v>
      </c>
      <c r="G74" s="78">
        <f t="shared" si="22"/>
        <v>16.890756302521009</v>
      </c>
      <c r="H74" s="78">
        <f t="shared" si="22"/>
        <v>19.2</v>
      </c>
      <c r="I74" s="78">
        <f t="shared" si="22"/>
        <v>17</v>
      </c>
      <c r="J74" s="26"/>
      <c r="K74" s="243">
        <f t="shared" si="22"/>
        <v>15.973537813862576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12.697674418604652</v>
      </c>
      <c r="C75" s="78">
        <f>IF(C19=0,0,(C9/(C19/8)))</f>
        <v>14</v>
      </c>
      <c r="D75" s="78">
        <f t="shared" ref="D75:I75" si="23">IF(D19=0,0,(D9/(D19/8)))</f>
        <v>17.333333333333332</v>
      </c>
      <c r="E75" s="78">
        <f t="shared" si="23"/>
        <v>11.733333333333333</v>
      </c>
      <c r="F75" s="78">
        <f t="shared" si="23"/>
        <v>13.538461538461538</v>
      </c>
      <c r="G75" s="78">
        <f t="shared" si="23"/>
        <v>11.428571428571429</v>
      </c>
      <c r="H75" s="78">
        <f t="shared" si="23"/>
        <v>13.538461538461538</v>
      </c>
      <c r="I75" s="78">
        <f t="shared" si="23"/>
        <v>14.933333333333334</v>
      </c>
      <c r="J75" s="26"/>
      <c r="K75" s="243">
        <f>IF(K19=0,0,(K9/(K19/8)))</f>
        <v>13.714285714285714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16.355140186915889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11</v>
      </c>
      <c r="F76" s="78">
        <f t="shared" si="24"/>
        <v>0</v>
      </c>
      <c r="G76" s="78">
        <f t="shared" si="24"/>
        <v>0</v>
      </c>
      <c r="H76" s="78">
        <f t="shared" si="24"/>
        <v>11.842105263157896</v>
      </c>
      <c r="I76" s="78">
        <f t="shared" si="24"/>
        <v>11.842105263157896</v>
      </c>
      <c r="J76" s="129"/>
      <c r="K76" s="78">
        <f>IF(K27=0,0,(K12/(K27/7.5)))</f>
        <v>11.56387665198238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54.431870669745955</v>
      </c>
      <c r="C77" s="78">
        <f>IF(C43=0,0,(C11/(C43/7.5)))</f>
        <v>61.721311475409841</v>
      </c>
      <c r="D77" s="78">
        <f t="shared" ref="D77:I77" si="25">IF(D43=0,0,(D11/(D43/7.5)))</f>
        <v>53.18181818181818</v>
      </c>
      <c r="E77" s="78">
        <f t="shared" si="25"/>
        <v>53.67647058823529</v>
      </c>
      <c r="F77" s="78">
        <f t="shared" si="25"/>
        <v>54.75</v>
      </c>
      <c r="G77" s="78">
        <f t="shared" si="25"/>
        <v>34.780219780219781</v>
      </c>
      <c r="H77" s="78">
        <f t="shared" si="25"/>
        <v>41.666666666666664</v>
      </c>
      <c r="I77" s="78">
        <f t="shared" si="25"/>
        <v>92</v>
      </c>
      <c r="J77" s="38"/>
      <c r="K77" s="78">
        <f>IF(K43=0,0,(K11/(K43/7.5)))</f>
        <v>52.257363592467406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8"/>
  <sheetViews>
    <sheetView showGridLines="0" view="pageBreakPreview" zoomScaleSheetLayoutView="100" workbookViewId="0">
      <selection activeCell="I6" sqref="I6"/>
    </sheetView>
  </sheetViews>
  <sheetFormatPr defaultRowHeight="15"/>
  <cols>
    <col min="1" max="1" width="23.44140625" style="1" customWidth="1"/>
    <col min="2" max="2" width="18.33203125" style="1" customWidth="1"/>
    <col min="3" max="4" width="8" style="1" customWidth="1"/>
    <col min="5" max="5" width="8.21875" style="1" customWidth="1"/>
    <col min="6" max="6" width="7.88671875" style="1" customWidth="1"/>
    <col min="7" max="7" width="8.44140625" style="1" customWidth="1"/>
    <col min="8" max="8" width="7.88671875" style="1" customWidth="1"/>
    <col min="9" max="9" width="7.6640625" style="1" customWidth="1"/>
    <col min="10" max="10" width="1.88671875" style="1" customWidth="1"/>
    <col min="11" max="11" width="8" style="1" customWidth="1"/>
    <col min="12" max="12" width="5.33203125" style="1" customWidth="1"/>
    <col min="13" max="13" width="23.109375" style="1" customWidth="1"/>
    <col min="14" max="16384" width="8.88671875" style="1"/>
  </cols>
  <sheetData>
    <row r="1" spans="1:13" ht="21" customHeight="1">
      <c r="E1" s="61" t="s">
        <v>75</v>
      </c>
      <c r="K1" s="6" t="s">
        <v>18</v>
      </c>
    </row>
    <row r="2" spans="1:13" ht="20.25" customHeight="1">
      <c r="E2" s="61" t="s">
        <v>76</v>
      </c>
      <c r="K2" s="6"/>
    </row>
    <row r="3" spans="1:13" ht="15" customHeight="1">
      <c r="C3" s="7"/>
      <c r="D3" s="7"/>
      <c r="E3" s="3"/>
      <c r="G3" s="7"/>
      <c r="H3" s="7"/>
      <c r="I3" s="7"/>
    </row>
    <row r="4" spans="1:13" ht="15" customHeight="1"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32"/>
      <c r="K4" s="11" t="s">
        <v>0</v>
      </c>
      <c r="L4" s="4"/>
      <c r="M4" s="21"/>
    </row>
    <row r="5" spans="1:13" ht="15" customHeight="1">
      <c r="B5" s="36" t="s">
        <v>6</v>
      </c>
      <c r="C5" s="12">
        <f>+'Input Screen'!B6</f>
        <v>41272</v>
      </c>
      <c r="D5" s="12">
        <f t="shared" ref="D5:I5" si="0">+C5+1</f>
        <v>41273</v>
      </c>
      <c r="E5" s="12">
        <f t="shared" si="0"/>
        <v>41274</v>
      </c>
      <c r="F5" s="12">
        <f t="shared" si="0"/>
        <v>41275</v>
      </c>
      <c r="G5" s="12">
        <f t="shared" si="0"/>
        <v>41276</v>
      </c>
      <c r="H5" s="12">
        <f t="shared" si="0"/>
        <v>41277</v>
      </c>
      <c r="I5" s="12">
        <f t="shared" si="0"/>
        <v>41278</v>
      </c>
      <c r="J5" s="13"/>
      <c r="K5" s="14" t="s">
        <v>1</v>
      </c>
      <c r="L5" s="4"/>
      <c r="M5" s="21"/>
    </row>
    <row r="6" spans="1:13" ht="15" customHeight="1">
      <c r="A6" s="33"/>
      <c r="B6" s="62" t="s">
        <v>81</v>
      </c>
      <c r="C6" s="16">
        <f>+'Input Screen'!C$6</f>
        <v>245</v>
      </c>
      <c r="D6" s="16">
        <f>+'Input Screen'!C$7</f>
        <v>241</v>
      </c>
      <c r="E6" s="16">
        <f>+'Input Screen'!C$8</f>
        <v>191</v>
      </c>
      <c r="F6" s="16">
        <f>+'Input Screen'!C$9</f>
        <v>284</v>
      </c>
      <c r="G6" s="16">
        <f>+'Input Screen'!C$10</f>
        <v>170</v>
      </c>
      <c r="H6" s="16">
        <f>+'Input Screen'!C$11</f>
        <v>133</v>
      </c>
      <c r="I6" s="16">
        <f>+'Input Screen'!C$12</f>
        <v>141</v>
      </c>
      <c r="J6" s="17"/>
      <c r="K6" s="18">
        <f>SUM(C6:I6)</f>
        <v>1405</v>
      </c>
      <c r="L6" s="4"/>
      <c r="M6" s="21"/>
    </row>
    <row r="7" spans="1:13" ht="15" customHeight="1">
      <c r="A7" s="33"/>
      <c r="B7" s="62" t="s">
        <v>78</v>
      </c>
      <c r="C7" s="42">
        <f>C6/310</f>
        <v>0.79032258064516125</v>
      </c>
      <c r="D7" s="42">
        <f t="shared" ref="D7:I7" si="1">D6/310</f>
        <v>0.77741935483870972</v>
      </c>
      <c r="E7" s="42">
        <f t="shared" si="1"/>
        <v>0.61612903225806448</v>
      </c>
      <c r="F7" s="42">
        <f t="shared" si="1"/>
        <v>0.91612903225806452</v>
      </c>
      <c r="G7" s="42">
        <f t="shared" si="1"/>
        <v>0.54838709677419351</v>
      </c>
      <c r="H7" s="42">
        <f t="shared" si="1"/>
        <v>0.42903225806451611</v>
      </c>
      <c r="I7" s="42">
        <f t="shared" si="1"/>
        <v>0.45483870967741935</v>
      </c>
      <c r="J7" s="17"/>
      <c r="K7" s="42">
        <f>K6/2170</f>
        <v>0.64746543778801846</v>
      </c>
      <c r="L7" s="4"/>
      <c r="M7" s="21"/>
    </row>
    <row r="8" spans="1:13" ht="15" customHeight="1">
      <c r="A8" s="33"/>
      <c r="B8" s="62" t="s">
        <v>133</v>
      </c>
      <c r="C8" s="16">
        <f>+'Input Screen'!D$6</f>
        <v>215</v>
      </c>
      <c r="D8" s="16">
        <f>+'Input Screen'!D$7</f>
        <v>208</v>
      </c>
      <c r="E8" s="16">
        <f>+'Input Screen'!D$8</f>
        <v>168</v>
      </c>
      <c r="F8" s="16">
        <f>+'Input Screen'!D$9</f>
        <v>239</v>
      </c>
      <c r="G8" s="16">
        <f>+'Input Screen'!D$10</f>
        <v>139</v>
      </c>
      <c r="H8" s="16">
        <f>+'Input Screen'!D$11</f>
        <v>117</v>
      </c>
      <c r="I8" s="16">
        <f>+'Input Screen'!D$12</f>
        <v>99</v>
      </c>
      <c r="J8" s="17"/>
      <c r="K8" s="18">
        <f t="shared" ref="K8:K13" si="2">SUM(C8:I8)</f>
        <v>1185</v>
      </c>
      <c r="L8" s="4"/>
      <c r="M8" s="21"/>
    </row>
    <row r="9" spans="1:13" ht="15" customHeight="1">
      <c r="A9" s="33"/>
      <c r="B9" s="62" t="s">
        <v>134</v>
      </c>
      <c r="C9" s="16">
        <f>+'Input Screen'!E$6</f>
        <v>30</v>
      </c>
      <c r="D9" s="16">
        <f>+'Input Screen'!E$7</f>
        <v>26</v>
      </c>
      <c r="E9" s="16">
        <f>+'Input Screen'!E$8</f>
        <v>22</v>
      </c>
      <c r="F9" s="16">
        <f>+'Input Screen'!E$9</f>
        <v>24</v>
      </c>
      <c r="G9" s="16">
        <f>+'Input Screen'!E$10</f>
        <v>18</v>
      </c>
      <c r="H9" s="16">
        <f>+'Input Screen'!E$11</f>
        <v>21</v>
      </c>
      <c r="I9" s="16">
        <f>+'Input Screen'!E$12</f>
        <v>22</v>
      </c>
      <c r="J9" s="17"/>
      <c r="K9" s="18">
        <f t="shared" si="2"/>
        <v>163</v>
      </c>
      <c r="L9" s="4"/>
      <c r="M9" s="21"/>
    </row>
    <row r="10" spans="1:13" ht="15" customHeight="1">
      <c r="A10" s="33"/>
      <c r="B10" s="62" t="s">
        <v>135</v>
      </c>
      <c r="C10" s="16">
        <f>+'Input Screen'!F$6</f>
        <v>0</v>
      </c>
      <c r="D10" s="16">
        <f>+'Input Screen'!F$7</f>
        <v>0</v>
      </c>
      <c r="E10" s="16">
        <f>+'Input Screen'!F$8</f>
        <v>0</v>
      </c>
      <c r="F10" s="16">
        <f>+'Input Screen'!F$9</f>
        <v>0</v>
      </c>
      <c r="G10" s="16">
        <f>+'Input Screen'!F$10</f>
        <v>0</v>
      </c>
      <c r="H10" s="16">
        <f>+'Input Screen'!F$11</f>
        <v>0</v>
      </c>
      <c r="I10" s="16">
        <f>+'Input Screen'!F$12</f>
        <v>0</v>
      </c>
      <c r="J10" s="17"/>
      <c r="K10" s="18">
        <f t="shared" si="2"/>
        <v>0</v>
      </c>
      <c r="L10" s="4"/>
      <c r="M10" s="21"/>
    </row>
    <row r="11" spans="1:13" ht="15" customHeight="1">
      <c r="A11" s="33"/>
      <c r="B11" s="62" t="s">
        <v>109</v>
      </c>
      <c r="C11" s="16">
        <f>+'Input Screen'!G$6</f>
        <v>245</v>
      </c>
      <c r="D11" s="16">
        <f>+'Input Screen'!G$7</f>
        <v>234</v>
      </c>
      <c r="E11" s="16">
        <f>+'Input Screen'!G$8</f>
        <v>190</v>
      </c>
      <c r="F11" s="16">
        <f>+'Input Screen'!G$9</f>
        <v>263</v>
      </c>
      <c r="G11" s="16">
        <f>+'Input Screen'!G$10</f>
        <v>157</v>
      </c>
      <c r="H11" s="16">
        <f>+'Input Screen'!G$11</f>
        <v>138</v>
      </c>
      <c r="I11" s="16">
        <f>+'Input Screen'!G$12</f>
        <v>121</v>
      </c>
      <c r="J11" s="17"/>
      <c r="K11" s="18">
        <f t="shared" si="2"/>
        <v>1348</v>
      </c>
      <c r="L11" s="4"/>
      <c r="M11" s="21"/>
    </row>
    <row r="12" spans="1:13" ht="15" customHeight="1">
      <c r="A12" s="33"/>
      <c r="B12" s="62" t="s">
        <v>116</v>
      </c>
      <c r="C12" s="16">
        <f>+'Input Screen'!H$6</f>
        <v>0</v>
      </c>
      <c r="D12" s="16">
        <f>+'Input Screen'!H$7</f>
        <v>8</v>
      </c>
      <c r="E12" s="16">
        <f>+'Input Screen'!H$8</f>
        <v>8</v>
      </c>
      <c r="F12" s="16">
        <f>+'Input Screen'!H$9</f>
        <v>10</v>
      </c>
      <c r="G12" s="16">
        <f>+'Input Screen'!H$10</f>
        <v>0</v>
      </c>
      <c r="H12" s="16">
        <f>+'Input Screen'!H$11</f>
        <v>7</v>
      </c>
      <c r="I12" s="16">
        <f>+'Input Screen'!H$12</f>
        <v>10</v>
      </c>
      <c r="J12" s="17"/>
      <c r="K12" s="18">
        <f t="shared" si="2"/>
        <v>43</v>
      </c>
      <c r="L12" s="4"/>
      <c r="M12" s="21"/>
    </row>
    <row r="13" spans="1:13" ht="15" customHeight="1">
      <c r="A13" s="33"/>
      <c r="B13" s="62" t="s">
        <v>160</v>
      </c>
      <c r="C13" s="16">
        <f>+'Input Screen'!I$6</f>
        <v>0</v>
      </c>
      <c r="D13" s="16">
        <f>+'Input Screen'!I$7</f>
        <v>0</v>
      </c>
      <c r="E13" s="16">
        <f>+'Input Screen'!I$8</f>
        <v>0</v>
      </c>
      <c r="F13" s="16">
        <f>+'Input Screen'!I$9</f>
        <v>0</v>
      </c>
      <c r="G13" s="16">
        <f>+'Input Screen'!I$10</f>
        <v>0</v>
      </c>
      <c r="H13" s="16">
        <f>+'Input Screen'!I$11</f>
        <v>0</v>
      </c>
      <c r="I13" s="16">
        <f>+'Input Screen'!I$12</f>
        <v>0</v>
      </c>
      <c r="J13" s="17"/>
      <c r="K13" s="18">
        <f t="shared" si="2"/>
        <v>0</v>
      </c>
      <c r="L13" s="4"/>
      <c r="M13" s="21"/>
    </row>
    <row r="14" spans="1:13" ht="15" customHeight="1">
      <c r="A14" s="33"/>
      <c r="B14" s="63"/>
      <c r="C14" s="34"/>
      <c r="D14" s="34"/>
      <c r="E14" s="34"/>
      <c r="F14" s="34"/>
      <c r="G14" s="34"/>
      <c r="H14" s="34"/>
      <c r="I14" s="34"/>
      <c r="J14" s="17"/>
      <c r="K14" s="35"/>
      <c r="L14" s="4"/>
      <c r="M14" s="21"/>
    </row>
    <row r="15" spans="1:13" ht="15" customHeight="1">
      <c r="A15" s="336" t="s">
        <v>102</v>
      </c>
      <c r="B15" s="64" t="s">
        <v>2</v>
      </c>
      <c r="C15" s="185">
        <f>+'Input Screen'!J$6</f>
        <v>96.25</v>
      </c>
      <c r="D15" s="185">
        <f>+'Input Screen'!J$7</f>
        <v>97.5</v>
      </c>
      <c r="E15" s="185">
        <f>+'Input Screen'!J$8</f>
        <v>81</v>
      </c>
      <c r="F15" s="185">
        <f>+'Input Screen'!J$9</f>
        <v>120.25</v>
      </c>
      <c r="G15" s="185">
        <f>+'Input Screen'!J$10</f>
        <v>109</v>
      </c>
      <c r="H15" s="185">
        <f>+'Input Screen'!J$11</f>
        <v>56.25</v>
      </c>
      <c r="I15" s="185">
        <f>+'Input Screen'!J$12</f>
        <v>48.25</v>
      </c>
      <c r="J15" s="23"/>
      <c r="K15" s="22">
        <f>SUM(C15:I15)</f>
        <v>608.5</v>
      </c>
      <c r="L15" s="4"/>
      <c r="M15" s="342"/>
    </row>
    <row r="16" spans="1:13" ht="15" customHeight="1">
      <c r="A16" s="337"/>
      <c r="B16" s="65" t="s">
        <v>3</v>
      </c>
      <c r="C16" s="22">
        <f>VLOOKUP(C8,'Labor Stds'!A14:Q76,7)</f>
        <v>102.34234234234235</v>
      </c>
      <c r="D16" s="22">
        <f>VLOOKUP(D8,'Labor Stds'!A14:Q76,7)</f>
        <v>99.939939939939947</v>
      </c>
      <c r="E16" s="22">
        <f>VLOOKUP(E8,'Labor Stds'!A14:Q76,7)</f>
        <v>80.720720720720735</v>
      </c>
      <c r="F16" s="22">
        <f>VLOOKUP(F8,'Labor Stds'!A14:Q76,7)</f>
        <v>114.35435435435437</v>
      </c>
      <c r="G16" s="22">
        <f>VLOOKUP(G8,'Labor Stds'!A14:Q76,7)</f>
        <v>66.306306306306311</v>
      </c>
      <c r="H16" s="22">
        <f>VLOOKUP(H8,'Labor Stds'!A14:Q76,7)</f>
        <v>56.696696696696705</v>
      </c>
      <c r="I16" s="22">
        <f>VLOOKUP(I8,'Labor Stds'!A14:Q76,7)</f>
        <v>47.087087087087092</v>
      </c>
      <c r="J16" s="23"/>
      <c r="K16" s="22">
        <f>SUM(C16:I16)</f>
        <v>567.44744744744742</v>
      </c>
      <c r="L16" s="4"/>
      <c r="M16" s="344"/>
    </row>
    <row r="17" spans="1:13" ht="15" customHeight="1">
      <c r="A17" s="338"/>
      <c r="B17" s="64" t="s">
        <v>4</v>
      </c>
      <c r="C17" s="42">
        <f t="shared" ref="C17:I17" si="3">IF(C15=0,0,C16/C15)</f>
        <v>1.0632970632970633</v>
      </c>
      <c r="D17" s="42">
        <f t="shared" si="3"/>
        <v>1.025025025025025</v>
      </c>
      <c r="E17" s="42">
        <f t="shared" si="3"/>
        <v>0.996552107663219</v>
      </c>
      <c r="F17" s="42">
        <f t="shared" si="3"/>
        <v>0.9509717617825727</v>
      </c>
      <c r="G17" s="42">
        <f t="shared" si="3"/>
        <v>0.60831473675510372</v>
      </c>
      <c r="H17" s="42">
        <f t="shared" si="3"/>
        <v>1.0079412746079415</v>
      </c>
      <c r="I17" s="42">
        <f t="shared" si="3"/>
        <v>0.97589817797071687</v>
      </c>
      <c r="J17" s="41"/>
      <c r="K17" s="42">
        <f>IF(K15=0,0,K16/K15)</f>
        <v>0.93253483557509842</v>
      </c>
      <c r="M17" s="344"/>
    </row>
    <row r="18" spans="1:13" ht="15" customHeight="1">
      <c r="A18" s="25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74"/>
    </row>
    <row r="19" spans="1:13" ht="15" customHeight="1">
      <c r="A19" s="336" t="s">
        <v>103</v>
      </c>
      <c r="B19" s="64" t="s">
        <v>2</v>
      </c>
      <c r="C19" s="185">
        <f>+'Input Screen'!K$6</f>
        <v>8</v>
      </c>
      <c r="D19" s="185">
        <f>+'Input Screen'!K$7</f>
        <v>16.5</v>
      </c>
      <c r="E19" s="185">
        <f>+'Input Screen'!K$8</f>
        <v>14.75</v>
      </c>
      <c r="F19" s="185">
        <f>+'Input Screen'!K$9</f>
        <v>16</v>
      </c>
      <c r="G19" s="185">
        <f>+'Input Screen'!K$10</f>
        <v>8</v>
      </c>
      <c r="H19" s="185">
        <f>+'Input Screen'!K$11</f>
        <v>16.25</v>
      </c>
      <c r="I19" s="185">
        <f>+'Input Screen'!K$12</f>
        <v>8</v>
      </c>
      <c r="J19" s="23"/>
      <c r="K19" s="22">
        <f>SUM(C19:I19)</f>
        <v>87.5</v>
      </c>
      <c r="L19" s="4"/>
      <c r="M19" s="342"/>
    </row>
    <row r="20" spans="1:13" ht="15" customHeight="1">
      <c r="A20" s="337"/>
      <c r="B20" s="65" t="s">
        <v>3</v>
      </c>
      <c r="C20" s="22">
        <f>VLOOKUP(C9,'Labor Stds'!A14:Q76,8)</f>
        <v>17.23076923076923</v>
      </c>
      <c r="D20" s="22">
        <f>VLOOKUP(D9,'Labor Stds'!A14:Q76,8)</f>
        <v>17.23076923076923</v>
      </c>
      <c r="E20" s="22">
        <f>VLOOKUP(E9,'Labor Stds'!A14:Q76,8)</f>
        <v>14.153846153846153</v>
      </c>
      <c r="F20" s="22">
        <f>VLOOKUP(F9,'Labor Stds'!A14:Q76,8)</f>
        <v>14.153846153846153</v>
      </c>
      <c r="G20" s="22">
        <f>VLOOKUP(G9,'Labor Stds'!A14:Q76,8)</f>
        <v>11.076923076923077</v>
      </c>
      <c r="H20" s="22">
        <f>VLOOKUP(H9,'Labor Stds'!A14:Q76,8)</f>
        <v>14.153846153846153</v>
      </c>
      <c r="I20" s="22">
        <f>VLOOKUP(I9,'Labor Stds'!A14:Q76,8)</f>
        <v>14.153846153846153</v>
      </c>
      <c r="J20" s="23"/>
      <c r="K20" s="22">
        <f>SUM(C20:I20)</f>
        <v>102.15384615384616</v>
      </c>
      <c r="L20" s="4"/>
      <c r="M20" s="344"/>
    </row>
    <row r="21" spans="1:13" ht="15" customHeight="1">
      <c r="A21" s="338"/>
      <c r="B21" s="64" t="s">
        <v>4</v>
      </c>
      <c r="C21" s="42">
        <f t="shared" ref="C21:I21" si="4">IF(C19=0,0,C20/C19)</f>
        <v>2.1538461538461537</v>
      </c>
      <c r="D21" s="42">
        <f t="shared" si="4"/>
        <v>1.0442890442890442</v>
      </c>
      <c r="E21" s="42">
        <f>IF(E19=0,0,E20/E19)</f>
        <v>0.95958279009126468</v>
      </c>
      <c r="F21" s="42">
        <f t="shared" si="4"/>
        <v>0.88461538461538458</v>
      </c>
      <c r="G21" s="42">
        <f t="shared" si="4"/>
        <v>1.3846153846153846</v>
      </c>
      <c r="H21" s="42">
        <f t="shared" si="4"/>
        <v>0.87100591715976328</v>
      </c>
      <c r="I21" s="42">
        <f t="shared" si="4"/>
        <v>1.7692307692307692</v>
      </c>
      <c r="J21" s="41"/>
      <c r="K21" s="42">
        <f>IF(K19=0,0,K20/K19)</f>
        <v>1.1674725274725275</v>
      </c>
      <c r="L21" s="4"/>
      <c r="M21" s="344"/>
    </row>
    <row r="22" spans="1:13" ht="15" customHeight="1">
      <c r="A22" s="25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74"/>
    </row>
    <row r="23" spans="1:13" ht="15" customHeight="1">
      <c r="A23" s="336" t="s">
        <v>142</v>
      </c>
      <c r="B23" s="64" t="s">
        <v>2</v>
      </c>
      <c r="C23" s="185">
        <f>+'Input Screen'!L$6</f>
        <v>22</v>
      </c>
      <c r="D23" s="185">
        <f>+'Input Screen'!L$7</f>
        <v>23</v>
      </c>
      <c r="E23" s="185">
        <f>+'Input Screen'!L$8</f>
        <v>16.25</v>
      </c>
      <c r="F23" s="185">
        <f>+'Input Screen'!L$9</f>
        <v>14.75</v>
      </c>
      <c r="G23" s="185">
        <f>+'Input Screen'!L$10</f>
        <v>22</v>
      </c>
      <c r="H23" s="185">
        <f>+'Input Screen'!L$11</f>
        <v>8</v>
      </c>
      <c r="I23" s="185">
        <f>+'Input Screen'!L$12</f>
        <v>14</v>
      </c>
      <c r="J23" s="23"/>
      <c r="K23" s="22">
        <f>SUM(C23:I23)</f>
        <v>120</v>
      </c>
      <c r="L23" s="4"/>
      <c r="M23" s="342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15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127.5</v>
      </c>
      <c r="L24" s="4"/>
      <c r="M24" s="343"/>
    </row>
    <row r="25" spans="1:13" ht="15" customHeight="1">
      <c r="A25" s="338"/>
      <c r="B25" s="64" t="s">
        <v>4</v>
      </c>
      <c r="C25" s="42">
        <f t="shared" ref="C25:I25" si="5">IF(C23=0,0,C24/C23)</f>
        <v>1.0227272727272727</v>
      </c>
      <c r="D25" s="42">
        <f t="shared" si="5"/>
        <v>0.97826086956521741</v>
      </c>
      <c r="E25" s="42">
        <f t="shared" si="5"/>
        <v>0.92307692307692313</v>
      </c>
      <c r="F25" s="42">
        <f t="shared" si="5"/>
        <v>1.5254237288135593</v>
      </c>
      <c r="G25" s="42">
        <f t="shared" si="5"/>
        <v>0.68181818181818177</v>
      </c>
      <c r="H25" s="42">
        <f t="shared" si="5"/>
        <v>1.875</v>
      </c>
      <c r="I25" s="42">
        <f t="shared" si="5"/>
        <v>1.0714285714285714</v>
      </c>
      <c r="J25" s="41"/>
      <c r="K25" s="42">
        <f>IF(K23=0,0,K24/K23)</f>
        <v>1.0625</v>
      </c>
      <c r="L25" s="4"/>
      <c r="M25" s="343"/>
    </row>
    <row r="26" spans="1:13" ht="15" customHeight="1">
      <c r="A26" s="25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74"/>
    </row>
    <row r="27" spans="1:13" ht="15" customHeight="1">
      <c r="A27" s="336" t="s">
        <v>140</v>
      </c>
      <c r="B27" s="64" t="s">
        <v>2</v>
      </c>
      <c r="C27" s="185">
        <f>+'Input Screen'!M$6</f>
        <v>0</v>
      </c>
      <c r="D27" s="185">
        <f>+'Input Screen'!M$7</f>
        <v>8</v>
      </c>
      <c r="E27" s="185">
        <f>+'Input Screen'!M$8</f>
        <v>8</v>
      </c>
      <c r="F27" s="185">
        <f>+'Input Screen'!M$9</f>
        <v>8</v>
      </c>
      <c r="G27" s="185">
        <f>+'Input Screen'!M$10</f>
        <v>0</v>
      </c>
      <c r="H27" s="185">
        <f>+'Input Screen'!M$11</f>
        <v>8</v>
      </c>
      <c r="I27" s="185">
        <f>+'Input Screen'!M$12</f>
        <v>8</v>
      </c>
      <c r="J27" s="23"/>
      <c r="K27" s="22">
        <f>SUM(C27:I27)</f>
        <v>40</v>
      </c>
      <c r="L27" s="4"/>
      <c r="M27" s="342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343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343"/>
    </row>
    <row r="30" spans="1:13" ht="15" customHeight="1">
      <c r="A30" s="25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74"/>
    </row>
    <row r="31" spans="1:13" ht="15" customHeight="1">
      <c r="A31" s="336" t="s">
        <v>104</v>
      </c>
      <c r="B31" s="64" t="s">
        <v>2</v>
      </c>
      <c r="C31" s="185">
        <f>+'Input Screen'!N$6</f>
        <v>8</v>
      </c>
      <c r="D31" s="185">
        <f>+'Input Screen'!N$7</f>
        <v>7</v>
      </c>
      <c r="E31" s="185">
        <f>+'Input Screen'!N$8</f>
        <v>7</v>
      </c>
      <c r="F31" s="185">
        <f>+'Input Screen'!N$9</f>
        <v>7</v>
      </c>
      <c r="G31" s="185">
        <f>+'Input Screen'!N$10</f>
        <v>7</v>
      </c>
      <c r="H31" s="185">
        <f>+'Input Screen'!N$11</f>
        <v>3.5</v>
      </c>
      <c r="I31" s="185">
        <f>+'Input Screen'!N$12</f>
        <v>7</v>
      </c>
      <c r="J31" s="23"/>
      <c r="K31" s="22">
        <f>SUM(C31:I31)</f>
        <v>46.5</v>
      </c>
      <c r="L31" s="4"/>
      <c r="M31" s="342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343"/>
    </row>
    <row r="33" spans="1:13" ht="15" customHeight="1">
      <c r="A33" s="338"/>
      <c r="B33" s="64" t="s">
        <v>4</v>
      </c>
      <c r="C33" s="42">
        <f t="shared" ref="C33:I33" si="7">IF(C31=0,0,C32/C31)</f>
        <v>0.9375</v>
      </c>
      <c r="D33" s="42">
        <f t="shared" si="7"/>
        <v>1.0714285714285714</v>
      </c>
      <c r="E33" s="42">
        <f>IF(E31=0,0,E32/E31)</f>
        <v>1.0714285714285714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2.1428571428571428</v>
      </c>
      <c r="I33" s="42">
        <f t="shared" si="7"/>
        <v>1.0714285714285714</v>
      </c>
      <c r="J33" s="41"/>
      <c r="K33" s="42">
        <f>IF(K31=0,0,K32/K31)</f>
        <v>1.1290322580645162</v>
      </c>
      <c r="L33" s="4"/>
      <c r="M33" s="343"/>
    </row>
    <row r="34" spans="1:13" ht="15" customHeight="1">
      <c r="A34" s="25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74"/>
    </row>
    <row r="35" spans="1:13" ht="15" customHeight="1">
      <c r="A35" s="336" t="s">
        <v>105</v>
      </c>
      <c r="B35" s="64" t="s">
        <v>2</v>
      </c>
      <c r="C35" s="185">
        <f>+'Input Screen'!O$6</f>
        <v>8</v>
      </c>
      <c r="D35" s="185">
        <f>+'Input Screen'!O$7</f>
        <v>8</v>
      </c>
      <c r="E35" s="185">
        <f>+'Input Screen'!O$8</f>
        <v>14</v>
      </c>
      <c r="F35" s="185">
        <f>+'Input Screen'!O$9</f>
        <v>8</v>
      </c>
      <c r="G35" s="185">
        <f>+'Input Screen'!O$10</f>
        <v>7</v>
      </c>
      <c r="H35" s="185">
        <f>+'Input Screen'!O$11</f>
        <v>3.5</v>
      </c>
      <c r="I35" s="185">
        <f>+'Input Screen'!O$12</f>
        <v>0</v>
      </c>
      <c r="J35" s="23"/>
      <c r="K35" s="22">
        <f>SUM(C35:I35)</f>
        <v>48.5</v>
      </c>
      <c r="L35" s="4"/>
      <c r="M35" s="342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343"/>
    </row>
    <row r="37" spans="1:13" ht="15" customHeight="1">
      <c r="A37" s="338"/>
      <c r="B37" s="64" t="s">
        <v>4</v>
      </c>
      <c r="C37" s="42">
        <f t="shared" ref="C37:I37" si="8">IF(C35=0,0,C36/C35)</f>
        <v>0.9375</v>
      </c>
      <c r="D37" s="42">
        <f t="shared" si="8"/>
        <v>0.9375</v>
      </c>
      <c r="E37" s="42">
        <f t="shared" si="8"/>
        <v>0.5357142857142857</v>
      </c>
      <c r="F37" s="42">
        <f t="shared" si="8"/>
        <v>0.9375</v>
      </c>
      <c r="G37" s="42">
        <f t="shared" si="8"/>
        <v>1.0714285714285714</v>
      </c>
      <c r="H37" s="42">
        <f t="shared" si="8"/>
        <v>2.1428571428571428</v>
      </c>
      <c r="I37" s="42">
        <f t="shared" si="8"/>
        <v>0</v>
      </c>
      <c r="J37" s="41"/>
      <c r="K37" s="42">
        <f>IF(K35=0,0,K36/K35)</f>
        <v>1.0824742268041236</v>
      </c>
      <c r="L37" s="4"/>
      <c r="M37" s="343"/>
    </row>
    <row r="38" spans="1:13" ht="15" customHeight="1">
      <c r="A38" s="25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74"/>
    </row>
    <row r="39" spans="1:13" ht="15" customHeight="1">
      <c r="A39" s="336" t="s">
        <v>106</v>
      </c>
      <c r="B39" s="64" t="s">
        <v>2</v>
      </c>
      <c r="C39" s="185">
        <f>+'Input Screen'!P$6</f>
        <v>8</v>
      </c>
      <c r="D39" s="185">
        <f>+'Input Screen'!P$7</f>
        <v>8</v>
      </c>
      <c r="E39" s="185">
        <f>+'Input Screen'!P$8</f>
        <v>16</v>
      </c>
      <c r="F39" s="185">
        <f>+'Input Screen'!P$9</f>
        <v>8</v>
      </c>
      <c r="G39" s="185">
        <f>+'Input Screen'!P$10</f>
        <v>8</v>
      </c>
      <c r="H39" s="185">
        <f>+'Input Screen'!P$11</f>
        <v>8</v>
      </c>
      <c r="I39" s="185">
        <f>+'Input Screen'!P$12</f>
        <v>8</v>
      </c>
      <c r="J39" s="23"/>
      <c r="K39" s="22">
        <f>SUM(C39:I39)</f>
        <v>64</v>
      </c>
      <c r="L39" s="4"/>
      <c r="M39" s="342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343"/>
    </row>
    <row r="41" spans="1:13" ht="15" customHeight="1">
      <c r="A41" s="338"/>
      <c r="B41" s="64" t="s">
        <v>4</v>
      </c>
      <c r="C41" s="42">
        <f t="shared" ref="C41:I41" si="9">IF(C39=0,0,C40/C39)</f>
        <v>1.4275</v>
      </c>
      <c r="D41" s="42">
        <f t="shared" si="9"/>
        <v>1.4275</v>
      </c>
      <c r="E41" s="42">
        <f t="shared" si="9"/>
        <v>0.71375</v>
      </c>
      <c r="F41" s="42">
        <f t="shared" si="9"/>
        <v>1.4275</v>
      </c>
      <c r="G41" s="42">
        <f t="shared" si="9"/>
        <v>1.4275</v>
      </c>
      <c r="H41" s="42">
        <f t="shared" si="9"/>
        <v>1.4275</v>
      </c>
      <c r="I41" s="42">
        <f t="shared" si="9"/>
        <v>1.4275</v>
      </c>
      <c r="J41" s="41"/>
      <c r="K41" s="42">
        <f>IF(K39=0,0,K40/K39)</f>
        <v>1.2490625</v>
      </c>
      <c r="L41" s="4"/>
      <c r="M41" s="343"/>
    </row>
    <row r="42" spans="1:13" ht="15" customHeight="1">
      <c r="A42" s="25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74"/>
    </row>
    <row r="43" spans="1:13" ht="15" customHeight="1">
      <c r="A43" s="336" t="s">
        <v>141</v>
      </c>
      <c r="B43" s="64" t="s">
        <v>2</v>
      </c>
      <c r="C43" s="185">
        <f>+'Input Screen'!Q$6</f>
        <v>30</v>
      </c>
      <c r="D43" s="185">
        <f>+'Input Screen'!Q$7</f>
        <v>31</v>
      </c>
      <c r="E43" s="185">
        <f>+'Input Screen'!Q$8</f>
        <v>37.5</v>
      </c>
      <c r="F43" s="185">
        <f>+'Input Screen'!Q$9</f>
        <v>24</v>
      </c>
      <c r="G43" s="185">
        <f>+'Input Screen'!Q$10</f>
        <v>32</v>
      </c>
      <c r="H43" s="185">
        <f>+'Input Screen'!Q$11</f>
        <v>24</v>
      </c>
      <c r="I43" s="185">
        <f>+'Input Screen'!Q$12</f>
        <v>40</v>
      </c>
      <c r="J43" s="23"/>
      <c r="K43" s="22">
        <f>SUM(C43:I43)</f>
        <v>218.5</v>
      </c>
      <c r="L43" s="4"/>
      <c r="M43" s="342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21.122448979591837</v>
      </c>
      <c r="I44" s="22">
        <f>VLOOKUP(I11,'Labor Stds'!A14:Q76,14)</f>
        <v>18.826530612244898</v>
      </c>
      <c r="J44" s="23"/>
      <c r="K44" s="22">
        <f>SUM(C44:I44)</f>
        <v>189.94897959183675</v>
      </c>
      <c r="L44" s="4"/>
      <c r="M44" s="343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0.967741935483871</v>
      </c>
      <c r="E45" s="42">
        <f t="shared" si="10"/>
        <v>0.8</v>
      </c>
      <c r="F45" s="42">
        <f t="shared" si="10"/>
        <v>1.25</v>
      </c>
      <c r="G45" s="42">
        <f t="shared" si="10"/>
        <v>0.9375</v>
      </c>
      <c r="H45" s="42">
        <f t="shared" si="10"/>
        <v>0.88010204081632659</v>
      </c>
      <c r="I45" s="42">
        <f t="shared" si="10"/>
        <v>0.47066326530612246</v>
      </c>
      <c r="J45" s="41"/>
      <c r="K45" s="42">
        <f>IF(K43=0,0,K44/K43)</f>
        <v>0.86933171437911549</v>
      </c>
      <c r="L45" s="4"/>
      <c r="M45" s="343"/>
    </row>
    <row r="46" spans="1:13" ht="15" customHeight="1">
      <c r="A46" s="25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74"/>
    </row>
    <row r="47" spans="1:13" ht="15" customHeight="1">
      <c r="A47" s="336" t="s">
        <v>121</v>
      </c>
      <c r="B47" s="64" t="s">
        <v>2</v>
      </c>
      <c r="C47" s="185">
        <f>+'Input Screen'!R$6</f>
        <v>8</v>
      </c>
      <c r="D47" s="185">
        <f>+'Input Screen'!R$7</f>
        <v>8.25</v>
      </c>
      <c r="E47" s="185">
        <f>+'Input Screen'!R$8</f>
        <v>8.25</v>
      </c>
      <c r="F47" s="185">
        <f>+'Input Screen'!R$9</f>
        <v>8.25</v>
      </c>
      <c r="G47" s="185">
        <f>+'Input Screen'!R$10</f>
        <v>8.25</v>
      </c>
      <c r="H47" s="185">
        <f>+'Input Screen'!R$11</f>
        <v>0</v>
      </c>
      <c r="I47" s="185">
        <f>+'Input Screen'!R$12</f>
        <v>6</v>
      </c>
      <c r="J47" s="23"/>
      <c r="K47" s="22">
        <f>SUM(C47:I47)</f>
        <v>47</v>
      </c>
      <c r="L47" s="4"/>
      <c r="M47" s="342"/>
    </row>
    <row r="48" spans="1:13" ht="15" customHeight="1">
      <c r="A48" s="340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343"/>
    </row>
    <row r="49" spans="1:13" ht="15" customHeight="1">
      <c r="A49" s="341"/>
      <c r="B49" s="64" t="s">
        <v>4</v>
      </c>
      <c r="C49" s="42">
        <f t="shared" ref="C49:I49" si="11">IF(C47=0,0,C48/C47)</f>
        <v>1</v>
      </c>
      <c r="D49" s="42">
        <f t="shared" si="11"/>
        <v>0.96969696969696972</v>
      </c>
      <c r="E49" s="42">
        <f t="shared" si="11"/>
        <v>0.96969696969696972</v>
      </c>
      <c r="F49" s="42">
        <f t="shared" si="11"/>
        <v>0.96969696969696972</v>
      </c>
      <c r="G49" s="42">
        <f t="shared" si="11"/>
        <v>0.96969696969696972</v>
      </c>
      <c r="H49" s="42">
        <f t="shared" si="11"/>
        <v>0</v>
      </c>
      <c r="I49" s="42">
        <f t="shared" si="11"/>
        <v>1.3333333333333333</v>
      </c>
      <c r="J49" s="41"/>
      <c r="K49" s="42">
        <f>IF(K47=0,0,K48/K47)</f>
        <v>1.1914893617021276</v>
      </c>
      <c r="L49" s="4"/>
      <c r="M49" s="343"/>
    </row>
    <row r="50" spans="1:13" ht="15" customHeight="1">
      <c r="A50" s="25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74"/>
    </row>
    <row r="51" spans="1:13" ht="15" customHeight="1">
      <c r="A51" s="336" t="s">
        <v>101</v>
      </c>
      <c r="B51" s="64" t="s">
        <v>2</v>
      </c>
      <c r="C51" s="185">
        <f>+'Input Screen'!S$6</f>
        <v>8.25</v>
      </c>
      <c r="D51" s="185">
        <f>+'Input Screen'!S$7</f>
        <v>8</v>
      </c>
      <c r="E51" s="185">
        <f>+'Input Screen'!S$8</f>
        <v>8</v>
      </c>
      <c r="F51" s="185">
        <f>+'Input Screen'!S$9</f>
        <v>8.25</v>
      </c>
      <c r="G51" s="185">
        <f>+'Input Screen'!S$10</f>
        <v>8</v>
      </c>
      <c r="H51" s="185">
        <f>+'Input Screen'!S$11</f>
        <v>8.25</v>
      </c>
      <c r="I51" s="185">
        <f>+'Input Screen'!S$12</f>
        <v>8</v>
      </c>
      <c r="J51" s="23"/>
      <c r="K51" s="22">
        <f>SUM(C51:I51)</f>
        <v>56.75</v>
      </c>
      <c r="L51" s="4"/>
      <c r="M51" s="342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343"/>
    </row>
    <row r="53" spans="1:13" ht="15" customHeight="1">
      <c r="A53" s="338"/>
      <c r="B53" s="64" t="s">
        <v>4</v>
      </c>
      <c r="C53" s="42">
        <f t="shared" ref="C53:I53" si="12">IF(C51=0,0,C52/C51)</f>
        <v>1.6606060606060604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1.6606060606060604</v>
      </c>
      <c r="G53" s="42">
        <f t="shared" si="12"/>
        <v>1.7124999999999999</v>
      </c>
      <c r="H53" s="42">
        <f t="shared" si="12"/>
        <v>1.6606060606060604</v>
      </c>
      <c r="I53" s="42">
        <f t="shared" si="12"/>
        <v>1.7124999999999999</v>
      </c>
      <c r="J53" s="41"/>
      <c r="K53" s="42">
        <f>IF(K51=0,0,K52/K51)</f>
        <v>1.6898678414096917</v>
      </c>
      <c r="L53" s="4"/>
      <c r="M53" s="343"/>
    </row>
    <row r="54" spans="1:13" ht="15" customHeight="1">
      <c r="A54" s="25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74"/>
    </row>
    <row r="55" spans="1:13" ht="15" customHeight="1">
      <c r="A55" s="336" t="s">
        <v>130</v>
      </c>
      <c r="B55" s="64" t="s">
        <v>2</v>
      </c>
      <c r="C55" s="185">
        <f>+'Input Screen'!T$6</f>
        <v>16</v>
      </c>
      <c r="D55" s="185">
        <f>+'Input Screen'!T$7</f>
        <v>16</v>
      </c>
      <c r="E55" s="185">
        <f>+'Input Screen'!T$8</f>
        <v>8</v>
      </c>
      <c r="F55" s="185">
        <f>+'Input Screen'!T$9</f>
        <v>16.25</v>
      </c>
      <c r="G55" s="185">
        <f>+'Input Screen'!T$10</f>
        <v>16.25</v>
      </c>
      <c r="H55" s="185">
        <f>+'Input Screen'!T$11</f>
        <v>8.25</v>
      </c>
      <c r="I55" s="185">
        <f>+'Input Screen'!T$12</f>
        <v>16</v>
      </c>
      <c r="J55" s="23"/>
      <c r="K55" s="22">
        <f>SUM(C55:I55)</f>
        <v>96.75</v>
      </c>
      <c r="L55" s="4"/>
      <c r="M55" s="342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  <c r="M56" s="343"/>
    </row>
    <row r="57" spans="1:13" ht="15" customHeight="1">
      <c r="A57" s="338"/>
      <c r="B57" s="64" t="s">
        <v>4</v>
      </c>
      <c r="C57" s="42">
        <f t="shared" ref="C57:I57" si="13">IF(C55=0,0,C56/C55)</f>
        <v>0.71437499999999998</v>
      </c>
      <c r="D57" s="42">
        <f>IF(D55=0,0,D56/D55)</f>
        <v>0.71437499999999998</v>
      </c>
      <c r="E57" s="42">
        <f t="shared" si="13"/>
        <v>1.42875</v>
      </c>
      <c r="F57" s="42">
        <f t="shared" si="13"/>
        <v>0.70338461538461539</v>
      </c>
      <c r="G57" s="42">
        <f t="shared" si="13"/>
        <v>0.70338461538461539</v>
      </c>
      <c r="H57" s="42">
        <f t="shared" si="13"/>
        <v>1.3854545454545455</v>
      </c>
      <c r="I57" s="42">
        <f t="shared" si="13"/>
        <v>0.71437499999999998</v>
      </c>
      <c r="J57" s="41"/>
      <c r="K57" s="42">
        <f>IF(K55=0,0,K56/K55)</f>
        <v>0.82697674418604639</v>
      </c>
      <c r="L57" s="4"/>
      <c r="M57" s="343"/>
    </row>
    <row r="58" spans="1:13" ht="15" customHeight="1">
      <c r="A58" s="25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  <c r="M58" s="29"/>
    </row>
    <row r="59" spans="1:13" ht="15" customHeight="1">
      <c r="A59" s="336" t="s">
        <v>17</v>
      </c>
      <c r="B59" s="64" t="s">
        <v>70</v>
      </c>
      <c r="C59" s="185">
        <f>+'Input Screen'!U$6</f>
        <v>0.75</v>
      </c>
      <c r="D59" s="185">
        <f>+'Input Screen'!U$7</f>
        <v>0.25</v>
      </c>
      <c r="E59" s="185">
        <f>+'Input Screen'!U$8</f>
        <v>3.25</v>
      </c>
      <c r="F59" s="185">
        <f>+'Input Screen'!U$9</f>
        <v>0.25</v>
      </c>
      <c r="G59" s="185">
        <f>+'Input Screen'!U$10</f>
        <v>0.25</v>
      </c>
      <c r="H59" s="185">
        <f>+'Input Screen'!U$11</f>
        <v>0.5</v>
      </c>
      <c r="I59" s="185">
        <f>+'Input Screen'!U$12</f>
        <v>0.5</v>
      </c>
      <c r="J59" s="23"/>
      <c r="K59" s="22">
        <f>SUM(C59:I59)</f>
        <v>5.75</v>
      </c>
      <c r="L59" s="4"/>
      <c r="M59" s="29"/>
    </row>
    <row r="60" spans="1:13" ht="15" customHeight="1">
      <c r="A60" s="337"/>
      <c r="B60" s="65" t="s">
        <v>71</v>
      </c>
      <c r="C60" s="28">
        <f>C59*'Labor Stds'!$S$10</f>
        <v>17.845875000000007</v>
      </c>
      <c r="D60" s="28">
        <f>D59*'Labor Stds'!$S$10</f>
        <v>5.9486250000000016</v>
      </c>
      <c r="E60" s="28">
        <f>E59*'Labor Stds'!$S$10</f>
        <v>77.332125000000019</v>
      </c>
      <c r="F60" s="28">
        <f>F59*'Labor Stds'!$S$10</f>
        <v>5.9486250000000016</v>
      </c>
      <c r="G60" s="28">
        <f>G59*'Labor Stds'!$S$10</f>
        <v>5.9486250000000016</v>
      </c>
      <c r="H60" s="28">
        <f>H59*'Labor Stds'!$S$10</f>
        <v>11.897250000000003</v>
      </c>
      <c r="I60" s="28">
        <f>I59*'Labor Stds'!$S$10</f>
        <v>11.897250000000003</v>
      </c>
      <c r="J60" s="23"/>
      <c r="K60" s="28">
        <f>SUM(C60:I60)</f>
        <v>136.81837500000003</v>
      </c>
      <c r="L60" s="4"/>
      <c r="M60" s="29"/>
    </row>
    <row r="61" spans="1:13" ht="15" customHeight="1">
      <c r="A61" s="338"/>
      <c r="B61" s="64" t="s">
        <v>17</v>
      </c>
      <c r="C61" s="28">
        <f>C60/3</f>
        <v>5.9486250000000025</v>
      </c>
      <c r="D61" s="28">
        <f t="shared" ref="D61:I61" si="14">D60/3</f>
        <v>1.9828750000000006</v>
      </c>
      <c r="E61" s="28">
        <f t="shared" si="14"/>
        <v>25.777375000000006</v>
      </c>
      <c r="F61" s="28">
        <f t="shared" si="14"/>
        <v>1.9828750000000006</v>
      </c>
      <c r="G61" s="28">
        <f t="shared" si="14"/>
        <v>1.9828750000000006</v>
      </c>
      <c r="H61" s="28">
        <f t="shared" si="14"/>
        <v>3.9657500000000012</v>
      </c>
      <c r="I61" s="28">
        <f t="shared" si="14"/>
        <v>3.9657500000000012</v>
      </c>
      <c r="J61" s="48"/>
      <c r="K61" s="28">
        <f>SUM(C61:I61)</f>
        <v>45.606125000000006</v>
      </c>
      <c r="L61" s="4"/>
      <c r="M61" s="29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  <c r="M62" s="4"/>
    </row>
    <row r="63" spans="1:13" ht="15" customHeight="1">
      <c r="A63" s="339" t="s">
        <v>8</v>
      </c>
      <c r="B63" s="64" t="s">
        <v>2</v>
      </c>
      <c r="C63" s="18">
        <f>SUM(C15,C19,C23,C27,C31,C35,C39,C43,C47,C51,C55)</f>
        <v>212.5</v>
      </c>
      <c r="D63" s="18">
        <f t="shared" ref="D63:I63" si="15">SUM(D15,D19,D23,D27,D31,D35,D39,D43,D47,D51,D55)</f>
        <v>231.25</v>
      </c>
      <c r="E63" s="18">
        <f t="shared" si="15"/>
        <v>218.75</v>
      </c>
      <c r="F63" s="18">
        <f t="shared" si="15"/>
        <v>238.75</v>
      </c>
      <c r="G63" s="18">
        <f t="shared" si="15"/>
        <v>225.5</v>
      </c>
      <c r="H63" s="18">
        <f t="shared" si="15"/>
        <v>144</v>
      </c>
      <c r="I63" s="18">
        <f t="shared" si="15"/>
        <v>163.25</v>
      </c>
      <c r="J63" s="17"/>
      <c r="K63" s="18">
        <f>SUM(C63:I63)</f>
        <v>1434</v>
      </c>
      <c r="L63" s="29"/>
      <c r="M63" s="4"/>
    </row>
    <row r="64" spans="1:13" ht="15" customHeight="1">
      <c r="A64" s="337"/>
      <c r="B64" s="65" t="s">
        <v>3</v>
      </c>
      <c r="C64" s="18">
        <f>SUM(C16,C20,C24,C28,C32,C36,C40,C44,C48,C52,C56)</f>
        <v>231.62311157311157</v>
      </c>
      <c r="D64" s="18">
        <f t="shared" ref="D64:I64" si="16">SUM(D16,D20,D24,D28,D32,D36,D40,D44,D48,D52,D56)</f>
        <v>234.57070917070916</v>
      </c>
      <c r="E64" s="18">
        <f t="shared" si="16"/>
        <v>204.77456687456686</v>
      </c>
      <c r="F64" s="18">
        <f t="shared" si="16"/>
        <v>245.90820050820051</v>
      </c>
      <c r="G64" s="18">
        <f t="shared" si="16"/>
        <v>181.93322938322939</v>
      </c>
      <c r="H64" s="18">
        <f t="shared" si="16"/>
        <v>171.87299183013471</v>
      </c>
      <c r="I64" s="18">
        <f t="shared" si="16"/>
        <v>159.96746385317812</v>
      </c>
      <c r="J64" s="23"/>
      <c r="K64" s="18">
        <f>SUM(C64:I64)</f>
        <v>1430.6502731931303</v>
      </c>
      <c r="L64" s="4"/>
      <c r="M64" s="4"/>
    </row>
    <row r="65" spans="1:13" ht="15" customHeight="1">
      <c r="A65" s="338"/>
      <c r="B65" s="64" t="s">
        <v>4</v>
      </c>
      <c r="C65" s="42">
        <f t="shared" ref="C65:I65" si="17">IF(C63=0,0,C64/C63)</f>
        <v>1.0899911132852309</v>
      </c>
      <c r="D65" s="42">
        <f t="shared" si="17"/>
        <v>1.0143598234409046</v>
      </c>
      <c r="E65" s="42">
        <f t="shared" si="17"/>
        <v>0.93611230571230564</v>
      </c>
      <c r="F65" s="42">
        <f t="shared" si="17"/>
        <v>1.0299819916573842</v>
      </c>
      <c r="G65" s="42">
        <f t="shared" si="17"/>
        <v>0.80679924338460929</v>
      </c>
      <c r="H65" s="42">
        <f t="shared" si="17"/>
        <v>1.1935624432648244</v>
      </c>
      <c r="I65" s="42">
        <f t="shared" si="17"/>
        <v>0.9798925810301875</v>
      </c>
      <c r="J65" s="41"/>
      <c r="K65" s="42">
        <f>IF(K63=0,0,K64/K63)</f>
        <v>0.99766406777763617</v>
      </c>
      <c r="L65" s="4"/>
      <c r="M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  <c r="M66" s="4"/>
    </row>
    <row r="67" spans="1:13" ht="15" customHeight="1">
      <c r="A67" s="339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3008.363625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3253.2728750000001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3028.9973749999999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3355.4803750000005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3179.600375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2004.4032500000001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2349.66075</v>
      </c>
      <c r="J67" s="17"/>
      <c r="K67" s="28">
        <f>SUM(C67:I67)</f>
        <v>20179.778624999999</v>
      </c>
      <c r="L67" s="4"/>
      <c r="M67" s="4"/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3212.99515945946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3252.0803036036041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2856.9834567567577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3402.4154387387389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2554.1073216216223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2420.7085716675865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2262.8412706931422</v>
      </c>
      <c r="J68" s="23"/>
      <c r="K68" s="28">
        <f>SUM(C68:I68)</f>
        <v>19962.131522540913</v>
      </c>
      <c r="L68" s="4"/>
      <c r="M68" s="4"/>
    </row>
    <row r="69" spans="1:13" ht="15" customHeight="1">
      <c r="A69" s="338"/>
      <c r="B69" s="64" t="s">
        <v>4</v>
      </c>
      <c r="C69" s="42">
        <f t="shared" ref="C69:I69" si="18">IF(C67=0,0,C68/C67)</f>
        <v>1.0680208777818405</v>
      </c>
      <c r="D69" s="42">
        <f t="shared" si="18"/>
        <v>0.99963342411097433</v>
      </c>
      <c r="E69" s="42">
        <f t="shared" si="18"/>
        <v>0.94321093848975612</v>
      </c>
      <c r="F69" s="42">
        <f t="shared" si="18"/>
        <v>1.0139875840396588</v>
      </c>
      <c r="G69" s="42">
        <f t="shared" si="18"/>
        <v>0.80327934972696757</v>
      </c>
      <c r="H69" s="42">
        <f t="shared" si="18"/>
        <v>1.2076953934631598</v>
      </c>
      <c r="I69" s="42">
        <f t="shared" si="18"/>
        <v>0.9630502065854154</v>
      </c>
      <c r="J69" s="41"/>
      <c r="K69" s="42">
        <f>IF(K67=0,0,K68/K67)</f>
        <v>0.98921459414874591</v>
      </c>
      <c r="L69" s="4"/>
      <c r="M69" s="4"/>
    </row>
    <row r="70" spans="1:13" ht="15" customHeight="1">
      <c r="A70" s="50"/>
      <c r="B70" s="75" t="s">
        <v>115</v>
      </c>
      <c r="C70" s="17"/>
      <c r="D70" s="17"/>
      <c r="E70" s="17"/>
      <c r="F70" s="17"/>
      <c r="G70" s="17"/>
      <c r="H70" s="17"/>
      <c r="I70" s="17"/>
      <c r="J70" s="30"/>
      <c r="K70" s="34"/>
      <c r="L70" s="4"/>
      <c r="M70" s="4"/>
    </row>
    <row r="71" spans="1:13" ht="15" customHeight="1">
      <c r="A71" s="68" t="s">
        <v>79</v>
      </c>
      <c r="B71" s="240">
        <v>0</v>
      </c>
      <c r="C71" s="47">
        <f>IF(C63=0,0,C63-C64)</f>
        <v>-19.123111573111572</v>
      </c>
      <c r="D71" s="47">
        <f t="shared" ref="D71:I71" si="19">IF(D63=0,0,D63-D64)</f>
        <v>-3.3207091707091649</v>
      </c>
      <c r="E71" s="47">
        <f t="shared" si="19"/>
        <v>13.975433125433142</v>
      </c>
      <c r="F71" s="47">
        <f t="shared" si="19"/>
        <v>-7.1582005082005082</v>
      </c>
      <c r="G71" s="47">
        <f t="shared" si="19"/>
        <v>43.566770616770611</v>
      </c>
      <c r="H71" s="47">
        <f t="shared" si="19"/>
        <v>-27.872991830134708</v>
      </c>
      <c r="I71" s="47">
        <f t="shared" si="19"/>
        <v>3.282536146821883</v>
      </c>
      <c r="J71" s="26"/>
      <c r="K71" s="242">
        <f>IF(K63=0,0,K63-K64)</f>
        <v>3.3497268068697394</v>
      </c>
      <c r="L71" s="4"/>
      <c r="M71" s="4"/>
    </row>
    <row r="72" spans="1:13" ht="15" customHeight="1">
      <c r="A72" s="68" t="s">
        <v>129</v>
      </c>
      <c r="B72" s="240">
        <v>0</v>
      </c>
      <c r="C72" s="137">
        <f>IF(C64=0,0,C67-C68)</f>
        <v>-204.63153445946</v>
      </c>
      <c r="D72" s="137">
        <f t="shared" ref="D72:I72" si="20">IF(D64=0,0,D67-D68)</f>
        <v>1.1925713963960334</v>
      </c>
      <c r="E72" s="137">
        <f t="shared" si="20"/>
        <v>172.01391824324219</v>
      </c>
      <c r="F72" s="137">
        <f t="shared" si="20"/>
        <v>-46.935063738738336</v>
      </c>
      <c r="G72" s="137">
        <f t="shared" si="20"/>
        <v>625.49305337837768</v>
      </c>
      <c r="H72" s="137">
        <f t="shared" si="20"/>
        <v>-416.30532166758644</v>
      </c>
      <c r="I72" s="137">
        <f t="shared" si="20"/>
        <v>86.819479306857829</v>
      </c>
      <c r="J72" s="26"/>
      <c r="K72" s="137">
        <f>IF(K64=0,0,K67-K68)</f>
        <v>217.64710245908645</v>
      </c>
      <c r="L72" s="4"/>
      <c r="M72" s="4"/>
    </row>
    <row r="73" spans="1:13" ht="15" customHeight="1">
      <c r="A73" s="68" t="s">
        <v>154</v>
      </c>
      <c r="B73" s="240">
        <f>IF(K64=0,0,(K64*60)/K11)</f>
        <v>63.678795542720934</v>
      </c>
      <c r="C73" s="78">
        <f>IF(C63=0,0,(C63*60)/C11)</f>
        <v>52.04081632653061</v>
      </c>
      <c r="D73" s="78">
        <f t="shared" ref="D73:I73" si="21">IF(D63=0,0,(D63*60)/D11)</f>
        <v>59.294871794871796</v>
      </c>
      <c r="E73" s="78">
        <f t="shared" si="21"/>
        <v>69.078947368421055</v>
      </c>
      <c r="F73" s="78">
        <f t="shared" si="21"/>
        <v>54.467680608365022</v>
      </c>
      <c r="G73" s="78">
        <f t="shared" si="21"/>
        <v>86.178343949044589</v>
      </c>
      <c r="H73" s="78">
        <f t="shared" si="21"/>
        <v>62.608695652173914</v>
      </c>
      <c r="I73" s="78">
        <f t="shared" si="21"/>
        <v>80.950413223140501</v>
      </c>
      <c r="J73" s="26"/>
      <c r="K73" s="243">
        <f>IF(K63=0,0,(K63*60)/K11)</f>
        <v>63.82789317507418</v>
      </c>
      <c r="L73" s="4"/>
      <c r="M73" s="4"/>
    </row>
    <row r="74" spans="1:13" ht="15" customHeight="1">
      <c r="A74" s="68" t="s">
        <v>155</v>
      </c>
      <c r="B74" s="240">
        <f>IF(K16=0,0,(K8/(K16/8)))</f>
        <v>16.706392887383576</v>
      </c>
      <c r="C74" s="78">
        <f t="shared" ref="C74:K74" si="22">IF(C15=0,0,(C8/(C15/8)))</f>
        <v>17.870129870129869</v>
      </c>
      <c r="D74" s="78">
        <f t="shared" si="22"/>
        <v>17.066666666666666</v>
      </c>
      <c r="E74" s="78">
        <f t="shared" si="22"/>
        <v>16.592592592592592</v>
      </c>
      <c r="F74" s="78">
        <f t="shared" si="22"/>
        <v>15.900207900207901</v>
      </c>
      <c r="G74" s="78">
        <f t="shared" si="22"/>
        <v>10.20183486238532</v>
      </c>
      <c r="H74" s="78">
        <f t="shared" si="22"/>
        <v>16.64</v>
      </c>
      <c r="I74" s="78">
        <f t="shared" si="22"/>
        <v>16.414507772020727</v>
      </c>
      <c r="J74" s="26"/>
      <c r="K74" s="243">
        <f t="shared" si="22"/>
        <v>15.579293344289235</v>
      </c>
      <c r="L74" s="4"/>
      <c r="M74" s="4"/>
    </row>
    <row r="75" spans="1:13" ht="15" customHeight="1">
      <c r="A75" s="68" t="s">
        <v>156</v>
      </c>
      <c r="B75" s="240">
        <f>IF(K20=0,0,(K9/(K20/8)))</f>
        <v>12.765060240963855</v>
      </c>
      <c r="C75" s="78">
        <f>IF(C19=0,0,(C9/(C19/8)))</f>
        <v>30</v>
      </c>
      <c r="D75" s="78">
        <f t="shared" ref="D75:I75" si="23">IF(D19=0,0,(D9/(D19/8)))</f>
        <v>12.606060606060606</v>
      </c>
      <c r="E75" s="78">
        <f t="shared" si="23"/>
        <v>11.932203389830509</v>
      </c>
      <c r="F75" s="78">
        <f t="shared" si="23"/>
        <v>12</v>
      </c>
      <c r="G75" s="78">
        <f t="shared" si="23"/>
        <v>18</v>
      </c>
      <c r="H75" s="78">
        <f t="shared" si="23"/>
        <v>10.338461538461539</v>
      </c>
      <c r="I75" s="78">
        <f t="shared" si="23"/>
        <v>22</v>
      </c>
      <c r="J75" s="26"/>
      <c r="K75" s="243">
        <f>IF(K19=0,0,(K9/(K19/8)))</f>
        <v>14.902857142857142</v>
      </c>
      <c r="L75" s="4"/>
      <c r="M75" s="4"/>
    </row>
    <row r="76" spans="1:13" ht="15" customHeight="1">
      <c r="A76" s="68" t="s">
        <v>157</v>
      </c>
      <c r="B76" s="78">
        <f>IF(K28=0,0,(K12/(K28/7.5)))</f>
        <v>12.05607476635514</v>
      </c>
      <c r="C76" s="78">
        <f>IF(C27=0,0,(C12/(C27/7.5)))</f>
        <v>0</v>
      </c>
      <c r="D76" s="78">
        <f t="shared" ref="D76:I76" si="24">IF(D27=0,0,(D12/(D27/7.5)))</f>
        <v>7.5</v>
      </c>
      <c r="E76" s="78">
        <f t="shared" si="24"/>
        <v>7.5</v>
      </c>
      <c r="F76" s="78">
        <f t="shared" si="24"/>
        <v>9.375</v>
      </c>
      <c r="G76" s="78">
        <f t="shared" si="24"/>
        <v>0</v>
      </c>
      <c r="H76" s="78">
        <f t="shared" si="24"/>
        <v>6.5625</v>
      </c>
      <c r="I76" s="78">
        <f t="shared" si="24"/>
        <v>9.375</v>
      </c>
      <c r="K76" s="78">
        <f>IF(K27=0,0,(K12/(K27/7.5)))</f>
        <v>8.0625</v>
      </c>
      <c r="L76" s="4"/>
      <c r="M76" s="4"/>
    </row>
    <row r="77" spans="1:13" ht="15" customHeight="1">
      <c r="A77" s="68" t="s">
        <v>158</v>
      </c>
      <c r="B77" s="78">
        <f>IF(K44=0,0,(K11/(K44/7.5)))</f>
        <v>53.224818694601126</v>
      </c>
      <c r="C77" s="78">
        <f>IF(C43=0,0,(C11/(C43/7.5)))</f>
        <v>61.25</v>
      </c>
      <c r="D77" s="78">
        <f t="shared" ref="D77:I77" si="25">IF(D43=0,0,(D11/(D43/7.5)))</f>
        <v>56.612903225806448</v>
      </c>
      <c r="E77" s="78">
        <f t="shared" si="25"/>
        <v>38</v>
      </c>
      <c r="F77" s="78">
        <f t="shared" si="25"/>
        <v>82.1875</v>
      </c>
      <c r="G77" s="78">
        <f t="shared" si="25"/>
        <v>36.796875</v>
      </c>
      <c r="H77" s="78">
        <f t="shared" si="25"/>
        <v>43.125</v>
      </c>
      <c r="I77" s="78">
        <f t="shared" si="25"/>
        <v>22.6875</v>
      </c>
      <c r="J77" s="138"/>
      <c r="K77" s="78">
        <f>IF(K43=0,0,(K11/(K43/7.5)))</f>
        <v>46.270022883295198</v>
      </c>
      <c r="L77" s="4"/>
      <c r="M77" s="4"/>
    </row>
    <row r="78" spans="1:13">
      <c r="A78" s="73"/>
      <c r="B78" s="74"/>
      <c r="L78" s="4"/>
      <c r="M78" s="4"/>
    </row>
    <row r="79" spans="1:13">
      <c r="L79" s="4"/>
      <c r="M79" s="4"/>
    </row>
    <row r="80" spans="1:13"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L82" s="4"/>
      <c r="M82" s="4"/>
    </row>
    <row r="83" spans="1:13">
      <c r="L83" s="4"/>
      <c r="M83" s="4"/>
    </row>
    <row r="84" spans="1:13">
      <c r="L84" s="4"/>
      <c r="M84" s="4"/>
    </row>
    <row r="85" spans="1:13">
      <c r="L85" s="4"/>
      <c r="M85" s="4"/>
    </row>
    <row r="86" spans="1:13">
      <c r="M86" s="4"/>
    </row>
    <row r="87" spans="1:13">
      <c r="L87" s="4"/>
      <c r="M87" s="4"/>
    </row>
    <row r="88" spans="1:13">
      <c r="L88" s="4"/>
      <c r="M88" s="4"/>
    </row>
  </sheetData>
  <sheetProtection selectLockedCells="1"/>
  <mergeCells count="25">
    <mergeCell ref="M55:M57"/>
    <mergeCell ref="M35:M37"/>
    <mergeCell ref="M39:M41"/>
    <mergeCell ref="M43:M45"/>
    <mergeCell ref="M47:M49"/>
    <mergeCell ref="M51:M53"/>
    <mergeCell ref="M31:M33"/>
    <mergeCell ref="M15:M17"/>
    <mergeCell ref="M19:M21"/>
    <mergeCell ref="M23:M25"/>
    <mergeCell ref="M27:M29"/>
    <mergeCell ref="A55:A57"/>
    <mergeCell ref="A67:A69"/>
    <mergeCell ref="A15:A17"/>
    <mergeCell ref="A19:A21"/>
    <mergeCell ref="A23:A25"/>
    <mergeCell ref="A27:A29"/>
    <mergeCell ref="A63:A65"/>
    <mergeCell ref="A47:A49"/>
    <mergeCell ref="A35:A37"/>
    <mergeCell ref="A59:A61"/>
    <mergeCell ref="A51:A53"/>
    <mergeCell ref="A39:A41"/>
    <mergeCell ref="A43:A45"/>
    <mergeCell ref="A31:A33"/>
  </mergeCells>
  <phoneticPr fontId="0" type="noConversion"/>
  <printOptions horizontalCentered="1"/>
  <pageMargins left="0.25" right="0.25" top="0.25" bottom="0" header="0" footer="0"/>
  <pageSetup scale="78"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4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45</v>
      </c>
      <c r="L1" s="4"/>
      <c r="M1" s="4"/>
    </row>
    <row r="2" spans="1:14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4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4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4" ht="15" customHeight="1">
      <c r="A5" s="4"/>
      <c r="B5" s="36" t="s">
        <v>6</v>
      </c>
      <c r="C5" s="12">
        <f>+'Input Screen'!B195</f>
        <v>41461</v>
      </c>
      <c r="D5" s="12">
        <f t="shared" ref="D5:I5" si="0">+C5+1</f>
        <v>41462</v>
      </c>
      <c r="E5" s="12">
        <f t="shared" si="0"/>
        <v>41463</v>
      </c>
      <c r="F5" s="12">
        <f t="shared" si="0"/>
        <v>41464</v>
      </c>
      <c r="G5" s="12">
        <f t="shared" si="0"/>
        <v>41465</v>
      </c>
      <c r="H5" s="12">
        <f t="shared" si="0"/>
        <v>41466</v>
      </c>
      <c r="I5" s="12">
        <f t="shared" si="0"/>
        <v>41467</v>
      </c>
      <c r="J5" s="13"/>
      <c r="K5" s="14" t="s">
        <v>1</v>
      </c>
      <c r="L5" s="4"/>
      <c r="M5" s="4"/>
    </row>
    <row r="6" spans="1:14" ht="15" customHeight="1">
      <c r="A6" s="15"/>
      <c r="B6" s="62" t="str">
        <f>'Week 1'!B6</f>
        <v>Offset Rooms Occupied</v>
      </c>
      <c r="C6" s="16">
        <f>+'Input Screen'!C$195</f>
        <v>231</v>
      </c>
      <c r="D6" s="16">
        <f>+'Input Screen'!C$196</f>
        <v>216</v>
      </c>
      <c r="E6" s="16">
        <f>+'Input Screen'!C$197</f>
        <v>133</v>
      </c>
      <c r="F6" s="16">
        <f>+'Input Screen'!C$198</f>
        <v>207</v>
      </c>
      <c r="G6" s="16">
        <f>+'Input Screen'!C$199</f>
        <v>263</v>
      </c>
      <c r="H6" s="16">
        <f>+'Input Screen'!C$200</f>
        <v>288</v>
      </c>
      <c r="I6" s="16">
        <f>+'Input Screen'!C$201</f>
        <v>244</v>
      </c>
      <c r="J6" s="17"/>
      <c r="K6" s="18">
        <f>SUM(C6:I6)</f>
        <v>1582</v>
      </c>
      <c r="L6" s="4"/>
      <c r="M6" s="4"/>
    </row>
    <row r="7" spans="1:14" ht="15" customHeight="1">
      <c r="A7" s="15"/>
      <c r="B7" s="62" t="str">
        <f>'Week 1'!B7</f>
        <v>Occupancy Percent</v>
      </c>
      <c r="C7" s="42">
        <f>C6/310</f>
        <v>0.74516129032258061</v>
      </c>
      <c r="D7" s="42">
        <f t="shared" ref="D7:I7" si="1">D6/310</f>
        <v>0.6967741935483871</v>
      </c>
      <c r="E7" s="42">
        <f t="shared" si="1"/>
        <v>0.42903225806451611</v>
      </c>
      <c r="F7" s="42">
        <f t="shared" si="1"/>
        <v>0.66774193548387095</v>
      </c>
      <c r="G7" s="42">
        <f t="shared" si="1"/>
        <v>0.84838709677419355</v>
      </c>
      <c r="H7" s="42">
        <f t="shared" si="1"/>
        <v>0.92903225806451617</v>
      </c>
      <c r="I7" s="42">
        <f t="shared" si="1"/>
        <v>0.7870967741935484</v>
      </c>
      <c r="J7" s="17"/>
      <c r="K7" s="42">
        <f>K6/2170</f>
        <v>0.7290322580645161</v>
      </c>
      <c r="L7" s="4"/>
      <c r="M7" s="4"/>
    </row>
    <row r="8" spans="1:14" ht="15" customHeight="1">
      <c r="A8" s="15"/>
      <c r="B8" s="62" t="str">
        <f>'Week 1'!B8</f>
        <v>AM Rooms Cleaned</v>
      </c>
      <c r="C8" s="16">
        <f>+'Input Screen'!D$195</f>
        <v>221</v>
      </c>
      <c r="D8" s="16">
        <f>+'Input Screen'!D$196</f>
        <v>205</v>
      </c>
      <c r="E8" s="16">
        <f>+'Input Screen'!D$197</f>
        <v>133</v>
      </c>
      <c r="F8" s="16">
        <f>+'Input Screen'!D$198</f>
        <v>194</v>
      </c>
      <c r="G8" s="16">
        <f>+'Input Screen'!D$199</f>
        <v>244</v>
      </c>
      <c r="H8" s="16">
        <f>+'Input Screen'!D$200</f>
        <v>269</v>
      </c>
      <c r="I8" s="16">
        <f>+'Input Screen'!D$201</f>
        <v>232</v>
      </c>
      <c r="J8" s="17"/>
      <c r="K8" s="18">
        <f t="shared" ref="K8:K13" si="2">SUM(C8:I8)</f>
        <v>1498</v>
      </c>
      <c r="L8" s="4"/>
      <c r="M8" s="4"/>
    </row>
    <row r="9" spans="1:14" ht="15" customHeight="1">
      <c r="A9" s="15"/>
      <c r="B9" s="62" t="str">
        <f>'Week 1'!B9</f>
        <v>PM Rooms Cleaned</v>
      </c>
      <c r="C9" s="16">
        <f>+'Input Screen'!E$195</f>
        <v>13</v>
      </c>
      <c r="D9" s="16">
        <f>+'Input Screen'!E$196</f>
        <v>14</v>
      </c>
      <c r="E9" s="16">
        <f>+'Input Screen'!E$197</f>
        <v>12</v>
      </c>
      <c r="F9" s="16">
        <f>+'Input Screen'!E$198</f>
        <v>5</v>
      </c>
      <c r="G9" s="16">
        <f>+'Input Screen'!E$199</f>
        <v>9</v>
      </c>
      <c r="H9" s="16">
        <f>+'Input Screen'!E$200</f>
        <v>12</v>
      </c>
      <c r="I9" s="16">
        <f>+'Input Screen'!E$201</f>
        <v>11</v>
      </c>
      <c r="J9" s="17"/>
      <c r="K9" s="18">
        <f t="shared" si="2"/>
        <v>76</v>
      </c>
      <c r="L9" s="4"/>
      <c r="M9" s="4"/>
    </row>
    <row r="10" spans="1:14" ht="15" customHeight="1">
      <c r="A10" s="15"/>
      <c r="B10" s="62" t="str">
        <f>'Week 1'!B10</f>
        <v>Rooms Sold</v>
      </c>
      <c r="C10" s="16">
        <f>+'Input Screen'!F$195</f>
        <v>0</v>
      </c>
      <c r="D10" s="16">
        <f>+'Input Screen'!F$196</f>
        <v>0</v>
      </c>
      <c r="E10" s="16">
        <f>+'Input Screen'!F$197</f>
        <v>0</v>
      </c>
      <c r="F10" s="16">
        <f>+'Input Screen'!F$198</f>
        <v>0</v>
      </c>
      <c r="G10" s="16">
        <f>+'Input Screen'!F$199</f>
        <v>0</v>
      </c>
      <c r="H10" s="16">
        <f>+'Input Screen'!F$200</f>
        <v>1</v>
      </c>
      <c r="I10" s="16">
        <f>+'Input Screen'!F$201</f>
        <v>0</v>
      </c>
      <c r="J10" s="17"/>
      <c r="K10" s="18">
        <f t="shared" si="2"/>
        <v>1</v>
      </c>
      <c r="L10" s="4"/>
      <c r="M10" s="4"/>
    </row>
    <row r="11" spans="1:14" ht="15" customHeight="1">
      <c r="A11" s="15"/>
      <c r="B11" s="62" t="str">
        <f>'Week 1'!B11</f>
        <v>Total Rooms Cleaned</v>
      </c>
      <c r="C11" s="16">
        <f>+'Input Screen'!G$195</f>
        <v>234</v>
      </c>
      <c r="D11" s="16">
        <f>+'Input Screen'!G$196</f>
        <v>219</v>
      </c>
      <c r="E11" s="16">
        <f>+'Input Screen'!G$197</f>
        <v>145</v>
      </c>
      <c r="F11" s="16">
        <f>+'Input Screen'!G$198</f>
        <v>199</v>
      </c>
      <c r="G11" s="16">
        <f>+'Input Screen'!G$199</f>
        <v>253</v>
      </c>
      <c r="H11" s="16">
        <f>+'Input Screen'!G$200</f>
        <v>282</v>
      </c>
      <c r="I11" s="16">
        <f>+'Input Screen'!G$201</f>
        <v>243</v>
      </c>
      <c r="J11" s="17"/>
      <c r="K11" s="18">
        <f t="shared" si="2"/>
        <v>1575</v>
      </c>
      <c r="L11" s="284">
        <f>+K63/K11</f>
        <v>0.97104126984126971</v>
      </c>
      <c r="M11" s="54" t="s">
        <v>198</v>
      </c>
      <c r="N11" s="53"/>
    </row>
    <row r="12" spans="1:14" ht="15" customHeight="1">
      <c r="A12" s="15"/>
      <c r="B12" s="62" t="str">
        <f>'Week 1'!B12</f>
        <v>Guestroom Carpets Cleaned</v>
      </c>
      <c r="C12" s="16">
        <f>+'Input Screen'!H$195</f>
        <v>8</v>
      </c>
      <c r="D12" s="16">
        <f>+'Input Screen'!H$196</f>
        <v>0</v>
      </c>
      <c r="E12" s="16">
        <f>+'Input Screen'!H$197</f>
        <v>12</v>
      </c>
      <c r="F12" s="16">
        <f>+'Input Screen'!H$198</f>
        <v>0</v>
      </c>
      <c r="G12" s="16">
        <f>+'Input Screen'!H$199</f>
        <v>0</v>
      </c>
      <c r="H12" s="16">
        <f>+'Input Screen'!H$200</f>
        <v>0</v>
      </c>
      <c r="I12" s="16">
        <f>+'Input Screen'!H$201</f>
        <v>12</v>
      </c>
      <c r="J12" s="17"/>
      <c r="K12" s="18">
        <f t="shared" si="2"/>
        <v>32</v>
      </c>
      <c r="L12" s="4"/>
      <c r="M12" s="4"/>
    </row>
    <row r="13" spans="1:14" ht="15" customHeight="1">
      <c r="A13" s="15"/>
      <c r="B13" s="62" t="str">
        <f>'Week 1'!B13</f>
        <v>Documented Inspections</v>
      </c>
      <c r="C13" s="16">
        <f>+'Input Screen'!I$195</f>
        <v>0</v>
      </c>
      <c r="D13" s="16">
        <f>+'Input Screen'!I$196</f>
        <v>0</v>
      </c>
      <c r="E13" s="16">
        <f>+'Input Screen'!I$197</f>
        <v>0</v>
      </c>
      <c r="F13" s="16">
        <f>+'Input Screen'!I$198</f>
        <v>0</v>
      </c>
      <c r="G13" s="16">
        <f>+'Input Screen'!I$199</f>
        <v>0</v>
      </c>
      <c r="H13" s="16">
        <f>+'Input Screen'!I$200</f>
        <v>0</v>
      </c>
      <c r="I13" s="16">
        <f>+'Input Screen'!I$201</f>
        <v>0</v>
      </c>
      <c r="J13" s="17"/>
      <c r="K13" s="18">
        <f t="shared" si="2"/>
        <v>0</v>
      </c>
      <c r="L13" s="4"/>
      <c r="M13" s="4"/>
    </row>
    <row r="14" spans="1:14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4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Screen'!J$195</f>
        <v>103</v>
      </c>
      <c r="D15" s="185">
        <f>+'Input Screen'!J$196</f>
        <v>103.95</v>
      </c>
      <c r="E15" s="185">
        <f>+'Input Screen'!J$197</f>
        <v>65.95</v>
      </c>
      <c r="F15" s="185">
        <f>+'Input Screen'!J$198</f>
        <v>99.85</v>
      </c>
      <c r="G15" s="185">
        <f>+'Input Screen'!J$199</f>
        <v>117.65</v>
      </c>
      <c r="H15" s="185">
        <f>+'Input Screen'!J$200</f>
        <v>127.5</v>
      </c>
      <c r="I15" s="185">
        <f>+'Input Screen'!J$201</f>
        <v>103.25</v>
      </c>
      <c r="J15" s="23"/>
      <c r="K15" s="22">
        <f>SUM(C15:I15)</f>
        <v>721.15</v>
      </c>
      <c r="L15" s="4" t="s">
        <v>174</v>
      </c>
      <c r="M15" s="21"/>
    </row>
    <row r="16" spans="1:14" ht="15" customHeight="1">
      <c r="A16" s="345"/>
      <c r="B16" s="65" t="s">
        <v>3</v>
      </c>
      <c r="C16" s="22">
        <f>VLOOKUP(C8,'Labor Stds'!A14:Q76,7)</f>
        <v>107.14714714714715</v>
      </c>
      <c r="D16" s="22">
        <f>VLOOKUP(D8,'Labor Stds'!A14:Q76,7)</f>
        <v>97.537537537537546</v>
      </c>
      <c r="E16" s="22">
        <f>VLOOKUP(E8,'Labor Stds'!A14:Q76,7)</f>
        <v>63.90390390390391</v>
      </c>
      <c r="F16" s="22">
        <f>VLOOKUP(F8,'Labor Stds'!A14:Q76,7)</f>
        <v>92.732732732732742</v>
      </c>
      <c r="G16" s="22">
        <f>VLOOKUP(G8,'Labor Stds'!A14:Q76,7)</f>
        <v>116.75675675675677</v>
      </c>
      <c r="H16" s="22">
        <f>VLOOKUP(H8,'Labor Stds'!A14:Q76,7)</f>
        <v>128.76876876876878</v>
      </c>
      <c r="I16" s="22">
        <f>VLOOKUP(I8,'Labor Stds'!A14:Q76,7)</f>
        <v>111.95195195195195</v>
      </c>
      <c r="J16" s="23"/>
      <c r="K16" s="22">
        <f>SUM(C16:I16)</f>
        <v>718.79879879879888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1.0402635645354092</v>
      </c>
      <c r="D17" s="42">
        <f t="shared" si="3"/>
        <v>0.9383120494231606</v>
      </c>
      <c r="E17" s="42">
        <f t="shared" si="3"/>
        <v>0.968975040241151</v>
      </c>
      <c r="F17" s="42">
        <f t="shared" si="3"/>
        <v>0.92872040793923638</v>
      </c>
      <c r="G17" s="42">
        <f t="shared" si="3"/>
        <v>0.99240762224187651</v>
      </c>
      <c r="H17" s="42">
        <f t="shared" si="3"/>
        <v>1.0099511275981865</v>
      </c>
      <c r="I17" s="42">
        <f t="shared" si="3"/>
        <v>1.0842804063143046</v>
      </c>
      <c r="J17" s="41"/>
      <c r="K17" s="42">
        <f>IF(K15=0,0,K16/K15)</f>
        <v>0.99673965027913602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Screen'!K$195</f>
        <v>8</v>
      </c>
      <c r="D19" s="185">
        <f>+'Input Screen'!K$196</f>
        <v>8</v>
      </c>
      <c r="E19" s="185">
        <f>+'Input Screen'!K$197</f>
        <v>6.5</v>
      </c>
      <c r="F19" s="185">
        <f>+'Input Screen'!K$198</f>
        <v>4</v>
      </c>
      <c r="G19" s="185">
        <f>+'Input Screen'!K$199</f>
        <v>6</v>
      </c>
      <c r="H19" s="185">
        <f>+'Input Screen'!K$200</f>
        <v>7.6</v>
      </c>
      <c r="I19" s="185">
        <f>+'Input Screen'!K$201</f>
        <v>7.9</v>
      </c>
      <c r="J19" s="23"/>
      <c r="K19" s="22">
        <f>SUM(C19:I19)</f>
        <v>48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1.8461538461538463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</v>
      </c>
      <c r="E21" s="42">
        <f>IF(E19=0,0,E20/E19)</f>
        <v>1.2307692307692308</v>
      </c>
      <c r="F21" s="42">
        <f t="shared" si="4"/>
        <v>0.46153846153846156</v>
      </c>
      <c r="G21" s="42">
        <f t="shared" si="4"/>
        <v>0.8205128205128206</v>
      </c>
      <c r="H21" s="42">
        <f t="shared" si="4"/>
        <v>1.0526315789473684</v>
      </c>
      <c r="I21" s="42">
        <f t="shared" si="4"/>
        <v>1.0126582278481011</v>
      </c>
      <c r="J21" s="41"/>
      <c r="K21" s="42">
        <f>IF(K19=0,0,K20/K19)</f>
        <v>0.97435897435897445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Screen'!L$195</f>
        <v>22.6</v>
      </c>
      <c r="D23" s="185">
        <f>+'Input Screen'!L$196</f>
        <v>22.5</v>
      </c>
      <c r="E23" s="185">
        <f>+'Input Screen'!L$197</f>
        <v>23</v>
      </c>
      <c r="F23" s="185">
        <f>+'Input Screen'!L$198</f>
        <v>22.5</v>
      </c>
      <c r="G23" s="185">
        <f>+'Input Screen'!L$199</f>
        <v>22.8</v>
      </c>
      <c r="H23" s="185">
        <f>+'Input Screen'!L$200</f>
        <v>22.5</v>
      </c>
      <c r="I23" s="185">
        <f>+'Input Screen'!L$201</f>
        <v>22.5</v>
      </c>
      <c r="J23" s="23"/>
      <c r="K23" s="22">
        <f>SUM(C23:I23)</f>
        <v>158.39999999999998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0.99557522123893794</v>
      </c>
      <c r="D25" s="42">
        <f t="shared" si="5"/>
        <v>1</v>
      </c>
      <c r="E25" s="42">
        <f t="shared" si="5"/>
        <v>0.65217391304347827</v>
      </c>
      <c r="F25" s="42">
        <f t="shared" si="5"/>
        <v>1</v>
      </c>
      <c r="G25" s="42">
        <f t="shared" si="5"/>
        <v>0.98684210526315785</v>
      </c>
      <c r="H25" s="42">
        <f t="shared" si="5"/>
        <v>1</v>
      </c>
      <c r="I25" s="42">
        <f t="shared" si="5"/>
        <v>1</v>
      </c>
      <c r="J25" s="41"/>
      <c r="K25" s="42">
        <f>IF(K23=0,0,K24/K23)</f>
        <v>0.94696969696969713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Screen'!M$195</f>
        <v>7.5</v>
      </c>
      <c r="D27" s="185">
        <f>+'Input Screen'!M$196</f>
        <v>0</v>
      </c>
      <c r="E27" s="185">
        <f>+'Input Screen'!M$197</f>
        <v>7.6</v>
      </c>
      <c r="F27" s="185">
        <f>+'Input Screen'!M$198</f>
        <v>0</v>
      </c>
      <c r="G27" s="185">
        <f>+'Input Screen'!M$199</f>
        <v>0</v>
      </c>
      <c r="H27" s="185">
        <f>+'Input Screen'!M$200</f>
        <v>0</v>
      </c>
      <c r="I27" s="185">
        <f>+'Input Screen'!M$201</f>
        <v>7.6</v>
      </c>
      <c r="J27" s="23"/>
      <c r="K27" s="22">
        <f>SUM(C27:I27)</f>
        <v>22.7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0.71333333333333326</v>
      </c>
      <c r="D29" s="42">
        <f t="shared" si="6"/>
        <v>0</v>
      </c>
      <c r="E29" s="42">
        <f t="shared" si="6"/>
        <v>0.70394736842105265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0.70394736842105265</v>
      </c>
      <c r="J29" s="41"/>
      <c r="K29" s="42">
        <f>IF(K27=0,0,K28/K27)</f>
        <v>0.70704845814977968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Screen'!N$195</f>
        <v>7.5</v>
      </c>
      <c r="D31" s="185">
        <f>+'Input Screen'!N$196</f>
        <v>7</v>
      </c>
      <c r="E31" s="185">
        <f>+'Input Screen'!N$197</f>
        <v>7.5</v>
      </c>
      <c r="F31" s="185">
        <f>+'Input Screen'!N$198</f>
        <v>7.5</v>
      </c>
      <c r="G31" s="185">
        <f>+'Input Screen'!N$199</f>
        <v>7.5</v>
      </c>
      <c r="H31" s="185">
        <f>+'Input Screen'!N$200</f>
        <v>7.5</v>
      </c>
      <c r="I31" s="185">
        <f>+'Input Screen'!N$201</f>
        <v>7.5</v>
      </c>
      <c r="J31" s="23"/>
      <c r="K31" s="22">
        <f>SUM(C31:I31)</f>
        <v>52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1.0714285714285714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1.0096153846153846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Screen'!O$195</f>
        <v>7.5</v>
      </c>
      <c r="D35" s="185">
        <f>+'Input Screen'!O$196</f>
        <v>7</v>
      </c>
      <c r="E35" s="185">
        <f>+'Input Screen'!O$197</f>
        <v>7.5</v>
      </c>
      <c r="F35" s="185">
        <f>+'Input Screen'!O$198</f>
        <v>7.5</v>
      </c>
      <c r="G35" s="185">
        <f>+'Input Screen'!O$199</f>
        <v>7.5</v>
      </c>
      <c r="H35" s="185">
        <f>+'Input Screen'!O$200</f>
        <v>7.5</v>
      </c>
      <c r="I35" s="185">
        <f>+'Input Screen'!O$201</f>
        <v>8</v>
      </c>
      <c r="J35" s="23"/>
      <c r="K35" s="22">
        <f>SUM(C35:I35)</f>
        <v>52.5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1.0714285714285714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0.9375</v>
      </c>
      <c r="J37" s="41"/>
      <c r="K37" s="42">
        <f>IF(K35=0,0,K36/K35)</f>
        <v>1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Screen'!P$195</f>
        <v>15</v>
      </c>
      <c r="D39" s="185">
        <f>+'Input Screen'!P$196</f>
        <v>7.5</v>
      </c>
      <c r="E39" s="185">
        <f>+'Input Screen'!P$197</f>
        <v>7.7</v>
      </c>
      <c r="F39" s="185">
        <f>+'Input Screen'!P$198</f>
        <v>8</v>
      </c>
      <c r="G39" s="185">
        <f>+'Input Screen'!P$199</f>
        <v>7.5</v>
      </c>
      <c r="H39" s="185">
        <f>+'Input Screen'!P$200</f>
        <v>15.1</v>
      </c>
      <c r="I39" s="185">
        <f>+'Input Screen'!P$201</f>
        <v>15</v>
      </c>
      <c r="J39" s="23"/>
      <c r="K39" s="22">
        <f>SUM(C39:I39)</f>
        <v>75.800000000000011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1.5226666666666666</v>
      </c>
      <c r="E41" s="42">
        <f t="shared" si="9"/>
        <v>1.4831168831168831</v>
      </c>
      <c r="F41" s="42">
        <f t="shared" si="9"/>
        <v>1.4275</v>
      </c>
      <c r="G41" s="42">
        <f t="shared" si="9"/>
        <v>1.5226666666666666</v>
      </c>
      <c r="H41" s="42">
        <f t="shared" si="9"/>
        <v>0.75629139072847684</v>
      </c>
      <c r="I41" s="42">
        <f t="shared" si="9"/>
        <v>0.76133333333333331</v>
      </c>
      <c r="J41" s="41"/>
      <c r="K41" s="42">
        <f>IF(K39=0,0,K40/K39)</f>
        <v>1.0546174142480209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Screen'!Q$195</f>
        <v>28.8</v>
      </c>
      <c r="D43" s="185">
        <f>+'Input Screen'!Q$196</f>
        <v>28.1</v>
      </c>
      <c r="E43" s="185">
        <f>+'Input Screen'!Q$197</f>
        <v>38.299999999999997</v>
      </c>
      <c r="F43" s="185">
        <f>+'Input Screen'!Q$198</f>
        <v>29.8</v>
      </c>
      <c r="G43" s="185">
        <f>+'Input Screen'!Q$199</f>
        <v>30</v>
      </c>
      <c r="H43" s="185">
        <f>+'Input Screen'!Q$200</f>
        <v>30</v>
      </c>
      <c r="I43" s="185">
        <f>+'Input Screen'!Q$201</f>
        <v>30.1</v>
      </c>
      <c r="J43" s="23"/>
      <c r="K43" s="22">
        <f>SUM(C43:I43)</f>
        <v>215.1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1.0416666666666667</v>
      </c>
      <c r="D45" s="42">
        <f t="shared" si="10"/>
        <v>1.0676156583629892</v>
      </c>
      <c r="E45" s="42">
        <f t="shared" si="10"/>
        <v>0.78328981723237601</v>
      </c>
      <c r="F45" s="42">
        <f t="shared" si="10"/>
        <v>1.006711409395973</v>
      </c>
      <c r="G45" s="42">
        <f t="shared" si="10"/>
        <v>1</v>
      </c>
      <c r="H45" s="42">
        <f t="shared" si="10"/>
        <v>1</v>
      </c>
      <c r="I45" s="42">
        <f t="shared" si="10"/>
        <v>0.99667774086378735</v>
      </c>
      <c r="J45" s="41"/>
      <c r="K45" s="42">
        <f>IF(K43=0,0,K44/K43)</f>
        <v>0.97629009762900976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Screen'!R$195</f>
        <v>0</v>
      </c>
      <c r="D47" s="185">
        <f>+'Input Screen'!R$196</f>
        <v>8</v>
      </c>
      <c r="E47" s="185">
        <f>+'Input Screen'!R$197</f>
        <v>8</v>
      </c>
      <c r="F47" s="185">
        <f>+'Input Screen'!R$198</f>
        <v>8</v>
      </c>
      <c r="G47" s="185">
        <f>+'Input Screen'!R$199</f>
        <v>8</v>
      </c>
      <c r="H47" s="185">
        <f>+'Input Screen'!R$200</f>
        <v>8</v>
      </c>
      <c r="I47" s="185">
        <f>+'Input Screen'!R$201</f>
        <v>8</v>
      </c>
      <c r="J47" s="23"/>
      <c r="K47" s="22">
        <f>SUM(C47:I47)</f>
        <v>48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1.1666666666666667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Screen'!S$195</f>
        <v>8</v>
      </c>
      <c r="D51" s="185">
        <f>+'Input Screen'!S$196</f>
        <v>7.8</v>
      </c>
      <c r="E51" s="185">
        <f>+'Input Screen'!S$197</f>
        <v>8</v>
      </c>
      <c r="F51" s="185">
        <f>+'Input Screen'!S$198</f>
        <v>8</v>
      </c>
      <c r="G51" s="185">
        <f>+'Input Screen'!S$199</f>
        <v>8</v>
      </c>
      <c r="H51" s="185">
        <f>+'Input Screen'!S$200</f>
        <v>8</v>
      </c>
      <c r="I51" s="185">
        <f>+'Input Screen'!S$201</f>
        <v>8</v>
      </c>
      <c r="J51" s="23"/>
      <c r="K51" s="22">
        <f>SUM(C51:I51)</f>
        <v>55.8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1.7564102564102564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1.7186379928315414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Screen'!T$195</f>
        <v>11.42</v>
      </c>
      <c r="D55" s="185">
        <f>+'Input Screen'!T$196</f>
        <v>11.42</v>
      </c>
      <c r="E55" s="185">
        <f>+'Input Screen'!T$197</f>
        <v>11.42</v>
      </c>
      <c r="F55" s="185">
        <f>+'Input Screen'!T$198</f>
        <v>11.42</v>
      </c>
      <c r="G55" s="185">
        <f>+'Input Screen'!T$199</f>
        <v>11.42</v>
      </c>
      <c r="H55" s="185">
        <f>+'Input Screen'!T$200</f>
        <v>11.42</v>
      </c>
      <c r="I55" s="185">
        <f>+'Input Screen'!T$201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Screen'!U$195</f>
        <v>0.2</v>
      </c>
      <c r="D59" s="185">
        <f>+'Input Screen'!U$196</f>
        <v>0.6</v>
      </c>
      <c r="E59" s="185">
        <f>+'Input Screen'!U$197</f>
        <v>0.1</v>
      </c>
      <c r="F59" s="185">
        <f>+'Input Screen'!U$198</f>
        <v>0.1</v>
      </c>
      <c r="G59" s="185">
        <f>+'Input Screen'!U$199</f>
        <v>0.2</v>
      </c>
      <c r="H59" s="185">
        <f>+'Input Screen'!U$200</f>
        <v>0.2</v>
      </c>
      <c r="I59" s="185">
        <f>+'Input Screen'!U$201</f>
        <v>0.5</v>
      </c>
      <c r="J59" s="23"/>
      <c r="K59" s="22">
        <f>SUM(C59:I59)</f>
        <v>1.9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14.276700000000003</v>
      </c>
      <c r="E60" s="28">
        <f>E59*'Labor Stds'!$S$10</f>
        <v>2.3794500000000007</v>
      </c>
      <c r="F60" s="28">
        <f>F59*'Labor Stds'!$S$10</f>
        <v>2.3794500000000007</v>
      </c>
      <c r="G60" s="28">
        <f>G59*'Labor Stds'!$S$10</f>
        <v>4.7589000000000015</v>
      </c>
      <c r="H60" s="28">
        <f>H59*'Labor Stds'!$S$10</f>
        <v>4.7589000000000015</v>
      </c>
      <c r="I60" s="28">
        <f>I59*'Labor Stds'!$S$10</f>
        <v>11.897250000000003</v>
      </c>
      <c r="J60" s="23"/>
      <c r="K60" s="28">
        <f>SUM(C60:I60)</f>
        <v>45.209550000000021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4.7589000000000015</v>
      </c>
      <c r="E61" s="28">
        <f t="shared" si="14"/>
        <v>0.79315000000000024</v>
      </c>
      <c r="F61" s="28">
        <f t="shared" si="14"/>
        <v>0.79315000000000024</v>
      </c>
      <c r="G61" s="28">
        <f t="shared" si="14"/>
        <v>1.5863000000000005</v>
      </c>
      <c r="H61" s="28">
        <f t="shared" si="14"/>
        <v>1.5863000000000005</v>
      </c>
      <c r="I61" s="28">
        <f t="shared" si="14"/>
        <v>3.9657500000000012</v>
      </c>
      <c r="J61" s="48"/>
      <c r="K61" s="28">
        <f>SUM(C61:I61)</f>
        <v>15.069850000000008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219.32</v>
      </c>
      <c r="D63" s="18">
        <f t="shared" ref="D63:I63" si="15">SUM(D15,D19,D23,D27,D31,D35,D39,D43,D47,D51,D55)</f>
        <v>211.26999999999998</v>
      </c>
      <c r="E63" s="18">
        <f t="shared" si="15"/>
        <v>191.47</v>
      </c>
      <c r="F63" s="18">
        <f t="shared" si="15"/>
        <v>206.57</v>
      </c>
      <c r="G63" s="18">
        <f t="shared" si="15"/>
        <v>226.37</v>
      </c>
      <c r="H63" s="18">
        <f t="shared" si="15"/>
        <v>245.11999999999998</v>
      </c>
      <c r="I63" s="18">
        <f t="shared" si="15"/>
        <v>229.26999999999998</v>
      </c>
      <c r="J63" s="17"/>
      <c r="K63" s="18">
        <f>SUM(C63:I63)</f>
        <v>1529.3899999999999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232.54714714714714</v>
      </c>
      <c r="D64" s="18">
        <f t="shared" ref="D64:I64" si="16">SUM(D16,D20,D24,D28,D32,D36,D40,D44,D48,D52,D56)</f>
        <v>217.58753753753754</v>
      </c>
      <c r="E64" s="18">
        <f t="shared" si="16"/>
        <v>181.80390390390392</v>
      </c>
      <c r="F64" s="18">
        <f t="shared" si="16"/>
        <v>206.62888657888655</v>
      </c>
      <c r="G64" s="18">
        <f t="shared" si="16"/>
        <v>233.72983367983366</v>
      </c>
      <c r="H64" s="18">
        <f t="shared" si="16"/>
        <v>248.81876876876876</v>
      </c>
      <c r="I64" s="18">
        <f t="shared" si="16"/>
        <v>237.35195195195195</v>
      </c>
      <c r="J64" s="23"/>
      <c r="K64" s="18">
        <f>SUM(C64:I64)</f>
        <v>1558.4680295680296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1.0603098082580118</v>
      </c>
      <c r="D65" s="42">
        <f t="shared" si="17"/>
        <v>1.0299026721140605</v>
      </c>
      <c r="E65" s="42">
        <f t="shared" si="17"/>
        <v>0.94951639371130681</v>
      </c>
      <c r="F65" s="42">
        <f t="shared" si="17"/>
        <v>1.0002850683975726</v>
      </c>
      <c r="G65" s="42">
        <f t="shared" si="17"/>
        <v>1.0325124074737539</v>
      </c>
      <c r="H65" s="42">
        <f t="shared" si="17"/>
        <v>1.0150896245462173</v>
      </c>
      <c r="I65" s="42">
        <f t="shared" si="17"/>
        <v>1.0352508045184803</v>
      </c>
      <c r="J65" s="41"/>
      <c r="K65" s="42">
        <f>IF(K63=0,0,K64/K63)</f>
        <v>1.0190128283616537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3033.2012999999997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2943.4028999999991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2677.0371500000006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2877.2631500000002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3140.6043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3389.2293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3181.4377500000005</v>
      </c>
      <c r="J67" s="17"/>
      <c r="K67" s="28">
        <f>SUM(C67:I67)</f>
        <v>21242.17585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3225.2478711711715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3026.8834477477485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2552.3924657657662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2881.5717360360368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3240.9302945945951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3441.0095738738742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3288.9595828828833</v>
      </c>
      <c r="J68" s="23"/>
      <c r="K68" s="28">
        <f>SUM(C68:I68)</f>
        <v>21656.994972072072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1.0633148123638123</v>
      </c>
      <c r="D69" s="42">
        <f t="shared" si="18"/>
        <v>1.0283619166603897</v>
      </c>
      <c r="E69" s="42">
        <f t="shared" si="18"/>
        <v>0.95343931471618382</v>
      </c>
      <c r="F69" s="42">
        <f t="shared" si="18"/>
        <v>1.0014974598468813</v>
      </c>
      <c r="G69" s="42">
        <f t="shared" si="18"/>
        <v>1.0319448058434471</v>
      </c>
      <c r="H69" s="42">
        <f t="shared" si="18"/>
        <v>1.0152778904259663</v>
      </c>
      <c r="I69" s="42">
        <f t="shared" si="18"/>
        <v>1.0337966169172672</v>
      </c>
      <c r="J69" s="41"/>
      <c r="K69" s="42">
        <f>IF(K67=0,0,K68/K67)</f>
        <v>1.019528090013061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-13.22714714714715</v>
      </c>
      <c r="D71" s="47">
        <f t="shared" ref="D71:I71" si="19">IF(D63=0,0,D63-D64)</f>
        <v>-6.3175375375375609</v>
      </c>
      <c r="E71" s="47">
        <f t="shared" si="19"/>
        <v>9.6660960960960836</v>
      </c>
      <c r="F71" s="47">
        <f t="shared" si="19"/>
        <v>-5.8886578886557572E-2</v>
      </c>
      <c r="G71" s="47">
        <f t="shared" si="19"/>
        <v>-7.3598336798336561</v>
      </c>
      <c r="H71" s="47">
        <f t="shared" si="19"/>
        <v>-3.6987687687687867</v>
      </c>
      <c r="I71" s="47">
        <f t="shared" si="19"/>
        <v>-8.0819519519519645</v>
      </c>
      <c r="J71" s="26"/>
      <c r="K71" s="242">
        <f>IF(K63=0,0,K63-K64)</f>
        <v>-29.078029568029706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-192.04657117117176</v>
      </c>
      <c r="D72" s="137">
        <f t="shared" ref="D72:I72" si="20">IF(D64=0,0,D67-D68)</f>
        <v>-83.48054774774937</v>
      </c>
      <c r="E72" s="137">
        <f t="shared" si="20"/>
        <v>124.64468423423432</v>
      </c>
      <c r="F72" s="137">
        <f t="shared" si="20"/>
        <v>-4.3085860360365587</v>
      </c>
      <c r="G72" s="137">
        <f t="shared" si="20"/>
        <v>-100.32599459459516</v>
      </c>
      <c r="H72" s="137">
        <f t="shared" si="20"/>
        <v>-51.780273873874194</v>
      </c>
      <c r="I72" s="137">
        <f t="shared" si="20"/>
        <v>-107.52183288288279</v>
      </c>
      <c r="J72" s="26"/>
      <c r="K72" s="137">
        <f>IF(K64=0,0,K67-K68)</f>
        <v>-414.81912207207279</v>
      </c>
      <c r="L72" s="4"/>
    </row>
    <row r="73" spans="1:12" ht="15" customHeight="1">
      <c r="A73" s="68" t="s">
        <v>154</v>
      </c>
      <c r="B73" s="240">
        <f>IF(K64=0,0,(K64*60)/K11)</f>
        <v>59.370210650210652</v>
      </c>
      <c r="C73" s="78">
        <f>IF(C63=0,0,(C63*60)/C11)</f>
        <v>56.235897435897428</v>
      </c>
      <c r="D73" s="78">
        <f t="shared" ref="D73:I73" si="21">IF(D63=0,0,(D63*60)/D11)</f>
        <v>57.882191780821913</v>
      </c>
      <c r="E73" s="78">
        <f t="shared" si="21"/>
        <v>79.228965517241377</v>
      </c>
      <c r="F73" s="78">
        <f t="shared" si="21"/>
        <v>62.282412060301503</v>
      </c>
      <c r="G73" s="78">
        <f t="shared" si="21"/>
        <v>53.684584980237155</v>
      </c>
      <c r="H73" s="78">
        <f t="shared" si="21"/>
        <v>52.153191489361696</v>
      </c>
      <c r="I73" s="78">
        <f t="shared" si="21"/>
        <v>56.609876543209872</v>
      </c>
      <c r="J73" s="26"/>
      <c r="K73" s="243">
        <f>IF(K63=0,0,(K63*60)/K11)</f>
        <v>58.262476190476185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16.67225935828877</v>
      </c>
      <c r="C74" s="78">
        <f t="shared" ref="C74:K74" si="22">IF(C15=0,0,(C8/(C15/8)))</f>
        <v>17.16504854368932</v>
      </c>
      <c r="D74" s="78">
        <f t="shared" si="22"/>
        <v>15.776815776815777</v>
      </c>
      <c r="E74" s="78">
        <f t="shared" si="22"/>
        <v>16.133434420015163</v>
      </c>
      <c r="F74" s="78">
        <f t="shared" si="22"/>
        <v>15.543314972458688</v>
      </c>
      <c r="G74" s="78">
        <f t="shared" si="22"/>
        <v>16.59158521036974</v>
      </c>
      <c r="H74" s="78">
        <f t="shared" si="22"/>
        <v>16.87843137254902</v>
      </c>
      <c r="I74" s="78">
        <f t="shared" si="22"/>
        <v>17.975786924939467</v>
      </c>
      <c r="J74" s="26"/>
      <c r="K74" s="243">
        <f t="shared" si="22"/>
        <v>16.617901962143797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12.999999999999998</v>
      </c>
      <c r="C75" s="78">
        <f>IF(C19=0,0,(C9/(C19/8)))</f>
        <v>13</v>
      </c>
      <c r="D75" s="78">
        <f t="shared" ref="D75:I75" si="23">IF(D19=0,0,(D9/(D19/8)))</f>
        <v>14</v>
      </c>
      <c r="E75" s="78">
        <f t="shared" si="23"/>
        <v>14.76923076923077</v>
      </c>
      <c r="F75" s="78">
        <f t="shared" si="23"/>
        <v>10</v>
      </c>
      <c r="G75" s="78">
        <f t="shared" si="23"/>
        <v>12</v>
      </c>
      <c r="H75" s="78">
        <f t="shared" si="23"/>
        <v>12.631578947368421</v>
      </c>
      <c r="I75" s="78">
        <f t="shared" si="23"/>
        <v>11.139240506329113</v>
      </c>
      <c r="J75" s="26"/>
      <c r="K75" s="243">
        <f>IF(K19=0,0,(K9/(K19/8)))</f>
        <v>12.666666666666666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14.953271028037385</v>
      </c>
      <c r="C76" s="78">
        <f>IF(C27=0,0,(C12/(C27/7.5)))</f>
        <v>8</v>
      </c>
      <c r="D76" s="78">
        <f t="shared" ref="D76:I76" si="24">IF(D27=0,0,(D12/(D27/7.5)))</f>
        <v>0</v>
      </c>
      <c r="E76" s="78">
        <f t="shared" si="24"/>
        <v>11.842105263157896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11.842105263157896</v>
      </c>
      <c r="J76" s="129"/>
      <c r="K76" s="78">
        <f>IF(K27=0,0,(K12/(K27/7.5)))</f>
        <v>10.572687224669604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56.25</v>
      </c>
      <c r="C77" s="78">
        <f>IF(C43=0,0,(C11/(C43/7.5)))</f>
        <v>60.937499999999993</v>
      </c>
      <c r="D77" s="78">
        <f t="shared" ref="D77:I77" si="25">IF(D43=0,0,(D11/(D43/7.5)))</f>
        <v>58.45195729537366</v>
      </c>
      <c r="E77" s="78">
        <f t="shared" si="25"/>
        <v>28.394255874673629</v>
      </c>
      <c r="F77" s="78">
        <f t="shared" si="25"/>
        <v>50.083892617449663</v>
      </c>
      <c r="G77" s="78">
        <f t="shared" si="25"/>
        <v>63.25</v>
      </c>
      <c r="H77" s="78">
        <f t="shared" si="25"/>
        <v>70.5</v>
      </c>
      <c r="I77" s="78">
        <f t="shared" si="25"/>
        <v>60.548172757475079</v>
      </c>
      <c r="J77" s="38"/>
      <c r="K77" s="78">
        <f>IF(K43=0,0,(K11/(K43/7.5)))</f>
        <v>54.9163179916318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4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46</v>
      </c>
      <c r="L1" s="4"/>
      <c r="M1" s="4"/>
    </row>
    <row r="2" spans="1:14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4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4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4" ht="15" customHeight="1">
      <c r="A5" s="4"/>
      <c r="B5" s="36" t="s">
        <v>6</v>
      </c>
      <c r="C5" s="12">
        <f>+'Input Screen'!B202</f>
        <v>41468</v>
      </c>
      <c r="D5" s="12">
        <f t="shared" ref="D5:I5" si="0">+C5+1</f>
        <v>41469</v>
      </c>
      <c r="E5" s="12">
        <f t="shared" si="0"/>
        <v>41470</v>
      </c>
      <c r="F5" s="12">
        <f t="shared" si="0"/>
        <v>41471</v>
      </c>
      <c r="G5" s="12">
        <f t="shared" si="0"/>
        <v>41472</v>
      </c>
      <c r="H5" s="12">
        <f t="shared" si="0"/>
        <v>41473</v>
      </c>
      <c r="I5" s="12">
        <f t="shared" si="0"/>
        <v>41474</v>
      </c>
      <c r="J5" s="13"/>
      <c r="K5" s="14" t="s">
        <v>1</v>
      </c>
      <c r="L5" s="4"/>
      <c r="M5" s="4"/>
    </row>
    <row r="6" spans="1:14" ht="15" customHeight="1">
      <c r="A6" s="15"/>
      <c r="B6" s="62" t="str">
        <f>'Week 1'!B6</f>
        <v>Offset Rooms Occupied</v>
      </c>
      <c r="C6" s="16">
        <f>+'Input Screen'!C$202</f>
        <v>259</v>
      </c>
      <c r="D6" s="16">
        <f>+'Input Screen'!C$203</f>
        <v>303</v>
      </c>
      <c r="E6" s="16">
        <f>+'Input Screen'!C$204</f>
        <v>197</v>
      </c>
      <c r="F6" s="16">
        <f>+'Input Screen'!C$205</f>
        <v>279</v>
      </c>
      <c r="G6" s="16">
        <f>+'Input Screen'!C$206</f>
        <v>302</v>
      </c>
      <c r="H6" s="16">
        <f>+'Input Screen'!C$207</f>
        <v>300</v>
      </c>
      <c r="I6" s="16">
        <f>+'Input Screen'!C$208</f>
        <v>292</v>
      </c>
      <c r="J6" s="17"/>
      <c r="K6" s="18">
        <f>SUM(C6:I6)</f>
        <v>1932</v>
      </c>
      <c r="L6" s="4"/>
      <c r="M6" s="4"/>
    </row>
    <row r="7" spans="1:14" ht="15" customHeight="1">
      <c r="A7" s="15"/>
      <c r="B7" s="62" t="str">
        <f>'Week 1'!B7</f>
        <v>Occupancy Percent</v>
      </c>
      <c r="C7" s="42">
        <f>C6/310</f>
        <v>0.8354838709677419</v>
      </c>
      <c r="D7" s="42">
        <f t="shared" ref="D7:I7" si="1">D6/310</f>
        <v>0.97741935483870968</v>
      </c>
      <c r="E7" s="42">
        <f t="shared" si="1"/>
        <v>0.63548387096774195</v>
      </c>
      <c r="F7" s="42">
        <f t="shared" si="1"/>
        <v>0.9</v>
      </c>
      <c r="G7" s="42">
        <f t="shared" si="1"/>
        <v>0.97419354838709682</v>
      </c>
      <c r="H7" s="42">
        <f t="shared" si="1"/>
        <v>0.967741935483871</v>
      </c>
      <c r="I7" s="42">
        <f t="shared" si="1"/>
        <v>0.9419354838709677</v>
      </c>
      <c r="J7" s="17"/>
      <c r="K7" s="42">
        <f>K6/2170</f>
        <v>0.89032258064516134</v>
      </c>
      <c r="L7" s="4"/>
      <c r="M7" s="4"/>
    </row>
    <row r="8" spans="1:14" ht="15" customHeight="1">
      <c r="A8" s="15"/>
      <c r="B8" s="62" t="str">
        <f>'Week 1'!B8</f>
        <v>AM Rooms Cleaned</v>
      </c>
      <c r="C8" s="16">
        <f>+'Input Screen'!D$202</f>
        <v>239</v>
      </c>
      <c r="D8" s="16">
        <f>+'Input Screen'!D$203</f>
        <v>256</v>
      </c>
      <c r="E8" s="16">
        <f>+'Input Screen'!D$204</f>
        <v>198</v>
      </c>
      <c r="F8" s="16">
        <f>+'Input Screen'!D$205</f>
        <v>260</v>
      </c>
      <c r="G8" s="16">
        <f>+'Input Screen'!D$206</f>
        <v>277</v>
      </c>
      <c r="H8" s="16">
        <f>+'Input Screen'!D$207</f>
        <v>285</v>
      </c>
      <c r="I8" s="16">
        <f>+'Input Screen'!D$208</f>
        <v>268</v>
      </c>
      <c r="J8" s="17"/>
      <c r="K8" s="18">
        <f t="shared" ref="K8:K13" si="2">SUM(C8:I8)</f>
        <v>1783</v>
      </c>
      <c r="L8" s="4"/>
      <c r="M8" s="4"/>
    </row>
    <row r="9" spans="1:14" ht="15" customHeight="1">
      <c r="A9" s="15"/>
      <c r="B9" s="62" t="str">
        <f>'Week 1'!B9</f>
        <v>PM Rooms Cleaned</v>
      </c>
      <c r="C9" s="16">
        <f>+'Input Screen'!E$202</f>
        <v>11</v>
      </c>
      <c r="D9" s="16">
        <f>+'Input Screen'!E$203</f>
        <v>11</v>
      </c>
      <c r="E9" s="16">
        <f>+'Input Screen'!E$204</f>
        <v>12</v>
      </c>
      <c r="F9" s="16">
        <f>+'Input Screen'!E$205</f>
        <v>11</v>
      </c>
      <c r="G9" s="16">
        <f>+'Input Screen'!E$206</f>
        <v>12</v>
      </c>
      <c r="H9" s="16">
        <f>+'Input Screen'!E$207</f>
        <v>13</v>
      </c>
      <c r="I9" s="16">
        <f>+'Input Screen'!E$208</f>
        <v>13</v>
      </c>
      <c r="J9" s="17"/>
      <c r="K9" s="18">
        <f t="shared" si="2"/>
        <v>83</v>
      </c>
      <c r="L9" s="4"/>
      <c r="M9" s="4"/>
    </row>
    <row r="10" spans="1:14" ht="15" customHeight="1">
      <c r="A10" s="15"/>
      <c r="B10" s="62" t="str">
        <f>'Week 1'!B10</f>
        <v>Rooms Sold</v>
      </c>
      <c r="C10" s="16">
        <f>+'Input Screen'!F$202</f>
        <v>0</v>
      </c>
      <c r="D10" s="16">
        <f>+'Input Screen'!F$203</f>
        <v>0</v>
      </c>
      <c r="E10" s="16">
        <f>+'Input Screen'!F$204</f>
        <v>0</v>
      </c>
      <c r="F10" s="16">
        <f>+'Input Screen'!F$205</f>
        <v>0</v>
      </c>
      <c r="G10" s="16">
        <f>+'Input Screen'!F$206</f>
        <v>0</v>
      </c>
      <c r="H10" s="16">
        <f>+'Input Screen'!F$207</f>
        <v>0</v>
      </c>
      <c r="I10" s="16">
        <f>+'Input Screen'!F$208</f>
        <v>0</v>
      </c>
      <c r="J10" s="17"/>
      <c r="K10" s="18">
        <f t="shared" si="2"/>
        <v>0</v>
      </c>
      <c r="L10" s="4"/>
      <c r="M10" s="4"/>
    </row>
    <row r="11" spans="1:14" ht="15" customHeight="1">
      <c r="A11" s="15"/>
      <c r="B11" s="62" t="str">
        <f>'Week 1'!B11</f>
        <v>Total Rooms Cleaned</v>
      </c>
      <c r="C11" s="16">
        <f>+'Input Screen'!G$202</f>
        <v>250</v>
      </c>
      <c r="D11" s="16">
        <f>+'Input Screen'!G$203</f>
        <v>267</v>
      </c>
      <c r="E11" s="16">
        <f>+'Input Screen'!G$204</f>
        <v>210</v>
      </c>
      <c r="F11" s="16">
        <f>+'Input Screen'!G$205</f>
        <v>271</v>
      </c>
      <c r="G11" s="16">
        <f>+'Input Screen'!G$206</f>
        <v>289</v>
      </c>
      <c r="H11" s="16">
        <f>+'Input Screen'!G$207</f>
        <v>298</v>
      </c>
      <c r="I11" s="16">
        <f>+'Input Screen'!G$208</f>
        <v>281</v>
      </c>
      <c r="J11" s="17"/>
      <c r="K11" s="18">
        <f t="shared" si="2"/>
        <v>1866</v>
      </c>
      <c r="L11" s="284">
        <f>+K63/K11</f>
        <v>0.82242229367631292</v>
      </c>
      <c r="M11" s="54" t="s">
        <v>198</v>
      </c>
      <c r="N11" s="53"/>
    </row>
    <row r="12" spans="1:14" ht="15" customHeight="1">
      <c r="A12" s="15"/>
      <c r="B12" s="62" t="str">
        <f>'Week 1'!B12</f>
        <v>Guestroom Carpets Cleaned</v>
      </c>
      <c r="C12" s="16">
        <f>+'Input Screen'!H$202</f>
        <v>12</v>
      </c>
      <c r="D12" s="16">
        <f>+'Input Screen'!H$203</f>
        <v>0</v>
      </c>
      <c r="E12" s="16">
        <f>+'Input Screen'!H$204</f>
        <v>0</v>
      </c>
      <c r="F12" s="16">
        <f>+'Input Screen'!H$205</f>
        <v>0</v>
      </c>
      <c r="G12" s="16">
        <f>+'Input Screen'!H$206</f>
        <v>0</v>
      </c>
      <c r="H12" s="16">
        <f>+'Input Screen'!H$207</f>
        <v>0</v>
      </c>
      <c r="I12" s="16">
        <f>+'Input Screen'!H$208</f>
        <v>0</v>
      </c>
      <c r="J12" s="17"/>
      <c r="K12" s="18">
        <f t="shared" si="2"/>
        <v>12</v>
      </c>
      <c r="L12" s="4"/>
      <c r="M12" s="4"/>
    </row>
    <row r="13" spans="1:14" ht="15" customHeight="1">
      <c r="A13" s="15"/>
      <c r="B13" s="62" t="str">
        <f>'Week 1'!B13</f>
        <v>Documented Inspections</v>
      </c>
      <c r="C13" s="16">
        <f>+'Input Screen'!I$202</f>
        <v>0</v>
      </c>
      <c r="D13" s="16">
        <f>+'Input Screen'!I$203</f>
        <v>0</v>
      </c>
      <c r="E13" s="16">
        <f>+'Input Screen'!I$204</f>
        <v>5</v>
      </c>
      <c r="F13" s="16">
        <f>+'Input Screen'!I$205</f>
        <v>5</v>
      </c>
      <c r="G13" s="16">
        <f>+'Input Screen'!I$206</f>
        <v>5</v>
      </c>
      <c r="H13" s="16">
        <f>+'Input Screen'!I$207</f>
        <v>5</v>
      </c>
      <c r="I13" s="16">
        <f>+'Input Screen'!I$208</f>
        <v>5</v>
      </c>
      <c r="J13" s="17"/>
      <c r="K13" s="18">
        <f t="shared" si="2"/>
        <v>25</v>
      </c>
      <c r="L13" s="4"/>
      <c r="M13" s="4"/>
    </row>
    <row r="14" spans="1:14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4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Screen'!J$202</f>
        <v>114.6</v>
      </c>
      <c r="D15" s="185">
        <f>+'Input Screen'!J$203</f>
        <v>126</v>
      </c>
      <c r="E15" s="185">
        <f>+'Input Screen'!J$204</f>
        <v>96.7</v>
      </c>
      <c r="F15" s="185">
        <f>+'Input Screen'!J$205</f>
        <v>119.15</v>
      </c>
      <c r="G15" s="185">
        <f>+'Input Screen'!J$206</f>
        <v>129.85</v>
      </c>
      <c r="H15" s="185">
        <f>+'Input Screen'!J$207</f>
        <v>129.55000000000001</v>
      </c>
      <c r="I15" s="185">
        <f>+'Input Screen'!J$208</f>
        <v>42.75</v>
      </c>
      <c r="J15" s="23"/>
      <c r="K15" s="22">
        <f>SUM(C15:I15)</f>
        <v>758.60000000000014</v>
      </c>
      <c r="L15" s="4"/>
      <c r="M15" s="21"/>
    </row>
    <row r="16" spans="1:14" ht="15" customHeight="1">
      <c r="A16" s="345"/>
      <c r="B16" s="65" t="s">
        <v>3</v>
      </c>
      <c r="C16" s="22">
        <f>VLOOKUP(C8,'Labor Stds'!A14:Q76,7)</f>
        <v>114.35435435435437</v>
      </c>
      <c r="D16" s="22">
        <f>VLOOKUP(D8,'Labor Stds'!A14:Q76,7)</f>
        <v>123.96396396396398</v>
      </c>
      <c r="E16" s="22">
        <f>VLOOKUP(E8,'Labor Stds'!A14:Q76,7)</f>
        <v>95.135135135135144</v>
      </c>
      <c r="F16" s="22">
        <f>VLOOKUP(F8,'Labor Stds'!A14:Q76,7)</f>
        <v>123.96396396396398</v>
      </c>
      <c r="G16" s="22">
        <f>VLOOKUP(G8,'Labor Stds'!A14:Q76,7)</f>
        <v>133.57357357357358</v>
      </c>
      <c r="H16" s="22">
        <f>VLOOKUP(H8,'Labor Stds'!A14:Q76,7)</f>
        <v>135.97597597597598</v>
      </c>
      <c r="I16" s="22">
        <f>VLOOKUP(I8,'Labor Stds'!A14:Q76,7)</f>
        <v>128.76876876876878</v>
      </c>
      <c r="J16" s="23"/>
      <c r="K16" s="22">
        <f>SUM(C16:I16)</f>
        <v>855.73573573573594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0.99785649523869435</v>
      </c>
      <c r="D17" s="42">
        <f t="shared" si="3"/>
        <v>0.98384098384098395</v>
      </c>
      <c r="E17" s="42">
        <f t="shared" si="3"/>
        <v>0.98381732301070468</v>
      </c>
      <c r="F17" s="42">
        <f t="shared" si="3"/>
        <v>1.0404025511033486</v>
      </c>
      <c r="G17" s="42">
        <f t="shared" si="3"/>
        <v>1.0286759612905167</v>
      </c>
      <c r="H17" s="42">
        <f t="shared" si="3"/>
        <v>1.049602284646669</v>
      </c>
      <c r="I17" s="42">
        <f t="shared" si="3"/>
        <v>3.0121349419595038</v>
      </c>
      <c r="J17" s="41"/>
      <c r="K17" s="42">
        <f>IF(K15=0,0,K16/K15)</f>
        <v>1.1280460529076402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Screen'!K$202</f>
        <v>7.5</v>
      </c>
      <c r="D19" s="185">
        <f>+'Input Screen'!K$203</f>
        <v>7.5</v>
      </c>
      <c r="E19" s="185">
        <f>+'Input Screen'!K$204</f>
        <v>7.5</v>
      </c>
      <c r="F19" s="185">
        <f>+'Input Screen'!K$205</f>
        <v>7.3</v>
      </c>
      <c r="G19" s="185">
        <f>+'Input Screen'!K$206</f>
        <v>7.5</v>
      </c>
      <c r="H19" s="185">
        <f>+'Input Screen'!K$207</f>
        <v>7.5</v>
      </c>
      <c r="I19" s="185">
        <f>+'Input Screen'!K$208</f>
        <v>3.2</v>
      </c>
      <c r="J19" s="23"/>
      <c r="K19" s="22">
        <f>SUM(C19:I19)</f>
        <v>48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56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1.0666666666666667</v>
      </c>
      <c r="D21" s="42">
        <f t="shared" si="4"/>
        <v>1.0666666666666667</v>
      </c>
      <c r="E21" s="42">
        <f>IF(E19=0,0,E20/E19)</f>
        <v>1.0666666666666667</v>
      </c>
      <c r="F21" s="42">
        <f t="shared" si="4"/>
        <v>1.095890410958904</v>
      </c>
      <c r="G21" s="42">
        <f t="shared" si="4"/>
        <v>1.0666666666666667</v>
      </c>
      <c r="H21" s="42">
        <f t="shared" si="4"/>
        <v>1.0666666666666667</v>
      </c>
      <c r="I21" s="42">
        <f t="shared" si="4"/>
        <v>2.5</v>
      </c>
      <c r="J21" s="41"/>
      <c r="K21" s="42">
        <f>IF(K19=0,0,K20/K19)</f>
        <v>1.1666666666666667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Screen'!L$202</f>
        <v>14.5</v>
      </c>
      <c r="D23" s="185">
        <f>+'Input Screen'!L$203</f>
        <v>22</v>
      </c>
      <c r="E23" s="185">
        <f>+'Input Screen'!L$204</f>
        <v>15</v>
      </c>
      <c r="F23" s="185">
        <f>+'Input Screen'!L$205</f>
        <v>14.9</v>
      </c>
      <c r="G23" s="185">
        <f>+'Input Screen'!L$206</f>
        <v>22.8</v>
      </c>
      <c r="H23" s="185">
        <f>+'Input Screen'!L$207</f>
        <v>22.6</v>
      </c>
      <c r="I23" s="185">
        <f>+'Input Screen'!L$208</f>
        <v>22.7</v>
      </c>
      <c r="J23" s="23"/>
      <c r="K23" s="22">
        <f>SUM(C23:I23)</f>
        <v>134.5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1.5517241379310345</v>
      </c>
      <c r="D25" s="42">
        <f t="shared" si="5"/>
        <v>1.0227272727272727</v>
      </c>
      <c r="E25" s="42">
        <f t="shared" si="5"/>
        <v>1.5</v>
      </c>
      <c r="F25" s="42">
        <f t="shared" si="5"/>
        <v>1.5100671140939597</v>
      </c>
      <c r="G25" s="42">
        <f t="shared" si="5"/>
        <v>0.98684210526315785</v>
      </c>
      <c r="H25" s="42">
        <f t="shared" si="5"/>
        <v>0.99557522123893794</v>
      </c>
      <c r="I25" s="42">
        <f t="shared" si="5"/>
        <v>0.99118942731277537</v>
      </c>
      <c r="J25" s="41"/>
      <c r="K25" s="42">
        <f>IF(K23=0,0,K24/K23)</f>
        <v>1.1710037174721191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Screen'!M$202</f>
        <v>7.5</v>
      </c>
      <c r="D27" s="185">
        <f>+'Input Screen'!M$203</f>
        <v>0</v>
      </c>
      <c r="E27" s="185">
        <f>+'Input Screen'!M$204</f>
        <v>0</v>
      </c>
      <c r="F27" s="185">
        <f>+'Input Screen'!M$205</f>
        <v>0</v>
      </c>
      <c r="G27" s="185">
        <f>+'Input Screen'!M$206</f>
        <v>0</v>
      </c>
      <c r="H27" s="185">
        <f>+'Input Screen'!M$207</f>
        <v>0</v>
      </c>
      <c r="I27" s="185">
        <f>+'Input Screen'!M$208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5.35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0.71333333333333326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0.71333333333333326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Screen'!N$202</f>
        <v>7.55</v>
      </c>
      <c r="D31" s="185">
        <f>+'Input Screen'!N$203</f>
        <v>8</v>
      </c>
      <c r="E31" s="185">
        <f>+'Input Screen'!N$204</f>
        <v>7.5</v>
      </c>
      <c r="F31" s="185">
        <f>+'Input Screen'!N$205</f>
        <v>7.5</v>
      </c>
      <c r="G31" s="185">
        <f>+'Input Screen'!N$206</f>
        <v>7.5</v>
      </c>
      <c r="H31" s="185">
        <f>+'Input Screen'!N$207</f>
        <v>7.5</v>
      </c>
      <c r="I31" s="185">
        <f>+'Input Screen'!N$208</f>
        <v>7.6</v>
      </c>
      <c r="J31" s="23"/>
      <c r="K31" s="22">
        <f>SUM(C31:I31)</f>
        <v>53.15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0.9375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0.98684210526315796</v>
      </c>
      <c r="J33" s="41"/>
      <c r="K33" s="42">
        <f>IF(K31=0,0,K32/K31)</f>
        <v>0.98777046095954846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Screen'!O$202</f>
        <v>7.55</v>
      </c>
      <c r="D35" s="185">
        <f>+'Input Screen'!O$203</f>
        <v>7.5</v>
      </c>
      <c r="E35" s="185">
        <f>+'Input Screen'!O$204</f>
        <v>7.5</v>
      </c>
      <c r="F35" s="185">
        <f>+'Input Screen'!O$205</f>
        <v>7.5</v>
      </c>
      <c r="G35" s="185">
        <f>+'Input Screen'!O$206</f>
        <v>7.5</v>
      </c>
      <c r="H35" s="185">
        <f>+'Input Screen'!O$207</f>
        <v>7.5</v>
      </c>
      <c r="I35" s="185">
        <f>+'Input Screen'!O$208</f>
        <v>7.6</v>
      </c>
      <c r="J35" s="23"/>
      <c r="K35" s="22">
        <f>SUM(C35:I35)</f>
        <v>52.65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0.98684210526315796</v>
      </c>
      <c r="J37" s="41"/>
      <c r="K37" s="42">
        <f>IF(K35=0,0,K36/K35)</f>
        <v>0.9971509971509972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Screen'!P$202</f>
        <v>15.2</v>
      </c>
      <c r="D39" s="185">
        <f>+'Input Screen'!P$203</f>
        <v>7.7</v>
      </c>
      <c r="E39" s="185">
        <f>+'Input Screen'!P$204</f>
        <v>7.6</v>
      </c>
      <c r="F39" s="185">
        <f>+'Input Screen'!P$205</f>
        <v>6.5</v>
      </c>
      <c r="G39" s="185">
        <f>+'Input Screen'!P$206</f>
        <v>7.5</v>
      </c>
      <c r="H39" s="185">
        <f>+'Input Screen'!P$207</f>
        <v>15.5</v>
      </c>
      <c r="I39" s="185">
        <f>+'Input Screen'!P$208</f>
        <v>15</v>
      </c>
      <c r="J39" s="23"/>
      <c r="K39" s="22">
        <f>SUM(C39:I39)</f>
        <v>75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0.75131578947368427</v>
      </c>
      <c r="D41" s="42">
        <f t="shared" si="9"/>
        <v>1.4831168831168831</v>
      </c>
      <c r="E41" s="42">
        <f t="shared" si="9"/>
        <v>1.5026315789473685</v>
      </c>
      <c r="F41" s="42">
        <f t="shared" si="9"/>
        <v>1.7569230769230768</v>
      </c>
      <c r="G41" s="42">
        <f t="shared" si="9"/>
        <v>1.5226666666666666</v>
      </c>
      <c r="H41" s="42">
        <f t="shared" si="9"/>
        <v>0.73677419354838714</v>
      </c>
      <c r="I41" s="42">
        <f t="shared" si="9"/>
        <v>0.76133333333333331</v>
      </c>
      <c r="J41" s="41"/>
      <c r="K41" s="42">
        <f>IF(K39=0,0,K40/K39)</f>
        <v>1.0658666666666667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Screen'!Q$202</f>
        <v>30.1</v>
      </c>
      <c r="D43" s="185">
        <f>+'Input Screen'!Q$203</f>
        <v>29.9</v>
      </c>
      <c r="E43" s="185">
        <f>+'Input Screen'!Q$204</f>
        <v>32.700000000000003</v>
      </c>
      <c r="F43" s="185">
        <f>+'Input Screen'!Q$205</f>
        <v>33.1</v>
      </c>
      <c r="G43" s="185">
        <f>+'Input Screen'!Q$206</f>
        <v>30.5</v>
      </c>
      <c r="H43" s="185">
        <f>+'Input Screen'!Q$207</f>
        <v>37.5</v>
      </c>
      <c r="I43" s="185">
        <f>+'Input Screen'!Q$208</f>
        <v>30.4</v>
      </c>
      <c r="J43" s="23"/>
      <c r="K43" s="22">
        <f>SUM(C43:I43)</f>
        <v>224.20000000000002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0.99667774086378735</v>
      </c>
      <c r="D45" s="42">
        <f t="shared" si="10"/>
        <v>1.0033444816053512</v>
      </c>
      <c r="E45" s="42">
        <f t="shared" si="10"/>
        <v>0.9174311926605504</v>
      </c>
      <c r="F45" s="42">
        <f t="shared" si="10"/>
        <v>0.90634441087613293</v>
      </c>
      <c r="G45" s="42">
        <f t="shared" si="10"/>
        <v>0.98360655737704916</v>
      </c>
      <c r="H45" s="42">
        <f t="shared" si="10"/>
        <v>0.8</v>
      </c>
      <c r="I45" s="42">
        <f t="shared" si="10"/>
        <v>0.98684210526315796</v>
      </c>
      <c r="J45" s="41"/>
      <c r="K45" s="42">
        <f>IF(K43=0,0,K44/K43)</f>
        <v>0.93666369313113285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Screen'!R$202</f>
        <v>8</v>
      </c>
      <c r="D47" s="185">
        <f>+'Input Screen'!R$203</f>
        <v>0</v>
      </c>
      <c r="E47" s="185">
        <f>+'Input Screen'!R$204</f>
        <v>8</v>
      </c>
      <c r="F47" s="185">
        <f>+'Input Screen'!R$205</f>
        <v>8</v>
      </c>
      <c r="G47" s="185">
        <f>+'Input Screen'!R$206</f>
        <v>5.0999999999999996</v>
      </c>
      <c r="H47" s="185">
        <f>+'Input Screen'!R$207</f>
        <v>8</v>
      </c>
      <c r="I47" s="185">
        <f>+'Input Screen'!R$208</f>
        <v>8</v>
      </c>
      <c r="J47" s="23"/>
      <c r="K47" s="22">
        <f>SUM(C47:I47)</f>
        <v>45.1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0</v>
      </c>
      <c r="E49" s="42">
        <f t="shared" si="11"/>
        <v>1</v>
      </c>
      <c r="F49" s="42">
        <f t="shared" si="11"/>
        <v>1</v>
      </c>
      <c r="G49" s="42">
        <f t="shared" si="11"/>
        <v>1.5686274509803924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1.2416851441241685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Screen'!S$202</f>
        <v>8</v>
      </c>
      <c r="D51" s="185">
        <f>+'Input Screen'!S$203</f>
        <v>8</v>
      </c>
      <c r="E51" s="185">
        <f>+'Input Screen'!S$204</f>
        <v>8</v>
      </c>
      <c r="F51" s="185">
        <f>+'Input Screen'!S$205</f>
        <v>8</v>
      </c>
      <c r="G51" s="185">
        <f>+'Input Screen'!S$206</f>
        <v>8</v>
      </c>
      <c r="H51" s="185">
        <f>+'Input Screen'!S$207</f>
        <v>8</v>
      </c>
      <c r="I51" s="185">
        <f>+'Input Screen'!S$208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Screen'!T$202</f>
        <v>11.42</v>
      </c>
      <c r="D55" s="185">
        <f>+'Input Screen'!T$203</f>
        <v>11.42</v>
      </c>
      <c r="E55" s="185">
        <f>+'Input Screen'!T$204</f>
        <v>11.42</v>
      </c>
      <c r="F55" s="185">
        <f>+'Input Screen'!T$205</f>
        <v>11.42</v>
      </c>
      <c r="G55" s="185">
        <f>+'Input Screen'!T$206</f>
        <v>11.42</v>
      </c>
      <c r="H55" s="185">
        <f>+'Input Screen'!T$207</f>
        <v>11.42</v>
      </c>
      <c r="I55" s="185">
        <f>+'Input Screen'!T$208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Screen'!U$202</f>
        <v>0</v>
      </c>
      <c r="D59" s="185">
        <f>+'Input Screen'!U$203</f>
        <v>0.9</v>
      </c>
      <c r="E59" s="185">
        <f>+'Input Screen'!U$204</f>
        <v>0</v>
      </c>
      <c r="F59" s="185">
        <f>+'Input Screen'!U$205</f>
        <v>0.2</v>
      </c>
      <c r="G59" s="185">
        <f>+'Input Screen'!U$206</f>
        <v>0.1</v>
      </c>
      <c r="H59" s="185">
        <f>+'Input Screen'!U$207</f>
        <v>6.4</v>
      </c>
      <c r="I59" s="185">
        <f>+'Input Screen'!U$208</f>
        <v>97.2</v>
      </c>
      <c r="J59" s="23"/>
      <c r="K59" s="22">
        <f>SUM(C59:I59)</f>
        <v>104.8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21.415050000000008</v>
      </c>
      <c r="E60" s="28">
        <f>E59*'Labor Stds'!$S$10</f>
        <v>0</v>
      </c>
      <c r="F60" s="28">
        <f>F59*'Labor Stds'!$S$10</f>
        <v>4.7589000000000015</v>
      </c>
      <c r="G60" s="28">
        <f>G59*'Labor Stds'!$S$10</f>
        <v>2.3794500000000007</v>
      </c>
      <c r="H60" s="28">
        <f>H59*'Labor Stds'!$S$10</f>
        <v>152.28480000000005</v>
      </c>
      <c r="I60" s="28">
        <f>I59*'Labor Stds'!$S$10</f>
        <v>2312.8254000000006</v>
      </c>
      <c r="J60" s="23"/>
      <c r="K60" s="28">
        <f>SUM(C60:I60)</f>
        <v>2493.6636000000008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7.1383500000000026</v>
      </c>
      <c r="E61" s="28">
        <f t="shared" si="14"/>
        <v>0</v>
      </c>
      <c r="F61" s="28">
        <f t="shared" si="14"/>
        <v>1.5863000000000005</v>
      </c>
      <c r="G61" s="28">
        <f t="shared" si="14"/>
        <v>0.79315000000000024</v>
      </c>
      <c r="H61" s="28">
        <f t="shared" si="14"/>
        <v>50.761600000000016</v>
      </c>
      <c r="I61" s="28">
        <f t="shared" si="14"/>
        <v>770.94180000000017</v>
      </c>
      <c r="J61" s="48"/>
      <c r="K61" s="28">
        <f>SUM(C61:I61)</f>
        <v>831.22120000000018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231.92</v>
      </c>
      <c r="D63" s="18">
        <f t="shared" ref="D63:I63" si="15">SUM(D15,D19,D23,D27,D31,D35,D39,D43,D47,D51,D55)</f>
        <v>228.01999999999998</v>
      </c>
      <c r="E63" s="18">
        <f t="shared" si="15"/>
        <v>201.92</v>
      </c>
      <c r="F63" s="18">
        <f t="shared" si="15"/>
        <v>223.36999999999998</v>
      </c>
      <c r="G63" s="18">
        <f t="shared" si="15"/>
        <v>237.67</v>
      </c>
      <c r="H63" s="18">
        <f t="shared" si="15"/>
        <v>255.07</v>
      </c>
      <c r="I63" s="18">
        <f t="shared" si="15"/>
        <v>156.66999999999999</v>
      </c>
      <c r="J63" s="17"/>
      <c r="K63" s="18">
        <f>SUM(C63:I63)</f>
        <v>1534.6399999999999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239.75435435435435</v>
      </c>
      <c r="D64" s="18">
        <f t="shared" ref="D64:I64" si="16">SUM(D16,D20,D24,D28,D32,D36,D40,D44,D48,D52,D56)</f>
        <v>244.01396396396396</v>
      </c>
      <c r="E64" s="18">
        <f t="shared" si="16"/>
        <v>215.18513513513514</v>
      </c>
      <c r="F64" s="18">
        <f t="shared" si="16"/>
        <v>244.01396396396396</v>
      </c>
      <c r="G64" s="18">
        <f t="shared" si="16"/>
        <v>253.62357357357357</v>
      </c>
      <c r="H64" s="18">
        <f t="shared" si="16"/>
        <v>256.02597597597594</v>
      </c>
      <c r="I64" s="18">
        <f t="shared" si="16"/>
        <v>248.81876876876876</v>
      </c>
      <c r="J64" s="23"/>
      <c r="K64" s="18">
        <f>SUM(C64:I64)</f>
        <v>1701.4357357357358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1.033780417188489</v>
      </c>
      <c r="D65" s="42">
        <f t="shared" si="17"/>
        <v>1.0701428118759932</v>
      </c>
      <c r="E65" s="42">
        <f t="shared" si="17"/>
        <v>1.0656950036407249</v>
      </c>
      <c r="F65" s="42">
        <f t="shared" si="17"/>
        <v>1.092420486027506</v>
      </c>
      <c r="G65" s="42">
        <f t="shared" si="17"/>
        <v>1.0671248940698177</v>
      </c>
      <c r="H65" s="42">
        <f t="shared" si="17"/>
        <v>1.0037478965616338</v>
      </c>
      <c r="I65" s="42">
        <f t="shared" si="17"/>
        <v>1.5881711161598824</v>
      </c>
      <c r="J65" s="41"/>
      <c r="K65" s="42">
        <f>IF(K63=0,0,K64/K63)</f>
        <v>1.1086872072510399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3212.6110000000008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3154.11535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2814.8110000000006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3100.8243000000002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3284.6031499999995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3570.3415999999997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2985.7378000000003</v>
      </c>
      <c r="J67" s="17"/>
      <c r="K67" s="28">
        <f>SUM(C67:I67)</f>
        <v>22123.0442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3320.8154387387394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3377.2978621621623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2995.0275918918924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3377.2978621621623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3504.7212855855855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3536.5771414414417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3441.0095738738742</v>
      </c>
      <c r="J68" s="23"/>
      <c r="K68" s="28">
        <f>SUM(C68:I68)</f>
        <v>23552.74675585586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1.0336811517917166</v>
      </c>
      <c r="D69" s="42">
        <f t="shared" si="18"/>
        <v>1.0707591471447493</v>
      </c>
      <c r="E69" s="42">
        <f t="shared" si="18"/>
        <v>1.0640244023104541</v>
      </c>
      <c r="F69" s="42">
        <f t="shared" si="18"/>
        <v>1.089161311771893</v>
      </c>
      <c r="G69" s="42">
        <f t="shared" si="18"/>
        <v>1.0670151386737805</v>
      </c>
      <c r="H69" s="42">
        <f t="shared" si="18"/>
        <v>0.99054307336906977</v>
      </c>
      <c r="I69" s="42">
        <f t="shared" si="18"/>
        <v>1.1524821683517801</v>
      </c>
      <c r="J69" s="41"/>
      <c r="K69" s="42">
        <f>IF(K67=0,0,K68/K67)</f>
        <v>1.064625037265706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-7.8343543543543603</v>
      </c>
      <c r="D71" s="47">
        <f t="shared" ref="D71:I71" si="19">IF(D63=0,0,D63-D64)</f>
        <v>-15.993963963963978</v>
      </c>
      <c r="E71" s="47">
        <f t="shared" si="19"/>
        <v>-13.265135135135154</v>
      </c>
      <c r="F71" s="47">
        <f t="shared" si="19"/>
        <v>-20.643963963963984</v>
      </c>
      <c r="G71" s="47">
        <f t="shared" si="19"/>
        <v>-15.953573573573578</v>
      </c>
      <c r="H71" s="47">
        <f t="shared" si="19"/>
        <v>-0.95597597597594586</v>
      </c>
      <c r="I71" s="47">
        <f t="shared" si="19"/>
        <v>-92.148768768768775</v>
      </c>
      <c r="J71" s="26"/>
      <c r="K71" s="242">
        <f>IF(K63=0,0,K63-K64)</f>
        <v>-166.79573573573589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-108.20443873873865</v>
      </c>
      <c r="D72" s="137">
        <f t="shared" ref="D72:I72" si="20">IF(D64=0,0,D67-D68)</f>
        <v>-223.18251216216231</v>
      </c>
      <c r="E72" s="137">
        <f t="shared" si="20"/>
        <v>-180.21659189189177</v>
      </c>
      <c r="F72" s="137">
        <f t="shared" si="20"/>
        <v>-276.47356216216212</v>
      </c>
      <c r="G72" s="137">
        <f t="shared" si="20"/>
        <v>-220.11813558558606</v>
      </c>
      <c r="H72" s="137">
        <f t="shared" si="20"/>
        <v>33.76445855855809</v>
      </c>
      <c r="I72" s="137">
        <f t="shared" si="20"/>
        <v>-455.27177387387383</v>
      </c>
      <c r="J72" s="26"/>
      <c r="K72" s="137">
        <f>IF(K64=0,0,K67-K68)</f>
        <v>-1429.7025558558598</v>
      </c>
      <c r="L72" s="4"/>
    </row>
    <row r="73" spans="1:12" ht="15" customHeight="1">
      <c r="A73" s="68" t="s">
        <v>154</v>
      </c>
      <c r="B73" s="240">
        <f>IF(K64=0,0,(K64*60)/K11)</f>
        <v>54.708544557419152</v>
      </c>
      <c r="C73" s="78">
        <f>IF(C63=0,0,(C63*60)/C11)</f>
        <v>55.660799999999995</v>
      </c>
      <c r="D73" s="78">
        <f t="shared" ref="D73:I73" si="21">IF(D63=0,0,(D63*60)/D11)</f>
        <v>51.240449438202241</v>
      </c>
      <c r="E73" s="78">
        <f t="shared" si="21"/>
        <v>57.691428571428567</v>
      </c>
      <c r="F73" s="78">
        <f t="shared" si="21"/>
        <v>49.45461254612546</v>
      </c>
      <c r="G73" s="78">
        <f t="shared" si="21"/>
        <v>49.343252595155704</v>
      </c>
      <c r="H73" s="78">
        <f t="shared" si="21"/>
        <v>51.356375838926169</v>
      </c>
      <c r="I73" s="78">
        <f t="shared" si="21"/>
        <v>33.452669039145903</v>
      </c>
      <c r="J73" s="26"/>
      <c r="K73" s="243">
        <f>IF(K63=0,0,(K63*60)/K11)</f>
        <v>49.345337620578775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16.668697361033125</v>
      </c>
      <c r="C74" s="78">
        <f t="shared" ref="C74:K74" si="22">IF(C15=0,0,(C8/(C15/8)))</f>
        <v>16.684118673647472</v>
      </c>
      <c r="D74" s="78">
        <f t="shared" si="22"/>
        <v>16.253968253968253</v>
      </c>
      <c r="E74" s="78">
        <f t="shared" si="22"/>
        <v>16.380558428128232</v>
      </c>
      <c r="F74" s="78">
        <f t="shared" si="22"/>
        <v>17.456986991187577</v>
      </c>
      <c r="G74" s="78">
        <f t="shared" si="22"/>
        <v>17.06584520600693</v>
      </c>
      <c r="H74" s="78">
        <f t="shared" si="22"/>
        <v>17.599382477807794</v>
      </c>
      <c r="I74" s="78">
        <f t="shared" si="22"/>
        <v>50.152046783625728</v>
      </c>
      <c r="J74" s="26"/>
      <c r="K74" s="243">
        <f t="shared" si="22"/>
        <v>18.803058265225413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11.857142857142858</v>
      </c>
      <c r="C75" s="78">
        <f>IF(C19=0,0,(C9/(C19/8)))</f>
        <v>11.733333333333333</v>
      </c>
      <c r="D75" s="78">
        <f t="shared" ref="D75:I75" si="23">IF(D19=0,0,(D9/(D19/8)))</f>
        <v>11.733333333333333</v>
      </c>
      <c r="E75" s="78">
        <f t="shared" si="23"/>
        <v>12.8</v>
      </c>
      <c r="F75" s="78">
        <f t="shared" si="23"/>
        <v>12.054794520547945</v>
      </c>
      <c r="G75" s="78">
        <f t="shared" si="23"/>
        <v>12.8</v>
      </c>
      <c r="H75" s="78">
        <f t="shared" si="23"/>
        <v>13.866666666666667</v>
      </c>
      <c r="I75" s="78">
        <f t="shared" si="23"/>
        <v>32.5</v>
      </c>
      <c r="J75" s="26"/>
      <c r="K75" s="243">
        <f>IF(K19=0,0,(K9/(K19/8)))</f>
        <v>13.833333333333334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12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12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66.642857142857139</v>
      </c>
      <c r="C77" s="78">
        <f>IF(C43=0,0,(C11/(C43/7.5)))</f>
        <v>62.292358803986708</v>
      </c>
      <c r="D77" s="78">
        <f t="shared" ref="D77:I77" si="25">IF(D43=0,0,(D11/(D43/7.5)))</f>
        <v>66.973244147157189</v>
      </c>
      <c r="E77" s="78">
        <f t="shared" si="25"/>
        <v>48.165137614678898</v>
      </c>
      <c r="F77" s="78">
        <f t="shared" si="25"/>
        <v>61.40483383685801</v>
      </c>
      <c r="G77" s="78">
        <f t="shared" si="25"/>
        <v>71.06557377049181</v>
      </c>
      <c r="H77" s="78">
        <f t="shared" si="25"/>
        <v>59.6</v>
      </c>
      <c r="I77" s="78">
        <f t="shared" si="25"/>
        <v>69.32565789473685</v>
      </c>
      <c r="J77" s="38"/>
      <c r="K77" s="78">
        <f>IF(K43=0,0,(K11/(K43/7.5)))</f>
        <v>62.421944692239073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N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4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47</v>
      </c>
      <c r="L1" s="4"/>
      <c r="M1" s="4"/>
    </row>
    <row r="2" spans="1:14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4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4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4" ht="15" customHeight="1">
      <c r="A5" s="4"/>
      <c r="B5" s="36" t="s">
        <v>6</v>
      </c>
      <c r="C5" s="12">
        <f>+'Input Screen'!B209</f>
        <v>41475</v>
      </c>
      <c r="D5" s="12">
        <f t="shared" ref="D5:I5" si="0">+C5+1</f>
        <v>41476</v>
      </c>
      <c r="E5" s="12">
        <f t="shared" si="0"/>
        <v>41477</v>
      </c>
      <c r="F5" s="12">
        <f t="shared" si="0"/>
        <v>41478</v>
      </c>
      <c r="G5" s="12">
        <f t="shared" si="0"/>
        <v>41479</v>
      </c>
      <c r="H5" s="12">
        <f t="shared" si="0"/>
        <v>41480</v>
      </c>
      <c r="I5" s="12">
        <f t="shared" si="0"/>
        <v>41481</v>
      </c>
      <c r="J5" s="13"/>
      <c r="K5" s="14" t="s">
        <v>1</v>
      </c>
      <c r="L5" s="4"/>
      <c r="M5" s="4"/>
    </row>
    <row r="6" spans="1:14" ht="15" customHeight="1">
      <c r="A6" s="15"/>
      <c r="B6" s="62" t="str">
        <f>'Week 1'!B6</f>
        <v>Offset Rooms Occupied</v>
      </c>
      <c r="C6" s="16">
        <f>+'Input Screen'!C$209</f>
        <v>297</v>
      </c>
      <c r="D6" s="16">
        <f>+'Input Screen'!C$210</f>
        <v>306</v>
      </c>
      <c r="E6" s="16">
        <f>+'Input Screen'!C$211</f>
        <v>183</v>
      </c>
      <c r="F6" s="16">
        <f>+'Input Screen'!C$212</f>
        <v>272</v>
      </c>
      <c r="G6" s="16">
        <f>+'Input Screen'!C$213</f>
        <v>302</v>
      </c>
      <c r="H6" s="16">
        <f>+'Input Screen'!C$214</f>
        <v>308</v>
      </c>
      <c r="I6" s="16">
        <f>+'Input Screen'!C$215</f>
        <v>305</v>
      </c>
      <c r="J6" s="17"/>
      <c r="K6" s="18">
        <f>SUM(C6:I6)</f>
        <v>1973</v>
      </c>
      <c r="L6" s="4"/>
      <c r="M6" s="4"/>
    </row>
    <row r="7" spans="1:14" ht="15" customHeight="1">
      <c r="A7" s="15"/>
      <c r="B7" s="62" t="str">
        <f>'Week 1'!B7</f>
        <v>Occupancy Percent</v>
      </c>
      <c r="C7" s="42">
        <f>C6/310</f>
        <v>0.95806451612903221</v>
      </c>
      <c r="D7" s="42">
        <f t="shared" ref="D7:I7" si="1">D6/310</f>
        <v>0.98709677419354835</v>
      </c>
      <c r="E7" s="42">
        <f t="shared" si="1"/>
        <v>0.5903225806451613</v>
      </c>
      <c r="F7" s="42">
        <f t="shared" si="1"/>
        <v>0.8774193548387097</v>
      </c>
      <c r="G7" s="42">
        <f t="shared" si="1"/>
        <v>0.97419354838709682</v>
      </c>
      <c r="H7" s="42">
        <f t="shared" si="1"/>
        <v>0.99354838709677418</v>
      </c>
      <c r="I7" s="42">
        <f t="shared" si="1"/>
        <v>0.9838709677419355</v>
      </c>
      <c r="J7" s="17"/>
      <c r="K7" s="42">
        <f>K6/2170</f>
        <v>0.90921658986175113</v>
      </c>
      <c r="L7" s="4"/>
      <c r="M7" s="4"/>
    </row>
    <row r="8" spans="1:14" ht="15" customHeight="1">
      <c r="A8" s="15"/>
      <c r="B8" s="62" t="str">
        <f>'Week 1'!B8</f>
        <v>AM Rooms Cleaned</v>
      </c>
      <c r="C8" s="16">
        <f>+'Input Screen'!D$209</f>
        <v>273</v>
      </c>
      <c r="D8" s="16">
        <f>+'Input Screen'!D$210</f>
        <v>286</v>
      </c>
      <c r="E8" s="16">
        <f>+'Input Screen'!D$211</f>
        <v>186</v>
      </c>
      <c r="F8" s="16">
        <f>+'Input Screen'!D$212</f>
        <v>264</v>
      </c>
      <c r="G8" s="16">
        <f>+'Input Screen'!D$213</f>
        <v>286</v>
      </c>
      <c r="H8" s="16">
        <f>+'Input Screen'!D$214</f>
        <v>286</v>
      </c>
      <c r="I8" s="16">
        <f>+'Input Screen'!D$215</f>
        <v>291</v>
      </c>
      <c r="J8" s="17"/>
      <c r="K8" s="18">
        <f t="shared" ref="K8:K13" si="2">SUM(C8:I8)</f>
        <v>1872</v>
      </c>
      <c r="L8" s="4"/>
      <c r="M8" s="4"/>
    </row>
    <row r="9" spans="1:14" ht="15" customHeight="1">
      <c r="A9" s="15"/>
      <c r="B9" s="62" t="str">
        <f>'Week 1'!B9</f>
        <v>PM Rooms Cleaned</v>
      </c>
      <c r="C9" s="16">
        <f>+'Input Screen'!E$209</f>
        <v>13</v>
      </c>
      <c r="D9" s="16">
        <f>+'Input Screen'!E$210</f>
        <v>8</v>
      </c>
      <c r="E9" s="16">
        <f>+'Input Screen'!E$211</f>
        <v>8</v>
      </c>
      <c r="F9" s="16">
        <f>+'Input Screen'!E$212</f>
        <v>6</v>
      </c>
      <c r="G9" s="16">
        <f>+'Input Screen'!E$213</f>
        <v>11</v>
      </c>
      <c r="H9" s="16">
        <f>+'Input Screen'!E$214</f>
        <v>12</v>
      </c>
      <c r="I9" s="16">
        <f>+'Input Screen'!E$215</f>
        <v>10</v>
      </c>
      <c r="J9" s="17"/>
      <c r="K9" s="18">
        <f t="shared" si="2"/>
        <v>68</v>
      </c>
      <c r="L9" s="4"/>
      <c r="M9" s="4"/>
    </row>
    <row r="10" spans="1:14" ht="15" customHeight="1">
      <c r="A10" s="15"/>
      <c r="B10" s="62" t="str">
        <f>'Week 1'!B10</f>
        <v>Rooms Sold</v>
      </c>
      <c r="C10" s="16">
        <f>+'Input Screen'!F$209</f>
        <v>0</v>
      </c>
      <c r="D10" s="16">
        <f>+'Input Screen'!F$210</f>
        <v>0</v>
      </c>
      <c r="E10" s="16">
        <f>+'Input Screen'!F$211</f>
        <v>0</v>
      </c>
      <c r="F10" s="16">
        <f>+'Input Screen'!F$212</f>
        <v>0</v>
      </c>
      <c r="G10" s="16">
        <f>+'Input Screen'!F$213</f>
        <v>0</v>
      </c>
      <c r="H10" s="16">
        <f>+'Input Screen'!F$214</f>
        <v>1</v>
      </c>
      <c r="I10" s="16">
        <f>+'Input Screen'!F$215</f>
        <v>0</v>
      </c>
      <c r="J10" s="17"/>
      <c r="K10" s="18">
        <f t="shared" si="2"/>
        <v>1</v>
      </c>
      <c r="L10" s="4"/>
      <c r="M10" s="4"/>
    </row>
    <row r="11" spans="1:14" ht="15" customHeight="1">
      <c r="A11" s="15"/>
      <c r="B11" s="62" t="str">
        <f>'Week 1'!B11</f>
        <v>Total Rooms Cleaned</v>
      </c>
      <c r="C11" s="16">
        <f>+'Input Screen'!G$209</f>
        <v>286</v>
      </c>
      <c r="D11" s="16">
        <f>+'Input Screen'!G$210</f>
        <v>294</v>
      </c>
      <c r="E11" s="16">
        <f>+'Input Screen'!G$211</f>
        <v>194</v>
      </c>
      <c r="F11" s="16">
        <f>+'Input Screen'!G$212</f>
        <v>270</v>
      </c>
      <c r="G11" s="16">
        <f>+'Input Screen'!G$213</f>
        <v>297</v>
      </c>
      <c r="H11" s="16">
        <f>+'Input Screen'!G$214</f>
        <v>299</v>
      </c>
      <c r="I11" s="16">
        <f>+'Input Screen'!G$215</f>
        <v>301</v>
      </c>
      <c r="J11" s="17"/>
      <c r="K11" s="18">
        <f t="shared" si="2"/>
        <v>1941</v>
      </c>
      <c r="L11" s="284">
        <f>+K63/K11</f>
        <v>0.88580113343637301</v>
      </c>
      <c r="M11" s="54" t="s">
        <v>198</v>
      </c>
      <c r="N11" s="53"/>
    </row>
    <row r="12" spans="1:14" ht="15" customHeight="1">
      <c r="A12" s="15"/>
      <c r="B12" s="62" t="str">
        <f>'Week 1'!B12</f>
        <v>Guestroom Carpets Cleaned</v>
      </c>
      <c r="C12" s="16">
        <f>+'Input Screen'!H$209</f>
        <v>0</v>
      </c>
      <c r="D12" s="16">
        <f>+'Input Screen'!H$210</f>
        <v>0</v>
      </c>
      <c r="E12" s="16">
        <f>+'Input Screen'!H$211</f>
        <v>0</v>
      </c>
      <c r="F12" s="16">
        <f>+'Input Screen'!H$212</f>
        <v>0</v>
      </c>
      <c r="G12" s="16">
        <f>+'Input Screen'!H$213</f>
        <v>0</v>
      </c>
      <c r="H12" s="16">
        <f>+'Input Screen'!H$214</f>
        <v>10</v>
      </c>
      <c r="I12" s="16">
        <f>+'Input Screen'!H$215</f>
        <v>10</v>
      </c>
      <c r="J12" s="17"/>
      <c r="K12" s="18">
        <f t="shared" si="2"/>
        <v>20</v>
      </c>
      <c r="L12" s="4"/>
      <c r="M12" s="4"/>
    </row>
    <row r="13" spans="1:14" ht="15" customHeight="1">
      <c r="A13" s="15"/>
      <c r="B13" s="62" t="str">
        <f>'Week 1'!B13</f>
        <v>Documented Inspections</v>
      </c>
      <c r="C13" s="16">
        <f>+'Input Screen'!I$209</f>
        <v>0</v>
      </c>
      <c r="D13" s="16">
        <f>+'Input Screen'!I$210</f>
        <v>0</v>
      </c>
      <c r="E13" s="16">
        <f>+'Input Screen'!I$211</f>
        <v>0</v>
      </c>
      <c r="F13" s="16">
        <f>+'Input Screen'!I$212</f>
        <v>0</v>
      </c>
      <c r="G13" s="16">
        <f>+'Input Screen'!I$213</f>
        <v>5</v>
      </c>
      <c r="H13" s="16">
        <f>+'Input Screen'!I$214</f>
        <v>5</v>
      </c>
      <c r="I13" s="16">
        <f>+'Input Screen'!I$215</f>
        <v>0</v>
      </c>
      <c r="J13" s="17"/>
      <c r="K13" s="18">
        <f t="shared" si="2"/>
        <v>10</v>
      </c>
      <c r="L13" s="4"/>
      <c r="M13" s="4"/>
    </row>
    <row r="14" spans="1:14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4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Screen'!J$209</f>
        <v>136</v>
      </c>
      <c r="D15" s="185">
        <f>+'Input Screen'!J$210</f>
        <v>165.4</v>
      </c>
      <c r="E15" s="185">
        <f>+'Input Screen'!J$211</f>
        <v>103.25</v>
      </c>
      <c r="F15" s="185">
        <f>+'Input Screen'!J$212</f>
        <v>142.35</v>
      </c>
      <c r="G15" s="185">
        <f>+'Input Screen'!J$213</f>
        <v>150.25</v>
      </c>
      <c r="H15" s="185">
        <f>+'Input Screen'!J$214</f>
        <v>135.5</v>
      </c>
      <c r="I15" s="185">
        <f>+'Input Screen'!J$215</f>
        <v>68.650000000000006</v>
      </c>
      <c r="J15" s="23"/>
      <c r="K15" s="22">
        <f>SUM(C15:I15)</f>
        <v>901.4</v>
      </c>
      <c r="L15" s="4"/>
      <c r="M15" s="21"/>
    </row>
    <row r="16" spans="1:14" ht="15" customHeight="1">
      <c r="A16" s="345"/>
      <c r="B16" s="65" t="s">
        <v>3</v>
      </c>
      <c r="C16" s="22">
        <f>VLOOKUP(C8,'Labor Stds'!A14:Q76,7)</f>
        <v>131.17117117117118</v>
      </c>
      <c r="D16" s="22">
        <f>VLOOKUP(D8,'Labor Stds'!A14:Q76,7)</f>
        <v>138.37837837837839</v>
      </c>
      <c r="E16" s="22">
        <f>VLOOKUP(E8,'Labor Stds'!A14:Q76,7)</f>
        <v>90.330330330330341</v>
      </c>
      <c r="F16" s="22">
        <f>VLOOKUP(F8,'Labor Stds'!A14:Q76,7)</f>
        <v>126.36636636636638</v>
      </c>
      <c r="G16" s="22">
        <f>VLOOKUP(G8,'Labor Stds'!A14:Q76,7)</f>
        <v>138.37837837837839</v>
      </c>
      <c r="H16" s="22">
        <f>VLOOKUP(H8,'Labor Stds'!A14:Q76,7)</f>
        <v>138.37837837837839</v>
      </c>
      <c r="I16" s="22">
        <f>VLOOKUP(I8,'Labor Stds'!A14:Q76,7)</f>
        <v>140.78078078078079</v>
      </c>
      <c r="J16" s="23"/>
      <c r="K16" s="22">
        <f>SUM(C16:I16)</f>
        <v>903.78378378378375</v>
      </c>
      <c r="L16" s="4" t="s">
        <v>178</v>
      </c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0.96449390567037629</v>
      </c>
      <c r="D17" s="42">
        <f t="shared" si="3"/>
        <v>0.83662864799503256</v>
      </c>
      <c r="E17" s="42">
        <f t="shared" si="3"/>
        <v>0.87487002741240039</v>
      </c>
      <c r="F17" s="42">
        <f t="shared" si="3"/>
        <v>0.88771595620910704</v>
      </c>
      <c r="G17" s="42">
        <f t="shared" si="3"/>
        <v>0.92098754328371635</v>
      </c>
      <c r="H17" s="42">
        <f t="shared" si="3"/>
        <v>1.0212426448588812</v>
      </c>
      <c r="I17" s="42">
        <f t="shared" si="3"/>
        <v>2.0507032888678918</v>
      </c>
      <c r="J17" s="41"/>
      <c r="K17" s="42">
        <f>IF(K15=0,0,K16/K15)</f>
        <v>1.00264453492765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Screen'!K$209</f>
        <v>8</v>
      </c>
      <c r="D19" s="185">
        <f>+'Input Screen'!K$210</f>
        <v>6</v>
      </c>
      <c r="E19" s="185">
        <f>+'Input Screen'!K$211</f>
        <v>6.1</v>
      </c>
      <c r="F19" s="185">
        <f>+'Input Screen'!K$212</f>
        <v>5</v>
      </c>
      <c r="G19" s="185">
        <f>+'Input Screen'!K$213</f>
        <v>7.1</v>
      </c>
      <c r="H19" s="185">
        <f>+'Input Screen'!K$214</f>
        <v>6.4</v>
      </c>
      <c r="I19" s="185">
        <f>+'Input Screen'!K$215</f>
        <v>7.8</v>
      </c>
      <c r="J19" s="23"/>
      <c r="K19" s="22">
        <f>SUM(C19:I19)</f>
        <v>46.4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4.9230769230769234</v>
      </c>
      <c r="E20" s="22">
        <f>VLOOKUP(E9,'Labor Stds'!A14:Q76,8)</f>
        <v>4.9230769230769234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43.692307692307693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0.8205128205128206</v>
      </c>
      <c r="E21" s="42">
        <f>IF(E19=0,0,E20/E19)</f>
        <v>0.80706179066834816</v>
      </c>
      <c r="F21" s="42">
        <f t="shared" si="4"/>
        <v>0.98461538461538467</v>
      </c>
      <c r="G21" s="42">
        <f t="shared" si="4"/>
        <v>1.1267605633802817</v>
      </c>
      <c r="H21" s="42">
        <f t="shared" si="4"/>
        <v>1.25</v>
      </c>
      <c r="I21" s="42">
        <f t="shared" si="4"/>
        <v>0.63116370808678501</v>
      </c>
      <c r="J21" s="41"/>
      <c r="K21" s="42">
        <f>IF(K19=0,0,K20/K19)</f>
        <v>0.94164456233421756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Screen'!L$209</f>
        <v>22.6</v>
      </c>
      <c r="D23" s="185">
        <f>+'Input Screen'!L$210</f>
        <v>30.1</v>
      </c>
      <c r="E23" s="185">
        <f>+'Input Screen'!L$211</f>
        <v>30.2</v>
      </c>
      <c r="F23" s="185">
        <f>+'Input Screen'!L$212</f>
        <v>22.5</v>
      </c>
      <c r="G23" s="185">
        <f>+'Input Screen'!L$213</f>
        <v>22.5</v>
      </c>
      <c r="H23" s="185">
        <f>+'Input Screen'!L$214</f>
        <v>22.6</v>
      </c>
      <c r="I23" s="185">
        <f>+'Input Screen'!L$215</f>
        <v>24</v>
      </c>
      <c r="J23" s="23"/>
      <c r="K23" s="22">
        <f>SUM(C23:I23)</f>
        <v>174.5</v>
      </c>
      <c r="L23" s="4" t="s">
        <v>179</v>
      </c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0.99557522123893794</v>
      </c>
      <c r="D25" s="42">
        <f t="shared" si="5"/>
        <v>0.74750830564784054</v>
      </c>
      <c r="E25" s="42">
        <f t="shared" si="5"/>
        <v>0.74503311258278149</v>
      </c>
      <c r="F25" s="42">
        <f t="shared" si="5"/>
        <v>1</v>
      </c>
      <c r="G25" s="42">
        <f t="shared" si="5"/>
        <v>1</v>
      </c>
      <c r="H25" s="42">
        <f t="shared" si="5"/>
        <v>0.99557522123893794</v>
      </c>
      <c r="I25" s="42">
        <f t="shared" si="5"/>
        <v>0.9375</v>
      </c>
      <c r="J25" s="41"/>
      <c r="K25" s="42">
        <f>IF(K23=0,0,K24/K23)</f>
        <v>0.90257879656160456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Screen'!M$209</f>
        <v>0</v>
      </c>
      <c r="D27" s="185">
        <f>+'Input Screen'!M$210</f>
        <v>0</v>
      </c>
      <c r="E27" s="185">
        <f>+'Input Screen'!M$211</f>
        <v>0</v>
      </c>
      <c r="F27" s="185">
        <f>+'Input Screen'!M$212</f>
        <v>0</v>
      </c>
      <c r="G27" s="185">
        <f>+'Input Screen'!M$213</f>
        <v>0</v>
      </c>
      <c r="H27" s="185">
        <f>+'Input Screen'!M$214</f>
        <v>7.5</v>
      </c>
      <c r="I27" s="185">
        <f>+'Input Screen'!M$215</f>
        <v>7.5</v>
      </c>
      <c r="J27" s="23"/>
      <c r="K27" s="22">
        <f>SUM(C27:I27)</f>
        <v>15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10.7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0.71333333333333326</v>
      </c>
      <c r="I29" s="42">
        <f t="shared" si="6"/>
        <v>0.71333333333333326</v>
      </c>
      <c r="J29" s="41"/>
      <c r="K29" s="42">
        <f>IF(K27=0,0,K28/K27)</f>
        <v>0.71333333333333326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Screen'!N$209</f>
        <v>7.5</v>
      </c>
      <c r="D31" s="185">
        <f>+'Input Screen'!N$210</f>
        <v>7.5</v>
      </c>
      <c r="E31" s="185">
        <f>+'Input Screen'!N$211</f>
        <v>7.5</v>
      </c>
      <c r="F31" s="185">
        <f>+'Input Screen'!N$212</f>
        <v>7.5</v>
      </c>
      <c r="G31" s="185">
        <f>+'Input Screen'!N$213</f>
        <v>7.5</v>
      </c>
      <c r="H31" s="185">
        <f>+'Input Screen'!N$214</f>
        <v>7.5</v>
      </c>
      <c r="I31" s="185">
        <f>+'Input Screen'!N$215</f>
        <v>7.5</v>
      </c>
      <c r="J31" s="23"/>
      <c r="K31" s="22">
        <f>SUM(C31:I31)</f>
        <v>52.5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Screen'!O$209</f>
        <v>7.5</v>
      </c>
      <c r="D35" s="185">
        <f>+'Input Screen'!O$210</f>
        <v>7.5</v>
      </c>
      <c r="E35" s="185">
        <f>+'Input Screen'!O$211</f>
        <v>7.5</v>
      </c>
      <c r="F35" s="185">
        <f>+'Input Screen'!O$212</f>
        <v>7.5</v>
      </c>
      <c r="G35" s="185">
        <f>+'Input Screen'!O$213</f>
        <v>8</v>
      </c>
      <c r="H35" s="185">
        <f>+'Input Screen'!O$214</f>
        <v>7.5</v>
      </c>
      <c r="I35" s="185">
        <f>+'Input Screen'!O$215</f>
        <v>7.5</v>
      </c>
      <c r="J35" s="23"/>
      <c r="K35" s="22">
        <f>SUM(C35:I35)</f>
        <v>53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0.9375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0.99056603773584906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Screen'!P$209</f>
        <v>15.1</v>
      </c>
      <c r="D39" s="185">
        <f>+'Input Screen'!P$210</f>
        <v>7.6</v>
      </c>
      <c r="E39" s="185">
        <f>+'Input Screen'!P$211</f>
        <v>7.5</v>
      </c>
      <c r="F39" s="185">
        <f>+'Input Screen'!P$212</f>
        <v>7.5</v>
      </c>
      <c r="G39" s="185">
        <f>+'Input Screen'!P$213</f>
        <v>7.5</v>
      </c>
      <c r="H39" s="185">
        <f>+'Input Screen'!P$214</f>
        <v>15</v>
      </c>
      <c r="I39" s="185">
        <f>+'Input Screen'!P$215</f>
        <v>15</v>
      </c>
      <c r="J39" s="23"/>
      <c r="K39" s="22">
        <f>SUM(C39:I39)</f>
        <v>75.2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1.5026315789473685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0.76133333333333331</v>
      </c>
      <c r="I41" s="42">
        <f t="shared" si="9"/>
        <v>0.76133333333333331</v>
      </c>
      <c r="J41" s="41"/>
      <c r="K41" s="42">
        <f>IF(K39=0,0,K40/K39)</f>
        <v>1.0630319148936169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Screen'!Q$209</f>
        <v>29.1</v>
      </c>
      <c r="D43" s="185">
        <f>+'Input Screen'!Q$210</f>
        <v>30</v>
      </c>
      <c r="E43" s="185">
        <f>+'Input Screen'!Q$211</f>
        <v>38</v>
      </c>
      <c r="F43" s="185">
        <f>+'Input Screen'!Q$212</f>
        <v>29.9</v>
      </c>
      <c r="G43" s="185">
        <f>+'Input Screen'!Q$213</f>
        <v>29.9</v>
      </c>
      <c r="H43" s="185">
        <f>+'Input Screen'!Q$214</f>
        <v>30.5</v>
      </c>
      <c r="I43" s="185">
        <f>+'Input Screen'!Q$215</f>
        <v>38</v>
      </c>
      <c r="J43" s="23"/>
      <c r="K43" s="22">
        <f>SUM(C43:I43)</f>
        <v>225.4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1.0309278350515463</v>
      </c>
      <c r="D45" s="42">
        <f t="shared" si="10"/>
        <v>1</v>
      </c>
      <c r="E45" s="42">
        <f t="shared" si="10"/>
        <v>0.78947368421052633</v>
      </c>
      <c r="F45" s="42">
        <f t="shared" si="10"/>
        <v>1.0033444816053512</v>
      </c>
      <c r="G45" s="42">
        <f t="shared" si="10"/>
        <v>1.0033444816053512</v>
      </c>
      <c r="H45" s="42">
        <f t="shared" si="10"/>
        <v>0.98360655737704916</v>
      </c>
      <c r="I45" s="42">
        <f t="shared" si="10"/>
        <v>0.78947368421052633</v>
      </c>
      <c r="J45" s="41"/>
      <c r="K45" s="42">
        <f>IF(K43=0,0,K44/K43)</f>
        <v>0.93167701863354035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Screen'!R$209</f>
        <v>0</v>
      </c>
      <c r="D47" s="185">
        <f>+'Input Screen'!R$210</f>
        <v>8</v>
      </c>
      <c r="E47" s="185">
        <f>+'Input Screen'!R$211</f>
        <v>8</v>
      </c>
      <c r="F47" s="185">
        <f>+'Input Screen'!R$212</f>
        <v>8</v>
      </c>
      <c r="G47" s="185">
        <f>+'Input Screen'!R$213</f>
        <v>8</v>
      </c>
      <c r="H47" s="185">
        <f>+'Input Screen'!R$214</f>
        <v>8</v>
      </c>
      <c r="I47" s="185">
        <f>+'Input Screen'!R$215</f>
        <v>8</v>
      </c>
      <c r="J47" s="23"/>
      <c r="K47" s="22">
        <f>SUM(C47:I47)</f>
        <v>48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1.1666666666666667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Screen'!S$209</f>
        <v>8</v>
      </c>
      <c r="D51" s="185">
        <f>+'Input Screen'!S$210</f>
        <v>8</v>
      </c>
      <c r="E51" s="185">
        <f>+'Input Screen'!S$211</f>
        <v>0</v>
      </c>
      <c r="F51" s="185">
        <f>+'Input Screen'!S$212</f>
        <v>8</v>
      </c>
      <c r="G51" s="185">
        <f>+'Input Screen'!S$213</f>
        <v>8</v>
      </c>
      <c r="H51" s="185">
        <f>+'Input Screen'!S$214</f>
        <v>8</v>
      </c>
      <c r="I51" s="185">
        <f>+'Input Screen'!S$215</f>
        <v>8</v>
      </c>
      <c r="J51" s="23"/>
      <c r="K51" s="22">
        <f>SUM(C51:I51)</f>
        <v>48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0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1.9979166666666668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Screen'!T$209</f>
        <v>11.42</v>
      </c>
      <c r="D55" s="185">
        <f>+'Input Screen'!T$210</f>
        <v>11.42</v>
      </c>
      <c r="E55" s="185">
        <f>+'Input Screen'!T$211</f>
        <v>11.42</v>
      </c>
      <c r="F55" s="185">
        <f>+'Input Screen'!T$212</f>
        <v>11.42</v>
      </c>
      <c r="G55" s="185">
        <f>+'Input Screen'!T$213</f>
        <v>11.42</v>
      </c>
      <c r="H55" s="185">
        <f>+'Input Screen'!T$214</f>
        <v>11.42</v>
      </c>
      <c r="I55" s="185">
        <f>+'Input Screen'!T$215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Screen'!U$209</f>
        <v>2.2999999999999998</v>
      </c>
      <c r="D59" s="185">
        <f>+'Input Screen'!U$210</f>
        <v>0.6</v>
      </c>
      <c r="E59" s="185">
        <f>+'Input Screen'!U$211</f>
        <v>0.4</v>
      </c>
      <c r="F59" s="185">
        <f>+'Input Screen'!U$212</f>
        <v>0.1</v>
      </c>
      <c r="G59" s="185">
        <f>+'Input Screen'!U$213</f>
        <v>0.4</v>
      </c>
      <c r="H59" s="185">
        <f>+'Input Screen'!U$214</f>
        <v>0.3</v>
      </c>
      <c r="I59" s="185">
        <f>+'Input Screen'!U$215</f>
        <v>81.349999999999994</v>
      </c>
      <c r="J59" s="23"/>
      <c r="K59" s="22">
        <f>SUM(C59:I59)</f>
        <v>85.449999999999989</v>
      </c>
      <c r="L59" s="4"/>
    </row>
    <row r="60" spans="1:13" ht="15" customHeight="1">
      <c r="A60" s="337"/>
      <c r="B60" s="65" t="s">
        <v>71</v>
      </c>
      <c r="C60" s="28">
        <f>C59*'Labor Stds'!$S$10</f>
        <v>54.727350000000008</v>
      </c>
      <c r="D60" s="28">
        <f>D59*'Labor Stds'!$S$10</f>
        <v>14.276700000000003</v>
      </c>
      <c r="E60" s="28">
        <f>E59*'Labor Stds'!$S$10</f>
        <v>9.5178000000000029</v>
      </c>
      <c r="F60" s="28">
        <f>F59*'Labor Stds'!$S$10</f>
        <v>2.3794500000000007</v>
      </c>
      <c r="G60" s="28">
        <f>G59*'Labor Stds'!$S$10</f>
        <v>9.5178000000000029</v>
      </c>
      <c r="H60" s="28">
        <f>H59*'Labor Stds'!$S$10</f>
        <v>7.1383500000000017</v>
      </c>
      <c r="I60" s="28">
        <f>I59*'Labor Stds'!$S$10</f>
        <v>1935.6825750000005</v>
      </c>
      <c r="J60" s="23"/>
      <c r="K60" s="28">
        <f>SUM(C60:I60)</f>
        <v>2033.2400250000005</v>
      </c>
      <c r="L60" s="4"/>
    </row>
    <row r="61" spans="1:13" ht="15" customHeight="1">
      <c r="A61" s="338"/>
      <c r="B61" s="64" t="s">
        <v>17</v>
      </c>
      <c r="C61" s="28">
        <f>C60/3</f>
        <v>18.242450000000002</v>
      </c>
      <c r="D61" s="28">
        <f t="shared" ref="D61:I61" si="14">D60/3</f>
        <v>4.7589000000000015</v>
      </c>
      <c r="E61" s="28">
        <f t="shared" si="14"/>
        <v>3.172600000000001</v>
      </c>
      <c r="F61" s="28">
        <f t="shared" si="14"/>
        <v>0.79315000000000024</v>
      </c>
      <c r="G61" s="28">
        <f t="shared" si="14"/>
        <v>3.172600000000001</v>
      </c>
      <c r="H61" s="28">
        <f t="shared" si="14"/>
        <v>2.3794500000000007</v>
      </c>
      <c r="I61" s="28">
        <f t="shared" si="14"/>
        <v>645.22752500000013</v>
      </c>
      <c r="J61" s="48"/>
      <c r="K61" s="28">
        <f>SUM(C61:I61)</f>
        <v>677.7466750000001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245.21999999999997</v>
      </c>
      <c r="D63" s="18">
        <f t="shared" ref="D63:I63" si="15">SUM(D15,D19,D23,D27,D31,D35,D39,D43,D47,D51,D55)</f>
        <v>281.52000000000004</v>
      </c>
      <c r="E63" s="18">
        <f t="shared" si="15"/>
        <v>219.46999999999997</v>
      </c>
      <c r="F63" s="18">
        <f t="shared" si="15"/>
        <v>249.67</v>
      </c>
      <c r="G63" s="18">
        <f t="shared" si="15"/>
        <v>260.17</v>
      </c>
      <c r="H63" s="18">
        <f t="shared" si="15"/>
        <v>259.92</v>
      </c>
      <c r="I63" s="18">
        <f t="shared" si="15"/>
        <v>203.36999999999998</v>
      </c>
      <c r="J63" s="17"/>
      <c r="K63" s="18">
        <f>SUM(C63:I63)</f>
        <v>1719.34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251.22117117117116</v>
      </c>
      <c r="D64" s="18">
        <f t="shared" ref="D64:I64" si="16">SUM(D16,D20,D24,D28,D32,D36,D40,D44,D48,D52,D56)</f>
        <v>255.3514553014553</v>
      </c>
      <c r="E64" s="18">
        <f t="shared" si="16"/>
        <v>207.30340725340724</v>
      </c>
      <c r="F64" s="18">
        <f t="shared" si="16"/>
        <v>243.3394432894433</v>
      </c>
      <c r="G64" s="18">
        <f t="shared" si="16"/>
        <v>258.42837837837834</v>
      </c>
      <c r="H64" s="18">
        <f t="shared" si="16"/>
        <v>263.77837837837836</v>
      </c>
      <c r="I64" s="18">
        <f t="shared" si="16"/>
        <v>263.10385770385767</v>
      </c>
      <c r="J64" s="23"/>
      <c r="K64" s="18">
        <f>SUM(C64:I64)</f>
        <v>1742.5260914760916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1.0244726008122143</v>
      </c>
      <c r="D65" s="42">
        <f t="shared" si="17"/>
        <v>0.9070455218153427</v>
      </c>
      <c r="E65" s="42">
        <f t="shared" si="17"/>
        <v>0.94456375474282261</v>
      </c>
      <c r="F65" s="42">
        <f t="shared" si="17"/>
        <v>0.97464430363857613</v>
      </c>
      <c r="G65" s="42">
        <f t="shared" si="17"/>
        <v>0.99330583225728686</v>
      </c>
      <c r="H65" s="42">
        <f t="shared" si="17"/>
        <v>1.0148444843735702</v>
      </c>
      <c r="I65" s="42">
        <f t="shared" si="17"/>
        <v>1.2937201047541806</v>
      </c>
      <c r="J65" s="41"/>
      <c r="K65" s="42">
        <f>IF(K63=0,0,K64/K63)</f>
        <v>1.0134854603953212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3393.2914500000002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3875.0658999999996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3044.7766000000001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3448.7691499999996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3590.3786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3586.2704499999995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3479.2655250000007</v>
      </c>
      <c r="J67" s="17"/>
      <c r="K67" s="28">
        <f>SUM(C67:I67)</f>
        <v>24417.817674999998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3472.8654297297298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3527.6329972972976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2890.5158801801808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3368.3537180180183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3568.4329972972973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3639.3739972972971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3630.4298531531531</v>
      </c>
      <c r="J68" s="23"/>
      <c r="K68" s="28">
        <f>SUM(C68:I68)</f>
        <v>24097.604872972974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1.0234503817023233</v>
      </c>
      <c r="D69" s="42">
        <f t="shared" si="18"/>
        <v>0.91034142085101</v>
      </c>
      <c r="E69" s="42">
        <f t="shared" si="18"/>
        <v>0.94933594805614985</v>
      </c>
      <c r="F69" s="42">
        <f t="shared" si="18"/>
        <v>0.97668286032366614</v>
      </c>
      <c r="G69" s="42">
        <f t="shared" si="18"/>
        <v>0.99388766335040468</v>
      </c>
      <c r="H69" s="42">
        <f t="shared" si="18"/>
        <v>1.0148074575070873</v>
      </c>
      <c r="I69" s="42">
        <f t="shared" si="18"/>
        <v>1.0434471951240778</v>
      </c>
      <c r="J69" s="41"/>
      <c r="K69" s="42">
        <f>IF(K67=0,0,K68/K67)</f>
        <v>0.98688610070363203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-6.0011711711711939</v>
      </c>
      <c r="D71" s="47">
        <f t="shared" ref="D71:I71" si="19">IF(D63=0,0,D63-D64)</f>
        <v>26.168544698544736</v>
      </c>
      <c r="E71" s="47">
        <f t="shared" si="19"/>
        <v>12.166592746592727</v>
      </c>
      <c r="F71" s="47">
        <f t="shared" si="19"/>
        <v>6.3305567105566922</v>
      </c>
      <c r="G71" s="47">
        <f t="shared" si="19"/>
        <v>1.7416216216216753</v>
      </c>
      <c r="H71" s="47">
        <f t="shared" si="19"/>
        <v>-3.8583783783783474</v>
      </c>
      <c r="I71" s="47">
        <f t="shared" si="19"/>
        <v>-59.733857703857694</v>
      </c>
      <c r="J71" s="26"/>
      <c r="K71" s="242">
        <f>IF(K63=0,0,K63-K64)</f>
        <v>-23.186091476091633</v>
      </c>
      <c r="L71" s="4" t="s">
        <v>180</v>
      </c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-79.573979729729672</v>
      </c>
      <c r="D72" s="137">
        <f t="shared" ref="D72:I72" si="20">IF(D64=0,0,D67-D68)</f>
        <v>347.43290270270199</v>
      </c>
      <c r="E72" s="137">
        <f t="shared" si="20"/>
        <v>154.26071981981931</v>
      </c>
      <c r="F72" s="137">
        <f t="shared" si="20"/>
        <v>80.415431981981328</v>
      </c>
      <c r="G72" s="137">
        <f t="shared" si="20"/>
        <v>21.945602702702672</v>
      </c>
      <c r="H72" s="137">
        <f t="shared" si="20"/>
        <v>-53.103547297297609</v>
      </c>
      <c r="I72" s="137">
        <f t="shared" si="20"/>
        <v>-151.16432815315238</v>
      </c>
      <c r="J72" s="26"/>
      <c r="K72" s="137">
        <f>IF(K64=0,0,K67-K68)</f>
        <v>320.21280202702474</v>
      </c>
      <c r="L72" s="4"/>
    </row>
    <row r="73" spans="1:12" ht="15" customHeight="1">
      <c r="A73" s="68" t="s">
        <v>154</v>
      </c>
      <c r="B73" s="240">
        <f>IF(K64=0,0,(K64*60)/K11)</f>
        <v>53.864794172367588</v>
      </c>
      <c r="C73" s="78">
        <f>IF(C63=0,0,(C63*60)/C11)</f>
        <v>51.444755244755243</v>
      </c>
      <c r="D73" s="78">
        <f t="shared" ref="D73:I73" si="21">IF(D63=0,0,(D63*60)/D11)</f>
        <v>57.453061224489801</v>
      </c>
      <c r="E73" s="78">
        <f t="shared" si="21"/>
        <v>67.877319587628861</v>
      </c>
      <c r="F73" s="78">
        <f t="shared" si="21"/>
        <v>55.482222222222219</v>
      </c>
      <c r="G73" s="78">
        <f t="shared" si="21"/>
        <v>52.55959595959596</v>
      </c>
      <c r="H73" s="78">
        <f t="shared" si="21"/>
        <v>52.15785953177258</v>
      </c>
      <c r="I73" s="78">
        <f t="shared" si="21"/>
        <v>40.538870431893685</v>
      </c>
      <c r="J73" s="26"/>
      <c r="K73" s="243">
        <f>IF(K63=0,0,(K63*60)/K11)</f>
        <v>53.148068006182378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16.570334928229666</v>
      </c>
      <c r="C74" s="78">
        <f t="shared" ref="C74:K74" si="22">IF(C15=0,0,(C8/(C15/8)))</f>
        <v>16.058823529411764</v>
      </c>
      <c r="D74" s="78">
        <f t="shared" si="22"/>
        <v>13.833131801692865</v>
      </c>
      <c r="E74" s="78">
        <f t="shared" si="22"/>
        <v>14.411622276029055</v>
      </c>
      <c r="F74" s="78">
        <f t="shared" si="22"/>
        <v>14.836670179135933</v>
      </c>
      <c r="G74" s="78">
        <f t="shared" si="22"/>
        <v>15.227953410981698</v>
      </c>
      <c r="H74" s="78">
        <f t="shared" si="22"/>
        <v>16.88560885608856</v>
      </c>
      <c r="I74" s="78">
        <f t="shared" si="22"/>
        <v>33.91114348142753</v>
      </c>
      <c r="J74" s="26"/>
      <c r="K74" s="243">
        <f t="shared" si="22"/>
        <v>16.614155757710229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12.450704225352112</v>
      </c>
      <c r="C75" s="78">
        <f>IF(C19=0,0,(C9/(C19/8)))</f>
        <v>13</v>
      </c>
      <c r="D75" s="78">
        <f t="shared" ref="D75:I75" si="23">IF(D19=0,0,(D9/(D19/8)))</f>
        <v>10.666666666666666</v>
      </c>
      <c r="E75" s="78">
        <f t="shared" si="23"/>
        <v>10.491803278688526</v>
      </c>
      <c r="F75" s="78">
        <f t="shared" si="23"/>
        <v>9.6</v>
      </c>
      <c r="G75" s="78">
        <f t="shared" si="23"/>
        <v>12.3943661971831</v>
      </c>
      <c r="H75" s="78">
        <f t="shared" si="23"/>
        <v>15</v>
      </c>
      <c r="I75" s="78">
        <f t="shared" si="23"/>
        <v>10.256410256410257</v>
      </c>
      <c r="J75" s="26"/>
      <c r="K75" s="243">
        <f>IF(K19=0,0,(K9/(K19/8)))</f>
        <v>11.724137931034484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14.018691588785048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10</v>
      </c>
      <c r="I76" s="78">
        <f t="shared" si="24"/>
        <v>10</v>
      </c>
      <c r="J76" s="129"/>
      <c r="K76" s="78">
        <f>IF(K27=0,0,(K12/(K27/7.5)))</f>
        <v>10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69.321428571428569</v>
      </c>
      <c r="C77" s="78">
        <f>IF(C43=0,0,(C11/(C43/7.5)))</f>
        <v>73.711340206185554</v>
      </c>
      <c r="D77" s="78">
        <f t="shared" ref="D77:I77" si="25">IF(D43=0,0,(D11/(D43/7.5)))</f>
        <v>73.5</v>
      </c>
      <c r="E77" s="78">
        <f t="shared" si="25"/>
        <v>38.289473684210527</v>
      </c>
      <c r="F77" s="78">
        <f t="shared" si="25"/>
        <v>67.725752508361211</v>
      </c>
      <c r="G77" s="78">
        <f t="shared" si="25"/>
        <v>74.498327759197323</v>
      </c>
      <c r="H77" s="78">
        <f t="shared" si="25"/>
        <v>73.524590163934434</v>
      </c>
      <c r="I77" s="78">
        <f t="shared" si="25"/>
        <v>59.40789473684211</v>
      </c>
      <c r="J77" s="38"/>
      <c r="K77" s="78">
        <f>IF(K43=0,0,(K11/(K43/7.5)))</f>
        <v>64.585181898846486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48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12.57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0.21135125930165977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Screen'!B216</f>
        <v>41482</v>
      </c>
      <c r="D5" s="12">
        <f t="shared" ref="D5:I5" si="0">+C5+1</f>
        <v>41483</v>
      </c>
      <c r="E5" s="12">
        <f t="shared" si="0"/>
        <v>41484</v>
      </c>
      <c r="F5" s="12">
        <f t="shared" si="0"/>
        <v>41485</v>
      </c>
      <c r="G5" s="12">
        <f t="shared" si="0"/>
        <v>41486</v>
      </c>
      <c r="H5" s="12">
        <f t="shared" si="0"/>
        <v>41487</v>
      </c>
      <c r="I5" s="12">
        <f t="shared" si="0"/>
        <v>41488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Screen'!C$216</f>
        <v>300</v>
      </c>
      <c r="D6" s="16">
        <f>+'Input Screen'!C$217</f>
        <v>309</v>
      </c>
      <c r="E6" s="16">
        <f>+'Input Screen'!C$218</f>
        <v>176</v>
      </c>
      <c r="F6" s="16">
        <f>+'Input Screen'!C$219</f>
        <v>186</v>
      </c>
      <c r="G6" s="16">
        <f>+'Input Screen'!C$220</f>
        <v>189</v>
      </c>
      <c r="H6" s="16">
        <f>+'Input Screen'!C$221</f>
        <v>291</v>
      </c>
      <c r="I6" s="16">
        <f>+'Input Screen'!C$222</f>
        <v>296</v>
      </c>
      <c r="J6" s="17"/>
      <c r="K6" s="18">
        <f>SUM(C6:I6)</f>
        <v>1747</v>
      </c>
      <c r="L6" s="263">
        <f>+K67/K6</f>
        <v>12.78135125930166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0.967741935483871</v>
      </c>
      <c r="D7" s="42">
        <f t="shared" ref="D7:I7" si="1">D6/310</f>
        <v>0.99677419354838714</v>
      </c>
      <c r="E7" s="42">
        <f t="shared" si="1"/>
        <v>0.56774193548387097</v>
      </c>
      <c r="F7" s="42">
        <f t="shared" si="1"/>
        <v>0.6</v>
      </c>
      <c r="G7" s="42">
        <f t="shared" si="1"/>
        <v>0.60967741935483866</v>
      </c>
      <c r="H7" s="42">
        <f t="shared" si="1"/>
        <v>0.93870967741935485</v>
      </c>
      <c r="I7" s="42">
        <f t="shared" si="1"/>
        <v>0.95483870967741935</v>
      </c>
      <c r="J7" s="17"/>
      <c r="K7" s="42">
        <f>K6/2170</f>
        <v>0.80506912442396317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Screen'!D$216</f>
        <v>283</v>
      </c>
      <c r="D8" s="16">
        <f>+'Input Screen'!D$217</f>
        <v>286</v>
      </c>
      <c r="E8" s="16">
        <f>+'Input Screen'!D$218</f>
        <v>167</v>
      </c>
      <c r="F8" s="16">
        <f>+'Input Screen'!D$219</f>
        <v>173</v>
      </c>
      <c r="G8" s="16">
        <f>+'Input Screen'!D$220</f>
        <v>186</v>
      </c>
      <c r="H8" s="16">
        <f>+'Input Screen'!D$221</f>
        <v>291</v>
      </c>
      <c r="I8" s="16">
        <f>+'Input Screen'!D$222</f>
        <v>284</v>
      </c>
      <c r="J8" s="17"/>
      <c r="K8" s="18">
        <f t="shared" ref="K8:K13" si="2">SUM(C8:I8)</f>
        <v>1670</v>
      </c>
      <c r="L8" s="4"/>
      <c r="M8" s="4"/>
    </row>
    <row r="9" spans="1:16" ht="15" customHeight="1">
      <c r="A9" s="15"/>
      <c r="B9" s="62" t="str">
        <f>'Week 1'!B9</f>
        <v>PM Rooms Cleaned</v>
      </c>
      <c r="C9" s="16">
        <f>+'Input Screen'!E$216</f>
        <v>13</v>
      </c>
      <c r="D9" s="16">
        <f>+'Input Screen'!E$217</f>
        <v>12</v>
      </c>
      <c r="E9" s="16">
        <f>+'Input Screen'!E$218</f>
        <v>12</v>
      </c>
      <c r="F9" s="16">
        <f>+'Input Screen'!E$219</f>
        <v>13</v>
      </c>
      <c r="G9" s="16">
        <f>+'Input Screen'!E$220</f>
        <v>8</v>
      </c>
      <c r="H9" s="16">
        <f>+'Input Screen'!E$221</f>
        <v>8</v>
      </c>
      <c r="I9" s="16">
        <f>+'Input Screen'!E$222</f>
        <v>12</v>
      </c>
      <c r="J9" s="17"/>
      <c r="K9" s="18">
        <f t="shared" si="2"/>
        <v>78</v>
      </c>
      <c r="L9" s="4"/>
      <c r="M9" s="4"/>
    </row>
    <row r="10" spans="1:16" ht="15" customHeight="1">
      <c r="A10" s="15"/>
      <c r="B10" s="62" t="str">
        <f>'Week 1'!B10</f>
        <v>Rooms Sold</v>
      </c>
      <c r="C10" s="16">
        <f>+'Input Screen'!F$216</f>
        <v>0</v>
      </c>
      <c r="D10" s="16">
        <f>+'Input Screen'!F$217</f>
        <v>7</v>
      </c>
      <c r="E10" s="16">
        <f>+'Input Screen'!F$218</f>
        <v>0</v>
      </c>
      <c r="F10" s="16">
        <f>+'Input Screen'!F$219</f>
        <v>0</v>
      </c>
      <c r="G10" s="16">
        <f>+'Input Screen'!F$220</f>
        <v>0</v>
      </c>
      <c r="H10" s="16">
        <f>+'Input Screen'!F$221</f>
        <v>0</v>
      </c>
      <c r="I10" s="16">
        <f>+'Input Screen'!F$222</f>
        <v>1</v>
      </c>
      <c r="J10" s="17"/>
      <c r="K10" s="18">
        <f t="shared" si="2"/>
        <v>8</v>
      </c>
      <c r="L10" s="4"/>
      <c r="M10" s="4"/>
    </row>
    <row r="11" spans="1:16" ht="15" customHeight="1">
      <c r="A11" s="15"/>
      <c r="B11" s="62" t="str">
        <f>'Week 1'!B11</f>
        <v>Total Rooms Cleaned</v>
      </c>
      <c r="C11" s="16">
        <f>+'Input Screen'!G$216</f>
        <v>296</v>
      </c>
      <c r="D11" s="16">
        <f>+'Input Screen'!G$217</f>
        <v>305</v>
      </c>
      <c r="E11" s="16">
        <f>+'Input Screen'!G$218</f>
        <v>179</v>
      </c>
      <c r="F11" s="16">
        <f>+'Input Screen'!G$219</f>
        <v>186</v>
      </c>
      <c r="G11" s="16">
        <f>+'Input Screen'!G$220</f>
        <v>194</v>
      </c>
      <c r="H11" s="16">
        <f>+'Input Screen'!G$221</f>
        <v>299</v>
      </c>
      <c r="I11" s="16">
        <f>+'Input Screen'!G$222</f>
        <v>297</v>
      </c>
      <c r="J11" s="17"/>
      <c r="K11" s="18">
        <f t="shared" si="2"/>
        <v>1756</v>
      </c>
      <c r="L11" s="284">
        <f>+K63/K11</f>
        <v>0.91596810933940775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Screen'!H$216</f>
        <v>0</v>
      </c>
      <c r="D12" s="16">
        <f>+'Input Screen'!H$217</f>
        <v>0</v>
      </c>
      <c r="E12" s="16">
        <f>+'Input Screen'!H$218</f>
        <v>11</v>
      </c>
      <c r="F12" s="16">
        <f>+'Input Screen'!H$219</f>
        <v>0</v>
      </c>
      <c r="G12" s="16">
        <f>+'Input Screen'!H$220</f>
        <v>0</v>
      </c>
      <c r="H12" s="16">
        <f>+'Input Screen'!H$221</f>
        <v>12</v>
      </c>
      <c r="I12" s="16">
        <f>+'Input Screen'!H$222</f>
        <v>10</v>
      </c>
      <c r="J12" s="17"/>
      <c r="K12" s="18">
        <f t="shared" si="2"/>
        <v>33</v>
      </c>
      <c r="L12" s="4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Screen'!I$216</f>
        <v>0</v>
      </c>
      <c r="D13" s="16">
        <f>+'Input Screen'!I$217</f>
        <v>0</v>
      </c>
      <c r="E13" s="16">
        <f>+'Input Screen'!I$218</f>
        <v>5</v>
      </c>
      <c r="F13" s="16">
        <f>+'Input Screen'!I$219</f>
        <v>5</v>
      </c>
      <c r="G13" s="16">
        <f>+'Input Screen'!I$220</f>
        <v>5</v>
      </c>
      <c r="H13" s="16">
        <f>+'Input Screen'!I$221</f>
        <v>5</v>
      </c>
      <c r="I13" s="16">
        <f>+'Input Screen'!I$222</f>
        <v>5</v>
      </c>
      <c r="J13" s="17"/>
      <c r="K13" s="18">
        <f t="shared" si="2"/>
        <v>25</v>
      </c>
      <c r="L13" s="4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Screen'!J$216</f>
        <v>133.6</v>
      </c>
      <c r="D15" s="185">
        <f>+'Input Screen'!J$217</f>
        <v>139</v>
      </c>
      <c r="E15" s="185">
        <f>+'Input Screen'!J$218</f>
        <v>84.6</v>
      </c>
      <c r="F15" s="185">
        <f>+'Input Screen'!J$219</f>
        <v>80</v>
      </c>
      <c r="G15" s="185">
        <f>+'Input Screen'!J$220</f>
        <v>87.5</v>
      </c>
      <c r="H15" s="185">
        <f>+'Input Screen'!J$221</f>
        <v>133.5</v>
      </c>
      <c r="I15" s="185">
        <f>+'Input Screen'!J$222</f>
        <v>143.69999999999999</v>
      </c>
      <c r="J15" s="23"/>
      <c r="K15" s="22">
        <f>SUM(C15:I15)</f>
        <v>801.90000000000009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135.97597597597598</v>
      </c>
      <c r="D16" s="22">
        <f>VLOOKUP(D8,'Labor Stds'!A14:Q76,7)</f>
        <v>138.37837837837839</v>
      </c>
      <c r="E16" s="22">
        <f>VLOOKUP(E8,'Labor Stds'!A14:Q76,7)</f>
        <v>80.720720720720735</v>
      </c>
      <c r="F16" s="22">
        <f>VLOOKUP(F8,'Labor Stds'!A14:Q76,7)</f>
        <v>83.123123123123136</v>
      </c>
      <c r="G16" s="22">
        <f>VLOOKUP(G8,'Labor Stds'!A14:Q76,7)</f>
        <v>90.330330330330341</v>
      </c>
      <c r="H16" s="22">
        <f>VLOOKUP(H8,'Labor Stds'!A14:Q76,7)</f>
        <v>140.78078078078079</v>
      </c>
      <c r="I16" s="22">
        <f>VLOOKUP(I8,'Labor Stds'!A14:Q76,7)</f>
        <v>135.97597597597598</v>
      </c>
      <c r="J16" s="23"/>
      <c r="K16" s="22">
        <f>SUM(C16:I16)</f>
        <v>805.28528528528534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1.0177842513171855</v>
      </c>
      <c r="D17" s="42">
        <f t="shared" si="3"/>
        <v>0.99552790200272223</v>
      </c>
      <c r="E17" s="42">
        <f t="shared" si="3"/>
        <v>0.95414563499669902</v>
      </c>
      <c r="F17" s="42">
        <f t="shared" si="3"/>
        <v>1.0390390390390392</v>
      </c>
      <c r="G17" s="42">
        <f t="shared" si="3"/>
        <v>1.0323466323466324</v>
      </c>
      <c r="H17" s="42">
        <f t="shared" si="3"/>
        <v>1.0545376837511669</v>
      </c>
      <c r="I17" s="42">
        <f t="shared" si="3"/>
        <v>0.94624896295042449</v>
      </c>
      <c r="J17" s="41"/>
      <c r="K17" s="42">
        <f>IF(K15=0,0,K16/K15)</f>
        <v>1.0042215803532675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Screen'!K$216</f>
        <v>8</v>
      </c>
      <c r="D19" s="185">
        <f>+'Input Screen'!K$217</f>
        <v>8</v>
      </c>
      <c r="E19" s="185">
        <f>+'Input Screen'!K$218</f>
        <v>7.5</v>
      </c>
      <c r="F19" s="185">
        <f>+'Input Screen'!K$219</f>
        <v>7.6</v>
      </c>
      <c r="G19" s="185">
        <f>+'Input Screen'!K$220</f>
        <v>5.6</v>
      </c>
      <c r="H19" s="185">
        <f>+'Input Screen'!K$221</f>
        <v>5.2</v>
      </c>
      <c r="I19" s="185">
        <f>+'Input Screen'!K$222</f>
        <v>7.3</v>
      </c>
      <c r="J19" s="23"/>
      <c r="K19" s="22">
        <f>SUM(C19:I19)</f>
        <v>49.2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49.84615384615384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</v>
      </c>
      <c r="E21" s="42">
        <f>IF(E19=0,0,E20/E19)</f>
        <v>1.0666666666666667</v>
      </c>
      <c r="F21" s="42">
        <f t="shared" si="4"/>
        <v>1.0526315789473684</v>
      </c>
      <c r="G21" s="42">
        <f t="shared" si="4"/>
        <v>0.87912087912087922</v>
      </c>
      <c r="H21" s="42">
        <f t="shared" si="4"/>
        <v>0.94674556213017758</v>
      </c>
      <c r="I21" s="42">
        <f t="shared" si="4"/>
        <v>1.095890410958904</v>
      </c>
      <c r="J21" s="41"/>
      <c r="K21" s="42">
        <f>IF(K19=0,0,K20/K19)</f>
        <v>1.0131332082551592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Screen'!L$216</f>
        <v>21.9</v>
      </c>
      <c r="D23" s="185">
        <f>+'Input Screen'!L$217</f>
        <v>22.6</v>
      </c>
      <c r="E23" s="185">
        <f>+'Input Screen'!L$218</f>
        <v>20</v>
      </c>
      <c r="F23" s="185">
        <f>+'Input Screen'!L$219</f>
        <v>22.5</v>
      </c>
      <c r="G23" s="185">
        <f>+'Input Screen'!L$220</f>
        <v>22.5</v>
      </c>
      <c r="H23" s="185">
        <f>+'Input Screen'!L$221</f>
        <v>22.6</v>
      </c>
      <c r="I23" s="185">
        <f>+'Input Screen'!L$222</f>
        <v>22.6</v>
      </c>
      <c r="J23" s="23"/>
      <c r="K23" s="22">
        <f>SUM(C23:I23)</f>
        <v>154.69999999999999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1.0273972602739727</v>
      </c>
      <c r="D25" s="42">
        <f t="shared" si="5"/>
        <v>0.99557522123893794</v>
      </c>
      <c r="E25" s="42">
        <f t="shared" si="5"/>
        <v>0.75</v>
      </c>
      <c r="F25" s="42">
        <f t="shared" si="5"/>
        <v>0.66666666666666663</v>
      </c>
      <c r="G25" s="42">
        <f t="shared" si="5"/>
        <v>1</v>
      </c>
      <c r="H25" s="42">
        <f t="shared" si="5"/>
        <v>0.99557522123893794</v>
      </c>
      <c r="I25" s="42">
        <f t="shared" si="5"/>
        <v>0.99557522123893794</v>
      </c>
      <c r="J25" s="41"/>
      <c r="K25" s="42">
        <f>IF(K23=0,0,K24/K23)</f>
        <v>0.92113768584356825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Screen'!M$216</f>
        <v>0</v>
      </c>
      <c r="D27" s="185">
        <f>+'Input Screen'!M$217</f>
        <v>0</v>
      </c>
      <c r="E27" s="185">
        <f>+'Input Screen'!M$218</f>
        <v>7.5</v>
      </c>
      <c r="F27" s="185">
        <f>+'Input Screen'!M$219</f>
        <v>0</v>
      </c>
      <c r="G27" s="185">
        <f>+'Input Screen'!M$220</f>
        <v>0</v>
      </c>
      <c r="H27" s="185">
        <f>+'Input Screen'!M$221</f>
        <v>7.5</v>
      </c>
      <c r="I27" s="185">
        <f>+'Input Screen'!M$222</f>
        <v>7.6</v>
      </c>
      <c r="J27" s="23"/>
      <c r="K27" s="22">
        <f>SUM(C27:I27)</f>
        <v>22.6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0.71333333333333326</v>
      </c>
      <c r="F29" s="42">
        <f t="shared" si="6"/>
        <v>0</v>
      </c>
      <c r="G29" s="42">
        <f t="shared" si="6"/>
        <v>0</v>
      </c>
      <c r="H29" s="42">
        <f t="shared" si="6"/>
        <v>0.71333333333333326</v>
      </c>
      <c r="I29" s="42">
        <f t="shared" si="6"/>
        <v>0.70394736842105265</v>
      </c>
      <c r="J29" s="41"/>
      <c r="K29" s="42">
        <f>IF(K27=0,0,K28/K27)</f>
        <v>0.7101769911504423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Screen'!N$216</f>
        <v>7.5</v>
      </c>
      <c r="D31" s="185">
        <f>+'Input Screen'!N$217</f>
        <v>7.5</v>
      </c>
      <c r="E31" s="185">
        <f>+'Input Screen'!N$218</f>
        <v>7.5</v>
      </c>
      <c r="F31" s="185">
        <f>+'Input Screen'!N$219</f>
        <v>7.5</v>
      </c>
      <c r="G31" s="185">
        <f>+'Input Screen'!N$220</f>
        <v>7.5</v>
      </c>
      <c r="H31" s="185">
        <f>+'Input Screen'!N$221</f>
        <v>7.5</v>
      </c>
      <c r="I31" s="185">
        <f>+'Input Screen'!N$222</f>
        <v>7.5</v>
      </c>
      <c r="J31" s="23"/>
      <c r="K31" s="22">
        <f>SUM(C31:I31)</f>
        <v>52.5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Screen'!O$216</f>
        <v>7.5</v>
      </c>
      <c r="D35" s="185">
        <f>+'Input Screen'!O$217</f>
        <v>7.6</v>
      </c>
      <c r="E35" s="185">
        <f>+'Input Screen'!O$218</f>
        <v>7.5</v>
      </c>
      <c r="F35" s="185">
        <f>+'Input Screen'!O$219</f>
        <v>7.5</v>
      </c>
      <c r="G35" s="185">
        <f>+'Input Screen'!O$220</f>
        <v>7.5</v>
      </c>
      <c r="H35" s="185">
        <f>+'Input Screen'!O$221</f>
        <v>7.5</v>
      </c>
      <c r="I35" s="185">
        <f>+'Input Screen'!O$222</f>
        <v>7.6</v>
      </c>
      <c r="J35" s="23"/>
      <c r="K35" s="22">
        <f>SUM(C35:I35)</f>
        <v>52.7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0.98684210526315796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0.98684210526315796</v>
      </c>
      <c r="J37" s="41"/>
      <c r="K37" s="42">
        <f>IF(K35=0,0,K36/K35)</f>
        <v>0.99620493358633766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Screen'!P$216</f>
        <v>15.1</v>
      </c>
      <c r="D39" s="185">
        <f>+'Input Screen'!P$217</f>
        <v>7.7</v>
      </c>
      <c r="E39" s="185">
        <f>+'Input Screen'!P$218</f>
        <v>7.6</v>
      </c>
      <c r="F39" s="185">
        <f>+'Input Screen'!P$219</f>
        <v>7.5</v>
      </c>
      <c r="G39" s="185">
        <f>+'Input Screen'!P$220</f>
        <v>7.5</v>
      </c>
      <c r="H39" s="185">
        <f>+'Input Screen'!P$221</f>
        <v>15</v>
      </c>
      <c r="I39" s="185">
        <f>+'Input Screen'!P$222</f>
        <v>15</v>
      </c>
      <c r="J39" s="23"/>
      <c r="K39" s="22">
        <f>SUM(C39:I39)</f>
        <v>75.400000000000006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1.4831168831168831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0.76133333333333331</v>
      </c>
      <c r="I41" s="42">
        <f t="shared" si="9"/>
        <v>0.76133333333333331</v>
      </c>
      <c r="J41" s="41"/>
      <c r="K41" s="42">
        <f>IF(K39=0,0,K40/K39)</f>
        <v>1.0602122015915119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Screen'!Q$216</f>
        <v>30</v>
      </c>
      <c r="D43" s="185">
        <f>+'Input Screen'!Q$217</f>
        <v>29.75</v>
      </c>
      <c r="E43" s="185">
        <f>+'Input Screen'!Q$218</f>
        <v>30</v>
      </c>
      <c r="F43" s="185">
        <f>+'Input Screen'!Q$219</f>
        <v>28</v>
      </c>
      <c r="G43" s="185">
        <f>+'Input Screen'!Q$220</f>
        <v>30.1</v>
      </c>
      <c r="H43" s="185">
        <f>+'Input Screen'!Q$221</f>
        <v>30</v>
      </c>
      <c r="I43" s="185">
        <f>+'Input Screen'!Q$222</f>
        <v>30.2</v>
      </c>
      <c r="J43" s="23"/>
      <c r="K43" s="22">
        <f>SUM(C43:I43)</f>
        <v>208.04999999999998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1.0084033613445378</v>
      </c>
      <c r="E45" s="42">
        <f t="shared" si="10"/>
        <v>1</v>
      </c>
      <c r="F45" s="42">
        <f t="shared" si="10"/>
        <v>1.0714285714285714</v>
      </c>
      <c r="G45" s="42">
        <f t="shared" si="10"/>
        <v>0.99667774086378735</v>
      </c>
      <c r="H45" s="42">
        <f t="shared" si="10"/>
        <v>1</v>
      </c>
      <c r="I45" s="42">
        <f t="shared" si="10"/>
        <v>0.99337748344370869</v>
      </c>
      <c r="J45" s="41"/>
      <c r="K45" s="42">
        <f>IF(K43=0,0,K44/K43)</f>
        <v>1.0093727469358329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Screen'!R$216</f>
        <v>8</v>
      </c>
      <c r="D47" s="185">
        <f>+'Input Screen'!R$217</f>
        <v>8</v>
      </c>
      <c r="E47" s="185">
        <f>+'Input Screen'!R$218</f>
        <v>8</v>
      </c>
      <c r="F47" s="185">
        <f>+'Input Screen'!R$219</f>
        <v>8</v>
      </c>
      <c r="G47" s="185">
        <f>+'Input Screen'!R$220</f>
        <v>8</v>
      </c>
      <c r="H47" s="185">
        <f>+'Input Screen'!R$221</f>
        <v>8</v>
      </c>
      <c r="I47" s="185">
        <f>+'Input Screen'!R$222</f>
        <v>7.6</v>
      </c>
      <c r="J47" s="23"/>
      <c r="K47" s="22">
        <f>SUM(C47:I47)</f>
        <v>55.6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1.0526315789473684</v>
      </c>
      <c r="J49" s="41"/>
      <c r="K49" s="42">
        <f>IF(K47=0,0,K48/K47)</f>
        <v>1.0071942446043165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Screen'!S$216</f>
        <v>8</v>
      </c>
      <c r="D51" s="185">
        <f>+'Input Screen'!S$217</f>
        <v>8</v>
      </c>
      <c r="E51" s="185">
        <f>+'Input Screen'!S$218</f>
        <v>8</v>
      </c>
      <c r="F51" s="185">
        <f>+'Input Screen'!S$219</f>
        <v>8</v>
      </c>
      <c r="G51" s="185">
        <f>+'Input Screen'!S$220</f>
        <v>8</v>
      </c>
      <c r="H51" s="185">
        <f>+'Input Screen'!S$221</f>
        <v>8</v>
      </c>
      <c r="I51" s="185">
        <f>+'Input Screen'!S$222</f>
        <v>7.85</v>
      </c>
      <c r="J51" s="23"/>
      <c r="K51" s="22">
        <f>SUM(C51:I51)</f>
        <v>55.85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1.7452229299363058</v>
      </c>
      <c r="J53" s="41"/>
      <c r="K53" s="42">
        <f>IF(K51=0,0,K52/K51)</f>
        <v>1.7170993733213966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Screen'!T$216</f>
        <v>11.42</v>
      </c>
      <c r="D55" s="185">
        <f>+'Input Screen'!T$217</f>
        <v>11.42</v>
      </c>
      <c r="E55" s="185">
        <f>+'Input Screen'!T$218</f>
        <v>11.42</v>
      </c>
      <c r="F55" s="185">
        <f>+'Input Screen'!T$219</f>
        <v>11.42</v>
      </c>
      <c r="G55" s="185">
        <f>+'Input Screen'!T$220</f>
        <v>11.42</v>
      </c>
      <c r="H55" s="185">
        <f>+'Input Screen'!T$221</f>
        <v>11.42</v>
      </c>
      <c r="I55" s="185">
        <f>+'Input Screen'!T$222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Screen'!U$216</f>
        <v>1.8</v>
      </c>
      <c r="D59" s="185">
        <f>+'Input Screen'!U$217</f>
        <v>1.5</v>
      </c>
      <c r="E59" s="185">
        <f>+'Input Screen'!U$218</f>
        <v>0</v>
      </c>
      <c r="F59" s="185">
        <f>+'Input Screen'!U$219</f>
        <v>0.3</v>
      </c>
      <c r="G59" s="185">
        <f>+'Input Screen'!U$220</f>
        <v>0.4</v>
      </c>
      <c r="H59" s="185">
        <f>+'Input Screen'!U$221</f>
        <v>0</v>
      </c>
      <c r="I59" s="185">
        <f>+'Input Screen'!U$222</f>
        <v>1.1000000000000001</v>
      </c>
      <c r="J59" s="23"/>
      <c r="K59" s="22">
        <f>SUM(C59:I59)</f>
        <v>5.0999999999999996</v>
      </c>
      <c r="L59" s="4"/>
    </row>
    <row r="60" spans="1:13" ht="15" customHeight="1">
      <c r="A60" s="337"/>
      <c r="B60" s="65" t="s">
        <v>71</v>
      </c>
      <c r="C60" s="28">
        <f>C59*'Labor Stds'!$S$10</f>
        <v>42.830100000000016</v>
      </c>
      <c r="D60" s="28">
        <f>D59*'Labor Stds'!$S$10</f>
        <v>35.691750000000013</v>
      </c>
      <c r="E60" s="28">
        <f>E59*'Labor Stds'!$S$10</f>
        <v>0</v>
      </c>
      <c r="F60" s="28">
        <f>F59*'Labor Stds'!$S$10</f>
        <v>7.1383500000000017</v>
      </c>
      <c r="G60" s="28">
        <f>G59*'Labor Stds'!$S$10</f>
        <v>9.5178000000000029</v>
      </c>
      <c r="H60" s="28">
        <f>H59*'Labor Stds'!$S$10</f>
        <v>0</v>
      </c>
      <c r="I60" s="28">
        <f>I59*'Labor Stds'!$S$10</f>
        <v>26.173950000000008</v>
      </c>
      <c r="J60" s="23"/>
      <c r="K60" s="28">
        <f>SUM(C60:I60)</f>
        <v>121.35195000000004</v>
      </c>
      <c r="L60" s="4"/>
    </row>
    <row r="61" spans="1:13" ht="15" customHeight="1">
      <c r="A61" s="338"/>
      <c r="B61" s="64" t="s">
        <v>17</v>
      </c>
      <c r="C61" s="28">
        <f>C60/3</f>
        <v>14.276700000000005</v>
      </c>
      <c r="D61" s="28">
        <f t="shared" ref="D61:I61" si="14">D60/3</f>
        <v>11.897250000000005</v>
      </c>
      <c r="E61" s="28">
        <f t="shared" si="14"/>
        <v>0</v>
      </c>
      <c r="F61" s="28">
        <f t="shared" si="14"/>
        <v>2.3794500000000007</v>
      </c>
      <c r="G61" s="28">
        <f t="shared" si="14"/>
        <v>3.172600000000001</v>
      </c>
      <c r="H61" s="28">
        <f t="shared" si="14"/>
        <v>0</v>
      </c>
      <c r="I61" s="28">
        <f t="shared" si="14"/>
        <v>8.7246500000000022</v>
      </c>
      <c r="J61" s="48"/>
      <c r="K61" s="28">
        <f>SUM(C61:I61)</f>
        <v>40.450650000000017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251.01999999999998</v>
      </c>
      <c r="D63" s="18">
        <f t="shared" ref="D63:I63" si="15">SUM(D15,D19,D23,D27,D31,D35,D39,D43,D47,D51,D55)</f>
        <v>249.56999999999996</v>
      </c>
      <c r="E63" s="18">
        <f t="shared" si="15"/>
        <v>199.61999999999998</v>
      </c>
      <c r="F63" s="18">
        <f t="shared" si="15"/>
        <v>188.01999999999998</v>
      </c>
      <c r="G63" s="18">
        <f t="shared" si="15"/>
        <v>195.61999999999998</v>
      </c>
      <c r="H63" s="18">
        <f t="shared" si="15"/>
        <v>256.21999999999997</v>
      </c>
      <c r="I63" s="18">
        <f t="shared" si="15"/>
        <v>268.37</v>
      </c>
      <c r="J63" s="17"/>
      <c r="K63" s="18">
        <f>SUM(C63:I63)</f>
        <v>1608.44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256.02597597597594</v>
      </c>
      <c r="D64" s="18">
        <f t="shared" ref="D64:I64" si="16">SUM(D16,D20,D24,D28,D32,D36,D40,D44,D48,D52,D56)</f>
        <v>258.42837837837834</v>
      </c>
      <c r="E64" s="18">
        <f t="shared" si="16"/>
        <v>198.62072072072073</v>
      </c>
      <c r="F64" s="18">
        <f t="shared" si="16"/>
        <v>195.67312312312313</v>
      </c>
      <c r="G64" s="18">
        <f t="shared" si="16"/>
        <v>207.30340725340724</v>
      </c>
      <c r="H64" s="18">
        <f t="shared" si="16"/>
        <v>263.10385770385767</v>
      </c>
      <c r="I64" s="18">
        <f t="shared" si="16"/>
        <v>261.37597597597596</v>
      </c>
      <c r="J64" s="23"/>
      <c r="K64" s="18">
        <f>SUM(C64:I64)</f>
        <v>1640.5314391314391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1.0199425383474463</v>
      </c>
      <c r="D65" s="42">
        <f t="shared" si="17"/>
        <v>1.0354945641638753</v>
      </c>
      <c r="E65" s="42">
        <f t="shared" si="17"/>
        <v>0.99499409237912406</v>
      </c>
      <c r="F65" s="42">
        <f t="shared" si="17"/>
        <v>1.0407037715302796</v>
      </c>
      <c r="G65" s="42">
        <f t="shared" si="17"/>
        <v>1.0597250140752852</v>
      </c>
      <c r="H65" s="42">
        <f t="shared" si="17"/>
        <v>1.0268669803444606</v>
      </c>
      <c r="I65" s="42">
        <f t="shared" si="17"/>
        <v>0.97393887534365231</v>
      </c>
      <c r="J65" s="41"/>
      <c r="K65" s="42">
        <f>IF(K63=0,0,K64/K63)</f>
        <v>1.0199519031679385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3480.1536999999994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3458.5472499999996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2784.3130000000001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2632.8764500000002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2734.4456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3534.8289999999997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3703.8556499999995</v>
      </c>
      <c r="J67" s="17"/>
      <c r="K67" s="28">
        <f>SUM(C67:I67)</f>
        <v>22329.020649999999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3536.5771414414417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3568.4329972972973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2775.3834567567574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2736.2983126126132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2890.5158801801808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3630.4298531531531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3607.5181414414415</v>
      </c>
      <c r="J68" s="23"/>
      <c r="K68" s="28">
        <f>SUM(C68:I68)</f>
        <v>22745.155782882881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1.0162129165276357</v>
      </c>
      <c r="D69" s="42">
        <f t="shared" si="18"/>
        <v>1.0317722267050993</v>
      </c>
      <c r="E69" s="42">
        <f t="shared" si="18"/>
        <v>0.99679290968966394</v>
      </c>
      <c r="F69" s="42">
        <f t="shared" si="18"/>
        <v>1.039280940285904</v>
      </c>
      <c r="G69" s="42">
        <f t="shared" si="18"/>
        <v>1.0570756573764644</v>
      </c>
      <c r="H69" s="42">
        <f t="shared" si="18"/>
        <v>1.0270453968645028</v>
      </c>
      <c r="I69" s="42">
        <f t="shared" si="18"/>
        <v>0.97398993976491555</v>
      </c>
      <c r="J69" s="41"/>
      <c r="K69" s="42">
        <f>IF(K67=0,0,K68/K67)</f>
        <v>1.0186365152061823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-5.0059759759759572</v>
      </c>
      <c r="D71" s="47">
        <f t="shared" ref="D71:I71" si="19">IF(D63=0,0,D63-D64)</f>
        <v>-8.8583783783783758</v>
      </c>
      <c r="E71" s="47">
        <f t="shared" si="19"/>
        <v>0.99927927927924998</v>
      </c>
      <c r="F71" s="47">
        <f t="shared" si="19"/>
        <v>-7.6531231231231516</v>
      </c>
      <c r="G71" s="47">
        <f t="shared" si="19"/>
        <v>-11.683407253407267</v>
      </c>
      <c r="H71" s="47">
        <f t="shared" si="19"/>
        <v>-6.8838577038577</v>
      </c>
      <c r="I71" s="47">
        <f t="shared" si="19"/>
        <v>6.9940240240240428</v>
      </c>
      <c r="J71" s="26"/>
      <c r="K71" s="242">
        <f>IF(K63=0,0,K63-K64)</f>
        <v>-32.091439131439074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-56.423441441442264</v>
      </c>
      <c r="D72" s="137">
        <f t="shared" ref="D72:I72" si="20">IF(D64=0,0,D67-D68)</f>
        <v>-109.88574729729771</v>
      </c>
      <c r="E72" s="137">
        <f t="shared" si="20"/>
        <v>8.9295432432427333</v>
      </c>
      <c r="F72" s="137">
        <f t="shared" si="20"/>
        <v>-103.42186261261304</v>
      </c>
      <c r="G72" s="137">
        <f t="shared" si="20"/>
        <v>-156.07028018018082</v>
      </c>
      <c r="H72" s="137">
        <f t="shared" si="20"/>
        <v>-95.600853153153366</v>
      </c>
      <c r="I72" s="137">
        <f t="shared" si="20"/>
        <v>96.337508558558056</v>
      </c>
      <c r="J72" s="26"/>
      <c r="K72" s="137">
        <f>IF(K64=0,0,K67-K68)</f>
        <v>-416.13513288288232</v>
      </c>
      <c r="L72" s="4"/>
    </row>
    <row r="73" spans="1:12" ht="15" customHeight="1">
      <c r="A73" s="68" t="s">
        <v>154</v>
      </c>
      <c r="B73" s="240">
        <f>IF(K64=0,0,(K64*60)/K11)</f>
        <v>56.054604981712046</v>
      </c>
      <c r="C73" s="78">
        <f>IF(C63=0,0,(C63*60)/C11)</f>
        <v>50.882432432432431</v>
      </c>
      <c r="D73" s="78">
        <f t="shared" ref="D73:I73" si="21">IF(D63=0,0,(D63*60)/D11)</f>
        <v>49.095737704918022</v>
      </c>
      <c r="E73" s="78">
        <f t="shared" si="21"/>
        <v>66.91173184357541</v>
      </c>
      <c r="F73" s="78">
        <f t="shared" si="21"/>
        <v>60.651612903225804</v>
      </c>
      <c r="G73" s="78">
        <f t="shared" si="21"/>
        <v>60.501030927835046</v>
      </c>
      <c r="H73" s="78">
        <f t="shared" si="21"/>
        <v>51.41538461538461</v>
      </c>
      <c r="I73" s="78">
        <f t="shared" si="21"/>
        <v>54.216161616161621</v>
      </c>
      <c r="J73" s="26"/>
      <c r="K73" s="243">
        <f>IF(K63=0,0,(K63*60)/K11)</f>
        <v>54.958086560364471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16.590393794749403</v>
      </c>
      <c r="C74" s="78">
        <f t="shared" ref="C74:K74" si="22">IF(C15=0,0,(C8/(C15/8)))</f>
        <v>16.946107784431138</v>
      </c>
      <c r="D74" s="78">
        <f t="shared" si="22"/>
        <v>16.46043165467626</v>
      </c>
      <c r="E74" s="78">
        <f t="shared" si="22"/>
        <v>15.791962174940899</v>
      </c>
      <c r="F74" s="78">
        <f t="shared" si="22"/>
        <v>17.3</v>
      </c>
      <c r="G74" s="78">
        <f t="shared" si="22"/>
        <v>17.005714285714287</v>
      </c>
      <c r="H74" s="78">
        <f t="shared" si="22"/>
        <v>17.438202247191011</v>
      </c>
      <c r="I74" s="78">
        <f t="shared" si="22"/>
        <v>15.810716771050801</v>
      </c>
      <c r="J74" s="26"/>
      <c r="K74" s="243">
        <f t="shared" si="22"/>
        <v>16.660431475246288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12.518518518518521</v>
      </c>
      <c r="C75" s="78">
        <f>IF(C19=0,0,(C9/(C19/8)))</f>
        <v>13</v>
      </c>
      <c r="D75" s="78">
        <f t="shared" ref="D75:I75" si="23">IF(D19=0,0,(D9/(D19/8)))</f>
        <v>12</v>
      </c>
      <c r="E75" s="78">
        <f t="shared" si="23"/>
        <v>12.8</v>
      </c>
      <c r="F75" s="78">
        <f t="shared" si="23"/>
        <v>13.684210526315789</v>
      </c>
      <c r="G75" s="78">
        <f t="shared" si="23"/>
        <v>11.428571428571429</v>
      </c>
      <c r="H75" s="78">
        <f t="shared" si="23"/>
        <v>12.307692307692307</v>
      </c>
      <c r="I75" s="78">
        <f t="shared" si="23"/>
        <v>13.15068493150685</v>
      </c>
      <c r="J75" s="26"/>
      <c r="K75" s="243">
        <f>IF(K19=0,0,(K9/(K19/8)))</f>
        <v>12.682926829268292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15.420560747663554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11</v>
      </c>
      <c r="F76" s="78">
        <f t="shared" si="24"/>
        <v>0</v>
      </c>
      <c r="G76" s="78">
        <f t="shared" si="24"/>
        <v>0</v>
      </c>
      <c r="H76" s="78">
        <f t="shared" si="24"/>
        <v>12</v>
      </c>
      <c r="I76" s="78">
        <f t="shared" si="24"/>
        <v>9.8684210526315805</v>
      </c>
      <c r="J76" s="129"/>
      <c r="K76" s="78">
        <f>IF(K27=0,0,(K12/(K27/7.5)))</f>
        <v>10.951327433628318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62.714285714285715</v>
      </c>
      <c r="C77" s="78">
        <f>IF(C43=0,0,(C11/(C43/7.5)))</f>
        <v>74</v>
      </c>
      <c r="D77" s="78">
        <f t="shared" ref="D77:I77" si="25">IF(D43=0,0,(D11/(D43/7.5)))</f>
        <v>76.890756302521012</v>
      </c>
      <c r="E77" s="78">
        <f t="shared" si="25"/>
        <v>44.75</v>
      </c>
      <c r="F77" s="78">
        <f t="shared" si="25"/>
        <v>49.821428571428569</v>
      </c>
      <c r="G77" s="78">
        <f t="shared" si="25"/>
        <v>48.338870431893682</v>
      </c>
      <c r="H77" s="78">
        <f t="shared" si="25"/>
        <v>74.75</v>
      </c>
      <c r="I77" s="78">
        <f t="shared" si="25"/>
        <v>73.758278145695371</v>
      </c>
      <c r="J77" s="38"/>
      <c r="K77" s="78">
        <f>IF(K43=0,0,(K11/(K43/7.5)))</f>
        <v>63.302090843547226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P92"/>
  <sheetViews>
    <sheetView showGridLines="0" view="pageBreakPreview" topLeftCell="C1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2" width="7.5546875" style="1" customWidth="1"/>
    <col min="13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49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12.57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-1.0190194162436548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Screen'!B223</f>
        <v>41489</v>
      </c>
      <c r="D5" s="12">
        <f t="shared" ref="D5:I5" si="0">+C5+1</f>
        <v>41490</v>
      </c>
      <c r="E5" s="12">
        <f t="shared" si="0"/>
        <v>41491</v>
      </c>
      <c r="F5" s="12">
        <f t="shared" si="0"/>
        <v>41492</v>
      </c>
      <c r="G5" s="12">
        <f t="shared" si="0"/>
        <v>41493</v>
      </c>
      <c r="H5" s="12">
        <f t="shared" si="0"/>
        <v>41494</v>
      </c>
      <c r="I5" s="12">
        <f t="shared" si="0"/>
        <v>41495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Screen'!C$223</f>
        <v>259</v>
      </c>
      <c r="D6" s="16">
        <f>+'Input Screen'!C$224</f>
        <v>304</v>
      </c>
      <c r="E6" s="16">
        <f>+'Input Screen'!C$225</f>
        <v>268</v>
      </c>
      <c r="F6" s="16">
        <f>+'Input Screen'!C$226</f>
        <v>299</v>
      </c>
      <c r="G6" s="16">
        <f>+'Input Screen'!C$227</f>
        <v>302</v>
      </c>
      <c r="H6" s="16">
        <f>+'Input Screen'!C$228</f>
        <v>298</v>
      </c>
      <c r="I6" s="16">
        <f>+'Input Screen'!C$229</f>
        <v>240</v>
      </c>
      <c r="J6" s="17"/>
      <c r="K6" s="18">
        <f>SUM(C6:I6)</f>
        <v>1970</v>
      </c>
      <c r="L6" s="263">
        <f>+K67/K6</f>
        <v>11.550980583756346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0.8354838709677419</v>
      </c>
      <c r="D7" s="42">
        <f t="shared" ref="D7:I7" si="1">D6/310</f>
        <v>0.98064516129032253</v>
      </c>
      <c r="E7" s="42">
        <f t="shared" si="1"/>
        <v>0.86451612903225805</v>
      </c>
      <c r="F7" s="42">
        <f t="shared" si="1"/>
        <v>0.96451612903225803</v>
      </c>
      <c r="G7" s="42">
        <f t="shared" si="1"/>
        <v>0.97419354838709682</v>
      </c>
      <c r="H7" s="42">
        <f t="shared" si="1"/>
        <v>0.96129032258064517</v>
      </c>
      <c r="I7" s="42">
        <f t="shared" si="1"/>
        <v>0.77419354838709675</v>
      </c>
      <c r="J7" s="17"/>
      <c r="K7" s="42">
        <f>K6/2170</f>
        <v>0.90783410138248843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Screen'!D$223</f>
        <v>256</v>
      </c>
      <c r="D8" s="16">
        <f>+'Input Screen'!D$224</f>
        <v>276</v>
      </c>
      <c r="E8" s="16">
        <f>+'Input Screen'!D$225</f>
        <v>229</v>
      </c>
      <c r="F8" s="16">
        <f>+'Input Screen'!D$226</f>
        <v>275</v>
      </c>
      <c r="G8" s="16">
        <f>+'Input Screen'!D$227</f>
        <v>273</v>
      </c>
      <c r="H8" s="16">
        <f>+'Input Screen'!D$228</f>
        <v>273</v>
      </c>
      <c r="I8" s="16">
        <f>+'Input Screen'!D$229</f>
        <v>218</v>
      </c>
      <c r="J8" s="17"/>
      <c r="K8" s="18">
        <f t="shared" ref="K8:K13" si="2">SUM(C8:I8)</f>
        <v>1800</v>
      </c>
      <c r="L8" s="4"/>
      <c r="M8" s="4"/>
    </row>
    <row r="9" spans="1:16" ht="15" customHeight="1">
      <c r="A9" s="15"/>
      <c r="B9" s="62" t="str">
        <f>'Week 1'!B9</f>
        <v>PM Rooms Cleaned</v>
      </c>
      <c r="C9" s="16">
        <f>+'Input Screen'!E$223</f>
        <v>13</v>
      </c>
      <c r="D9" s="16">
        <f>+'Input Screen'!E$224</f>
        <v>14</v>
      </c>
      <c r="E9" s="16">
        <f>+'Input Screen'!E$225</f>
        <v>7</v>
      </c>
      <c r="F9" s="16">
        <f>+'Input Screen'!E$226</f>
        <v>6</v>
      </c>
      <c r="G9" s="16">
        <f>+'Input Screen'!E$227</f>
        <v>12</v>
      </c>
      <c r="H9" s="16">
        <f>+'Input Screen'!E$228</f>
        <v>11</v>
      </c>
      <c r="I9" s="16">
        <f>+'Input Screen'!E$229</f>
        <v>11</v>
      </c>
      <c r="J9" s="17"/>
      <c r="K9" s="18">
        <f t="shared" si="2"/>
        <v>74</v>
      </c>
      <c r="L9" s="4"/>
      <c r="M9" s="4"/>
    </row>
    <row r="10" spans="1:16" ht="15" customHeight="1">
      <c r="A10" s="15"/>
      <c r="B10" s="62" t="str">
        <f>'Week 1'!B10</f>
        <v>Rooms Sold</v>
      </c>
      <c r="C10" s="16">
        <f>+'Input Screen'!F$223</f>
        <v>16</v>
      </c>
      <c r="D10" s="16">
        <f>+'Input Screen'!F$224</f>
        <v>0</v>
      </c>
      <c r="E10" s="16">
        <f>+'Input Screen'!F$225</f>
        <v>6</v>
      </c>
      <c r="F10" s="16">
        <f>+'Input Screen'!F$226</f>
        <v>4</v>
      </c>
      <c r="G10" s="16">
        <f>+'Input Screen'!F$227</f>
        <v>1</v>
      </c>
      <c r="H10" s="16">
        <f>+'Input Screen'!F$228</f>
        <v>2</v>
      </c>
      <c r="I10" s="16">
        <f>+'Input Screen'!F$229</f>
        <v>4</v>
      </c>
      <c r="J10" s="17"/>
      <c r="K10" s="18">
        <f t="shared" si="2"/>
        <v>33</v>
      </c>
      <c r="L10" s="4"/>
      <c r="M10" s="4"/>
    </row>
    <row r="11" spans="1:16" ht="15" customHeight="1">
      <c r="A11" s="15"/>
      <c r="B11" s="62" t="str">
        <f>'Week 1'!B11</f>
        <v>Total Rooms Cleaned</v>
      </c>
      <c r="C11" s="16">
        <f>+'Input Screen'!G$223</f>
        <v>285</v>
      </c>
      <c r="D11" s="16">
        <f>+'Input Screen'!G$224</f>
        <v>290</v>
      </c>
      <c r="E11" s="16">
        <f>+'Input Screen'!G$225</f>
        <v>242</v>
      </c>
      <c r="F11" s="16">
        <f>+'Input Screen'!G$226</f>
        <v>285</v>
      </c>
      <c r="G11" s="16">
        <f>+'Input Screen'!G$227</f>
        <v>286</v>
      </c>
      <c r="H11" s="16">
        <f>+'Input Screen'!G$228</f>
        <v>286</v>
      </c>
      <c r="I11" s="16">
        <f>+'Input Screen'!G$229</f>
        <v>233</v>
      </c>
      <c r="J11" s="17"/>
      <c r="K11" s="18">
        <f t="shared" si="2"/>
        <v>1907</v>
      </c>
      <c r="L11" s="284">
        <f>+K63/K11</f>
        <v>0.8530886208704771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Screen'!H$223</f>
        <v>0</v>
      </c>
      <c r="D12" s="16">
        <f>+'Input Screen'!H$224</f>
        <v>0</v>
      </c>
      <c r="E12" s="16">
        <f>+'Input Screen'!H$225</f>
        <v>0</v>
      </c>
      <c r="F12" s="16">
        <f>+'Input Screen'!H$226</f>
        <v>0</v>
      </c>
      <c r="G12" s="16">
        <f>+'Input Screen'!H$227</f>
        <v>0</v>
      </c>
      <c r="H12" s="16">
        <f>+'Input Screen'!H$228</f>
        <v>0</v>
      </c>
      <c r="I12" s="16">
        <f>+'Input Screen'!H$229</f>
        <v>0</v>
      </c>
      <c r="J12" s="17"/>
      <c r="K12" s="18">
        <f t="shared" si="2"/>
        <v>0</v>
      </c>
      <c r="L12" s="4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Screen'!I$223</f>
        <v>0</v>
      </c>
      <c r="D13" s="16">
        <f>+'Input Screen'!I$224</f>
        <v>0</v>
      </c>
      <c r="E13" s="16">
        <f>+'Input Screen'!I$225</f>
        <v>0</v>
      </c>
      <c r="F13" s="16">
        <f>+'Input Screen'!I$226</f>
        <v>0</v>
      </c>
      <c r="G13" s="16">
        <f>+'Input Screen'!I$227</f>
        <v>0</v>
      </c>
      <c r="H13" s="16">
        <f>+'Input Screen'!I$228</f>
        <v>5</v>
      </c>
      <c r="I13" s="16">
        <f>+'Input Screen'!I$229</f>
        <v>5</v>
      </c>
      <c r="J13" s="17"/>
      <c r="K13" s="18">
        <f t="shared" si="2"/>
        <v>10</v>
      </c>
      <c r="L13" s="4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Screen'!J$223</f>
        <v>120</v>
      </c>
      <c r="D15" s="185">
        <f>+'Input Screen'!J$224</f>
        <v>137</v>
      </c>
      <c r="E15" s="185">
        <f>+'Input Screen'!J$225</f>
        <v>101.1</v>
      </c>
      <c r="F15" s="185">
        <f>+'Input Screen'!J$226</f>
        <v>129.1</v>
      </c>
      <c r="G15" s="185">
        <f>+'Input Screen'!J$227</f>
        <v>133.5</v>
      </c>
      <c r="H15" s="185">
        <f>+'Input Screen'!J$228</f>
        <v>127.2</v>
      </c>
      <c r="I15" s="185">
        <f>+'Input Screen'!J$229</f>
        <v>104.3</v>
      </c>
      <c r="J15" s="23"/>
      <c r="K15" s="22">
        <f>SUM(C15:I15)</f>
        <v>852.2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123.96396396396398</v>
      </c>
      <c r="D16" s="22">
        <f>VLOOKUP(D8,'Labor Stds'!A14:Q76,7)</f>
        <v>133.57357357357358</v>
      </c>
      <c r="E16" s="22">
        <f>VLOOKUP(E8,'Labor Stds'!A14:Q76,7)</f>
        <v>109.54954954954955</v>
      </c>
      <c r="F16" s="22">
        <f>VLOOKUP(F8,'Labor Stds'!A14:Q76,7)</f>
        <v>131.17117117117118</v>
      </c>
      <c r="G16" s="22">
        <f>VLOOKUP(G8,'Labor Stds'!A14:Q76,7)</f>
        <v>131.17117117117118</v>
      </c>
      <c r="H16" s="22">
        <f>VLOOKUP(H8,'Labor Stds'!A14:Q76,7)</f>
        <v>131.17117117117118</v>
      </c>
      <c r="I16" s="22">
        <f>VLOOKUP(I8,'Labor Stds'!A14:Q76,7)</f>
        <v>104.74474474474475</v>
      </c>
      <c r="J16" s="23"/>
      <c r="K16" s="22">
        <f>SUM(C16:I16)</f>
        <v>865.34534534534544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1.0330330330330331</v>
      </c>
      <c r="D17" s="42">
        <f t="shared" si="3"/>
        <v>0.9749895881282743</v>
      </c>
      <c r="E17" s="42">
        <f t="shared" si="3"/>
        <v>1.0835761577601342</v>
      </c>
      <c r="F17" s="42">
        <f t="shared" si="3"/>
        <v>1.0160431539207684</v>
      </c>
      <c r="G17" s="42">
        <f t="shared" si="3"/>
        <v>0.98255558929716236</v>
      </c>
      <c r="H17" s="42">
        <f t="shared" si="3"/>
        <v>1.0312198991444275</v>
      </c>
      <c r="I17" s="42">
        <f t="shared" si="3"/>
        <v>1.0042640915124137</v>
      </c>
      <c r="J17" s="41"/>
      <c r="K17" s="42">
        <f>IF(K15=0,0,K16/K15)</f>
        <v>1.0154251881545944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Screen'!K$223</f>
        <v>8</v>
      </c>
      <c r="D19" s="185">
        <f>+'Input Screen'!K$224</f>
        <v>8</v>
      </c>
      <c r="E19" s="185">
        <f>+'Input Screen'!K$225</f>
        <v>5.8</v>
      </c>
      <c r="F19" s="185">
        <f>+'Input Screen'!K$226</f>
        <v>6</v>
      </c>
      <c r="G19" s="185">
        <f>+'Input Screen'!K$227</f>
        <v>7.4</v>
      </c>
      <c r="H19" s="185">
        <f>+'Input Screen'!K$228</f>
        <v>7</v>
      </c>
      <c r="I19" s="185">
        <f>+'Input Screen'!K$229</f>
        <v>7.5</v>
      </c>
      <c r="J19" s="23"/>
      <c r="K19" s="22">
        <f>SUM(C19:I19)</f>
        <v>49.7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4.9230769230769234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49.846153846153847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</v>
      </c>
      <c r="E21" s="42">
        <f>IF(E19=0,0,E20/E19)</f>
        <v>0.8488063660477454</v>
      </c>
      <c r="F21" s="42">
        <f t="shared" si="4"/>
        <v>0.8205128205128206</v>
      </c>
      <c r="G21" s="42">
        <f t="shared" si="4"/>
        <v>1.0810810810810809</v>
      </c>
      <c r="H21" s="42">
        <f t="shared" si="4"/>
        <v>1.1428571428571428</v>
      </c>
      <c r="I21" s="42">
        <f t="shared" si="4"/>
        <v>1.0666666666666667</v>
      </c>
      <c r="J21" s="41"/>
      <c r="K21" s="42">
        <f>IF(K19=0,0,K20/K19)</f>
        <v>1.0029407212505803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Screen'!L$223</f>
        <v>22.5</v>
      </c>
      <c r="D23" s="185">
        <f>+'Input Screen'!L$224</f>
        <v>22.6</v>
      </c>
      <c r="E23" s="185">
        <f>+'Input Screen'!L$225</f>
        <v>22.5</v>
      </c>
      <c r="F23" s="185">
        <f>+'Input Screen'!L$226</f>
        <v>22.6</v>
      </c>
      <c r="G23" s="185">
        <f>+'Input Screen'!L$227</f>
        <v>22.5</v>
      </c>
      <c r="H23" s="185">
        <f>+'Input Screen'!L$228</f>
        <v>22.5</v>
      </c>
      <c r="I23" s="185">
        <f>+'Input Screen'!L$229</f>
        <v>22.6</v>
      </c>
      <c r="J23" s="23"/>
      <c r="K23" s="22">
        <f>SUM(C23:I23)</f>
        <v>157.79999999999998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0.99557522123893794</v>
      </c>
      <c r="E25" s="42">
        <f t="shared" si="5"/>
        <v>1</v>
      </c>
      <c r="F25" s="42">
        <f t="shared" si="5"/>
        <v>0.99557522123893794</v>
      </c>
      <c r="G25" s="42">
        <f t="shared" si="5"/>
        <v>1</v>
      </c>
      <c r="H25" s="42">
        <f t="shared" si="5"/>
        <v>1</v>
      </c>
      <c r="I25" s="42">
        <f t="shared" si="5"/>
        <v>0.99557522123893794</v>
      </c>
      <c r="J25" s="41"/>
      <c r="K25" s="42">
        <f>IF(K23=0,0,K24/K23)</f>
        <v>0.9980988593155895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Screen'!M$223</f>
        <v>0</v>
      </c>
      <c r="D27" s="185">
        <f>+'Input Screen'!M$224</f>
        <v>0</v>
      </c>
      <c r="E27" s="185">
        <f>+'Input Screen'!M$225</f>
        <v>0</v>
      </c>
      <c r="F27" s="185">
        <f>+'Input Screen'!M$226</f>
        <v>0</v>
      </c>
      <c r="G27" s="185">
        <f>+'Input Screen'!M$227</f>
        <v>0</v>
      </c>
      <c r="H27" s="185">
        <f>+'Input Screen'!M$228</f>
        <v>0</v>
      </c>
      <c r="I27" s="185">
        <f>+'Input Screen'!M$229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Screen'!N$223</f>
        <v>7.5</v>
      </c>
      <c r="D31" s="185">
        <f>+'Input Screen'!N$224</f>
        <v>7.5</v>
      </c>
      <c r="E31" s="185">
        <f>+'Input Screen'!N$225</f>
        <v>7.5</v>
      </c>
      <c r="F31" s="185">
        <f>+'Input Screen'!N$226</f>
        <v>7.5</v>
      </c>
      <c r="G31" s="185">
        <f>+'Input Screen'!N$227</f>
        <v>7.5</v>
      </c>
      <c r="H31" s="185">
        <f>+'Input Screen'!N$228</f>
        <v>7.5</v>
      </c>
      <c r="I31" s="185">
        <f>+'Input Screen'!N$229</f>
        <v>7.5</v>
      </c>
      <c r="J31" s="23"/>
      <c r="K31" s="22">
        <f>SUM(C31:I31)</f>
        <v>52.5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Screen'!O$223</f>
        <v>7.5</v>
      </c>
      <c r="D35" s="185">
        <f>+'Input Screen'!O$224</f>
        <v>7.5</v>
      </c>
      <c r="E35" s="185">
        <f>+'Input Screen'!O$225</f>
        <v>7.5</v>
      </c>
      <c r="F35" s="185">
        <f>+'Input Screen'!O$226</f>
        <v>7.5</v>
      </c>
      <c r="G35" s="185">
        <f>+'Input Screen'!O$227</f>
        <v>7.5</v>
      </c>
      <c r="H35" s="185">
        <f>+'Input Screen'!O$228</f>
        <v>7.5</v>
      </c>
      <c r="I35" s="185">
        <f>+'Input Screen'!O$229</f>
        <v>7.5</v>
      </c>
      <c r="J35" s="23"/>
      <c r="K35" s="22">
        <f>SUM(C35:I35)</f>
        <v>52.5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Screen'!P$223</f>
        <v>15</v>
      </c>
      <c r="D39" s="185">
        <f>+'Input Screen'!P$224</f>
        <v>7.6</v>
      </c>
      <c r="E39" s="185">
        <f>+'Input Screen'!P$225</f>
        <v>7.5</v>
      </c>
      <c r="F39" s="185">
        <f>+'Input Screen'!P$226</f>
        <v>7.5</v>
      </c>
      <c r="G39" s="185">
        <f>+'Input Screen'!P$227</f>
        <v>7.5</v>
      </c>
      <c r="H39" s="185">
        <f>+'Input Screen'!P$228</f>
        <v>15</v>
      </c>
      <c r="I39" s="185">
        <f>+'Input Screen'!P$229</f>
        <v>15.1</v>
      </c>
      <c r="J39" s="23"/>
      <c r="K39" s="22">
        <f>SUM(C39:I39)</f>
        <v>75.2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1.5026315789473685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0.76133333333333331</v>
      </c>
      <c r="I41" s="42">
        <f t="shared" si="9"/>
        <v>0.75629139072847684</v>
      </c>
      <c r="J41" s="41"/>
      <c r="K41" s="42">
        <f>IF(K39=0,0,K40/K39)</f>
        <v>1.0630319148936169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Screen'!Q$223</f>
        <v>30</v>
      </c>
      <c r="D43" s="185">
        <f>+'Input Screen'!Q$224</f>
        <v>30.1</v>
      </c>
      <c r="E43" s="185">
        <f>+'Input Screen'!Q$225</f>
        <v>30.5</v>
      </c>
      <c r="F43" s="185">
        <f>+'Input Screen'!Q$226</f>
        <v>30</v>
      </c>
      <c r="G43" s="185">
        <f>+'Input Screen'!Q$227</f>
        <v>15</v>
      </c>
      <c r="H43" s="185">
        <f>+'Input Screen'!Q$228</f>
        <v>37.9</v>
      </c>
      <c r="I43" s="185">
        <f>+'Input Screen'!Q$229</f>
        <v>37.5</v>
      </c>
      <c r="J43" s="23"/>
      <c r="K43" s="22">
        <f>SUM(C43:I43)</f>
        <v>211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0.99667774086378735</v>
      </c>
      <c r="E45" s="42">
        <f t="shared" si="10"/>
        <v>0.98360655737704916</v>
      </c>
      <c r="F45" s="42">
        <f t="shared" si="10"/>
        <v>1</v>
      </c>
      <c r="G45" s="42">
        <f t="shared" si="10"/>
        <v>2</v>
      </c>
      <c r="H45" s="42">
        <f t="shared" si="10"/>
        <v>0.79155672823219003</v>
      </c>
      <c r="I45" s="42">
        <f t="shared" si="10"/>
        <v>0.8</v>
      </c>
      <c r="J45" s="41"/>
      <c r="K45" s="42">
        <f>IF(K43=0,0,K44/K43)</f>
        <v>0.99526066350710896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Screen'!R$223</f>
        <v>8</v>
      </c>
      <c r="D47" s="185">
        <f>+'Input Screen'!R$224</f>
        <v>8</v>
      </c>
      <c r="E47" s="185">
        <f>+'Input Screen'!R$225</f>
        <v>8</v>
      </c>
      <c r="F47" s="185">
        <f>+'Input Screen'!R$226</f>
        <v>8</v>
      </c>
      <c r="G47" s="185">
        <f>+'Input Screen'!R$227</f>
        <v>0</v>
      </c>
      <c r="H47" s="185">
        <f>+'Input Screen'!R$228</f>
        <v>8</v>
      </c>
      <c r="I47" s="185">
        <f>+'Input Screen'!R$229</f>
        <v>8</v>
      </c>
      <c r="J47" s="23"/>
      <c r="K47" s="22">
        <f>SUM(C47:I47)</f>
        <v>48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0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1.1666666666666667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Screen'!S$223</f>
        <v>8</v>
      </c>
      <c r="D51" s="185">
        <f>+'Input Screen'!S$224</f>
        <v>8</v>
      </c>
      <c r="E51" s="185">
        <f>+'Input Screen'!S$225</f>
        <v>0</v>
      </c>
      <c r="F51" s="185">
        <f>+'Input Screen'!S$226</f>
        <v>8</v>
      </c>
      <c r="G51" s="185">
        <f>+'Input Screen'!S$227</f>
        <v>8</v>
      </c>
      <c r="H51" s="185">
        <f>+'Input Screen'!S$228</f>
        <v>8</v>
      </c>
      <c r="I51" s="185">
        <f>+'Input Screen'!S$229</f>
        <v>8</v>
      </c>
      <c r="J51" s="23"/>
      <c r="K51" s="22">
        <f>SUM(C51:I51)</f>
        <v>48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0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1.9979166666666668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Screen'!T$223</f>
        <v>11.42</v>
      </c>
      <c r="D55" s="185">
        <f>+'Input Screen'!T$224</f>
        <v>11.42</v>
      </c>
      <c r="E55" s="185">
        <f>+'Input Screen'!T$225</f>
        <v>11.42</v>
      </c>
      <c r="F55" s="185">
        <f>+'Input Screen'!T$226</f>
        <v>11.42</v>
      </c>
      <c r="G55" s="185">
        <f>+'Input Screen'!T$227</f>
        <v>11.42</v>
      </c>
      <c r="H55" s="185">
        <f>+'Input Screen'!T$228</f>
        <v>11.42</v>
      </c>
      <c r="I55" s="185">
        <f>+'Input Screen'!T$229</f>
        <v>11.42</v>
      </c>
      <c r="J55" s="23"/>
      <c r="K55" s="22">
        <f>SUM(C55:I55)</f>
        <v>79.94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1.000875656742557</v>
      </c>
      <c r="D57" s="42">
        <f>IF(D55=0,0,D56/D55)</f>
        <v>1.000875656742557</v>
      </c>
      <c r="E57" s="42">
        <f t="shared" si="13"/>
        <v>1.000875656742557</v>
      </c>
      <c r="F57" s="42">
        <f t="shared" si="13"/>
        <v>1.000875656742557</v>
      </c>
      <c r="G57" s="42">
        <f t="shared" si="13"/>
        <v>1.000875656742557</v>
      </c>
      <c r="H57" s="42">
        <f t="shared" si="13"/>
        <v>1.000875656742557</v>
      </c>
      <c r="I57" s="42">
        <f t="shared" si="13"/>
        <v>1.000875656742557</v>
      </c>
      <c r="J57" s="41"/>
      <c r="K57" s="42">
        <f>IF(K55=0,0,K56/K55)</f>
        <v>1.0008756567425567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Screen'!U$223</f>
        <v>15.6</v>
      </c>
      <c r="D59" s="185">
        <f>+'Input Screen'!U$224</f>
        <v>6.6</v>
      </c>
      <c r="E59" s="185">
        <f>+'Input Screen'!U$225</f>
        <v>0.1</v>
      </c>
      <c r="F59" s="185">
        <f>+'Input Screen'!U$226</f>
        <v>0.3</v>
      </c>
      <c r="G59" s="185">
        <f>+'Input Screen'!U$227</f>
        <v>0</v>
      </c>
      <c r="H59" s="185">
        <f>+'Input Screen'!U$228</f>
        <v>0.3</v>
      </c>
      <c r="I59" s="185">
        <f>+'Input Screen'!U$229</f>
        <v>7.6</v>
      </c>
      <c r="J59" s="23"/>
      <c r="K59" s="22">
        <f>SUM(C59:I59)</f>
        <v>30.5</v>
      </c>
      <c r="L59" s="4"/>
    </row>
    <row r="60" spans="1:13" ht="15" customHeight="1">
      <c r="A60" s="337"/>
      <c r="B60" s="65" t="s">
        <v>71</v>
      </c>
      <c r="C60" s="28">
        <f>C59*'Labor Stds'!$S$10</f>
        <v>371.19420000000008</v>
      </c>
      <c r="D60" s="28">
        <f>D59*'Labor Stds'!$S$10</f>
        <v>157.04370000000003</v>
      </c>
      <c r="E60" s="28">
        <f>E59*'Labor Stds'!$S$10</f>
        <v>2.3794500000000007</v>
      </c>
      <c r="F60" s="28">
        <f>F59*'Labor Stds'!$S$10</f>
        <v>7.1383500000000017</v>
      </c>
      <c r="G60" s="28">
        <f>G59*'Labor Stds'!$S$10</f>
        <v>0</v>
      </c>
      <c r="H60" s="28">
        <f>H59*'Labor Stds'!$S$10</f>
        <v>7.1383500000000017</v>
      </c>
      <c r="I60" s="28">
        <f>I59*'Labor Stds'!$S$10</f>
        <v>180.83820000000003</v>
      </c>
      <c r="J60" s="23"/>
      <c r="K60" s="28">
        <f>SUM(C60:I60)</f>
        <v>725.73225000000002</v>
      </c>
      <c r="L60" s="4"/>
    </row>
    <row r="61" spans="1:13" ht="15" customHeight="1">
      <c r="A61" s="338"/>
      <c r="B61" s="64" t="s">
        <v>17</v>
      </c>
      <c r="C61" s="28">
        <f>C60/3</f>
        <v>123.73140000000002</v>
      </c>
      <c r="D61" s="28">
        <f t="shared" ref="D61:I61" si="14">D60/3</f>
        <v>52.34790000000001</v>
      </c>
      <c r="E61" s="28">
        <f t="shared" si="14"/>
        <v>0.79315000000000024</v>
      </c>
      <c r="F61" s="28">
        <f t="shared" si="14"/>
        <v>2.3794500000000007</v>
      </c>
      <c r="G61" s="28">
        <f t="shared" si="14"/>
        <v>0</v>
      </c>
      <c r="H61" s="28">
        <f t="shared" si="14"/>
        <v>2.3794500000000007</v>
      </c>
      <c r="I61" s="28">
        <f t="shared" si="14"/>
        <v>60.27940000000001</v>
      </c>
      <c r="J61" s="48"/>
      <c r="K61" s="28">
        <f>SUM(C61:I61)</f>
        <v>241.91075000000004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237.92</v>
      </c>
      <c r="D63" s="18">
        <f t="shared" ref="D63:I63" si="15">SUM(D15,D19,D23,D27,D31,D35,D39,D43,D47,D51,D55)</f>
        <v>247.71999999999997</v>
      </c>
      <c r="E63" s="18">
        <f t="shared" si="15"/>
        <v>201.81999999999996</v>
      </c>
      <c r="F63" s="18">
        <f t="shared" si="15"/>
        <v>237.61999999999998</v>
      </c>
      <c r="G63" s="18">
        <f t="shared" si="15"/>
        <v>220.32</v>
      </c>
      <c r="H63" s="18">
        <f t="shared" si="15"/>
        <v>252.01999999999998</v>
      </c>
      <c r="I63" s="18">
        <f t="shared" si="15"/>
        <v>229.42</v>
      </c>
      <c r="J63" s="17"/>
      <c r="K63" s="18">
        <f>SUM(C63:I63)</f>
        <v>1626.84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244.01396396396396</v>
      </c>
      <c r="D64" s="18">
        <f t="shared" ref="D64:I64" si="16">SUM(D16,D20,D24,D28,D32,D36,D40,D44,D48,D52,D56)</f>
        <v>253.62357357357357</v>
      </c>
      <c r="E64" s="18">
        <f t="shared" si="16"/>
        <v>226.52262647262646</v>
      </c>
      <c r="F64" s="18">
        <f t="shared" si="16"/>
        <v>248.1442480942481</v>
      </c>
      <c r="G64" s="18">
        <f t="shared" si="16"/>
        <v>251.22117117117116</v>
      </c>
      <c r="H64" s="18">
        <f t="shared" si="16"/>
        <v>251.22117117117116</v>
      </c>
      <c r="I64" s="18">
        <f t="shared" si="16"/>
        <v>224.79474474474475</v>
      </c>
      <c r="J64" s="23"/>
      <c r="K64" s="18">
        <f>SUM(C64:I64)</f>
        <v>1699.541499191499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1.0256135001847846</v>
      </c>
      <c r="D65" s="42">
        <f t="shared" si="17"/>
        <v>1.02383163884052</v>
      </c>
      <c r="E65" s="42">
        <f t="shared" si="17"/>
        <v>1.122399298744557</v>
      </c>
      <c r="F65" s="42">
        <f t="shared" si="17"/>
        <v>1.0442902453255118</v>
      </c>
      <c r="G65" s="42">
        <f t="shared" si="17"/>
        <v>1.140255860435599</v>
      </c>
      <c r="H65" s="42">
        <f t="shared" si="17"/>
        <v>0.99683029589386229</v>
      </c>
      <c r="I65" s="42">
        <f t="shared" si="17"/>
        <v>0.97983935465410499</v>
      </c>
      <c r="J65" s="41"/>
      <c r="K65" s="42">
        <f>IF(K63=0,0,K64/K63)</f>
        <v>1.0446887826654736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3415.9024000000004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3474.4668999999999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2808.3581500000005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3290.5724499999992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3044.875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3481.5164499999996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3239.7404000000001</v>
      </c>
      <c r="J67" s="17"/>
      <c r="K67" s="28">
        <f>SUM(C67:I67)</f>
        <v>22755.43175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3377.2978621621623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3504.7212855855855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3145.3627270270276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3432.0654297297301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3472.8654297297298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3472.8654297297298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3122.451015315316</v>
      </c>
      <c r="J68" s="23"/>
      <c r="K68" s="28">
        <f>SUM(C68:I68)</f>
        <v>23527.62917927928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0.98869858288754442</v>
      </c>
      <c r="D69" s="42">
        <f t="shared" si="18"/>
        <v>1.0087076338489758</v>
      </c>
      <c r="E69" s="42">
        <f t="shared" si="18"/>
        <v>1.120000569381447</v>
      </c>
      <c r="F69" s="42">
        <f t="shared" si="18"/>
        <v>1.0429995029374695</v>
      </c>
      <c r="G69" s="42">
        <f t="shared" si="18"/>
        <v>1.140560919489217</v>
      </c>
      <c r="H69" s="42">
        <f t="shared" si="18"/>
        <v>0.99751515743368968</v>
      </c>
      <c r="I69" s="42">
        <f t="shared" si="18"/>
        <v>0.9637966718923886</v>
      </c>
      <c r="J69" s="41"/>
      <c r="K69" s="42">
        <f>IF(K67=0,0,K68/K67)</f>
        <v>1.033934641968693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-6.0939639639639722</v>
      </c>
      <c r="D71" s="47">
        <f t="shared" ref="D71:I71" si="19">IF(D63=0,0,D63-D64)</f>
        <v>-5.9035735735735955</v>
      </c>
      <c r="E71" s="47">
        <f t="shared" si="19"/>
        <v>-24.702626472626491</v>
      </c>
      <c r="F71" s="47">
        <f t="shared" si="19"/>
        <v>-10.524248094248122</v>
      </c>
      <c r="G71" s="47">
        <f t="shared" si="19"/>
        <v>-30.901171171171171</v>
      </c>
      <c r="H71" s="47">
        <f t="shared" si="19"/>
        <v>0.79882882882881745</v>
      </c>
      <c r="I71" s="47">
        <f t="shared" si="19"/>
        <v>4.6252552552552402</v>
      </c>
      <c r="J71" s="26"/>
      <c r="K71" s="242">
        <f>IF(K63=0,0,K63-K64)</f>
        <v>-72.701499191499124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38.604537837838052</v>
      </c>
      <c r="D72" s="137">
        <f t="shared" ref="D72:I72" si="20">IF(D64=0,0,D67-D68)</f>
        <v>-30.254385585585624</v>
      </c>
      <c r="E72" s="137">
        <f t="shared" si="20"/>
        <v>-337.00457702702715</v>
      </c>
      <c r="F72" s="137">
        <f t="shared" si="20"/>
        <v>-141.49297972973091</v>
      </c>
      <c r="G72" s="137">
        <f t="shared" si="20"/>
        <v>-427.99042972972984</v>
      </c>
      <c r="H72" s="137">
        <f t="shared" si="20"/>
        <v>8.6510202702697825</v>
      </c>
      <c r="I72" s="137">
        <f t="shared" si="20"/>
        <v>117.28938468468414</v>
      </c>
      <c r="J72" s="26"/>
      <c r="K72" s="137">
        <f>IF(K64=0,0,K67-K68)</f>
        <v>-772.19742927928019</v>
      </c>
      <c r="L72" s="4"/>
    </row>
    <row r="73" spans="1:12" ht="15" customHeight="1">
      <c r="A73" s="68" t="s">
        <v>154</v>
      </c>
      <c r="B73" s="240">
        <f>IF(K64=0,0,(K64*60)/K11)</f>
        <v>53.472726770576791</v>
      </c>
      <c r="C73" s="78">
        <f>IF(C63=0,0,(C63*60)/C11)</f>
        <v>50.088421052631574</v>
      </c>
      <c r="D73" s="78">
        <f t="shared" ref="D73:I73" si="21">IF(D63=0,0,(D63*60)/D11)</f>
        <v>51.252413793103443</v>
      </c>
      <c r="E73" s="78">
        <f t="shared" si="21"/>
        <v>50.03801652892561</v>
      </c>
      <c r="F73" s="78">
        <f t="shared" si="21"/>
        <v>50.025263157894734</v>
      </c>
      <c r="G73" s="78">
        <f t="shared" si="21"/>
        <v>46.220979020979016</v>
      </c>
      <c r="H73" s="78">
        <f t="shared" si="21"/>
        <v>52.871328671328669</v>
      </c>
      <c r="I73" s="78">
        <f t="shared" si="21"/>
        <v>59.078111587982825</v>
      </c>
      <c r="J73" s="26"/>
      <c r="K73" s="243">
        <f>IF(K63=0,0,(K63*60)/K11)</f>
        <v>51.185317252228629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16.640755136035533</v>
      </c>
      <c r="C74" s="78">
        <f t="shared" ref="C74:K74" si="22">IF(C15=0,0,(C8/(C15/8)))</f>
        <v>17.066666666666666</v>
      </c>
      <c r="D74" s="78">
        <f t="shared" si="22"/>
        <v>16.116788321167885</v>
      </c>
      <c r="E74" s="78">
        <f t="shared" si="22"/>
        <v>18.120672601384769</v>
      </c>
      <c r="F74" s="78">
        <f t="shared" si="22"/>
        <v>17.041053446940357</v>
      </c>
      <c r="G74" s="78">
        <f t="shared" si="22"/>
        <v>16.359550561797754</v>
      </c>
      <c r="H74" s="78">
        <f t="shared" si="22"/>
        <v>17.169811320754718</v>
      </c>
      <c r="I74" s="78">
        <f t="shared" si="22"/>
        <v>16.720997123681688</v>
      </c>
      <c r="J74" s="26"/>
      <c r="K74" s="243">
        <f t="shared" si="22"/>
        <v>16.897441915043416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11.876543209876543</v>
      </c>
      <c r="C75" s="78">
        <f>IF(C19=0,0,(C9/(C19/8)))</f>
        <v>13</v>
      </c>
      <c r="D75" s="78">
        <f t="shared" ref="D75:I75" si="23">IF(D19=0,0,(D9/(D19/8)))</f>
        <v>14</v>
      </c>
      <c r="E75" s="78">
        <f t="shared" si="23"/>
        <v>9.6551724137931032</v>
      </c>
      <c r="F75" s="78">
        <f t="shared" si="23"/>
        <v>8</v>
      </c>
      <c r="G75" s="78">
        <f t="shared" si="23"/>
        <v>12.972972972972972</v>
      </c>
      <c r="H75" s="78">
        <f t="shared" si="23"/>
        <v>12.571428571428571</v>
      </c>
      <c r="I75" s="78">
        <f t="shared" si="23"/>
        <v>11.733333333333333</v>
      </c>
      <c r="J75" s="26"/>
      <c r="K75" s="243">
        <f>IF(K19=0,0,(K9/(K19/8)))</f>
        <v>11.911468812877263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68.107142857142861</v>
      </c>
      <c r="C77" s="78">
        <f>IF(C43=0,0,(C11/(C43/7.5)))</f>
        <v>71.25</v>
      </c>
      <c r="D77" s="78">
        <f t="shared" ref="D77:I77" si="25">IF(D43=0,0,(D11/(D43/7.5)))</f>
        <v>72.259136212624583</v>
      </c>
      <c r="E77" s="78">
        <f t="shared" si="25"/>
        <v>59.508196721311478</v>
      </c>
      <c r="F77" s="78">
        <f t="shared" si="25"/>
        <v>71.25</v>
      </c>
      <c r="G77" s="78">
        <f t="shared" si="25"/>
        <v>143</v>
      </c>
      <c r="H77" s="78">
        <f t="shared" si="25"/>
        <v>56.596306068601592</v>
      </c>
      <c r="I77" s="78">
        <f t="shared" si="25"/>
        <v>46.6</v>
      </c>
      <c r="J77" s="38"/>
      <c r="K77" s="78">
        <f>IF(K43=0,0,(K11/(K43/7.5)))</f>
        <v>67.784360189573462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50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12.57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1.8964064226075763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Screen'!B230</f>
        <v>41496</v>
      </c>
      <c r="D5" s="12">
        <f t="shared" ref="D5:I5" si="0">+C5+1</f>
        <v>41497</v>
      </c>
      <c r="E5" s="12">
        <f t="shared" si="0"/>
        <v>41498</v>
      </c>
      <c r="F5" s="12">
        <f t="shared" si="0"/>
        <v>41499</v>
      </c>
      <c r="G5" s="12">
        <f t="shared" si="0"/>
        <v>41500</v>
      </c>
      <c r="H5" s="12">
        <f t="shared" si="0"/>
        <v>41501</v>
      </c>
      <c r="I5" s="12">
        <f t="shared" si="0"/>
        <v>41502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Screen'!C$230</f>
        <v>273</v>
      </c>
      <c r="D6" s="16">
        <f>+'Input Screen'!C$231</f>
        <v>275</v>
      </c>
      <c r="E6" s="16">
        <f>+'Input Screen'!C$232</f>
        <v>138</v>
      </c>
      <c r="F6" s="16">
        <f>+'Input Screen'!C$233</f>
        <v>214</v>
      </c>
      <c r="G6" s="16">
        <f>+'Input Screen'!C$234</f>
        <v>220</v>
      </c>
      <c r="H6" s="16">
        <f>+'Input Screen'!C$235</f>
        <v>245</v>
      </c>
      <c r="I6" s="16">
        <f>+'Input Screen'!C$236</f>
        <v>192</v>
      </c>
      <c r="J6" s="17"/>
      <c r="K6" s="18">
        <f>SUM(C6:I6)</f>
        <v>1557</v>
      </c>
      <c r="L6" s="263">
        <f>+K67/K6</f>
        <v>14.466406422607577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0.88064516129032255</v>
      </c>
      <c r="D7" s="42">
        <f t="shared" ref="D7:I7" si="1">D6/310</f>
        <v>0.88709677419354838</v>
      </c>
      <c r="E7" s="42">
        <f t="shared" si="1"/>
        <v>0.44516129032258067</v>
      </c>
      <c r="F7" s="42">
        <f t="shared" si="1"/>
        <v>0.69032258064516128</v>
      </c>
      <c r="G7" s="42">
        <f t="shared" si="1"/>
        <v>0.70967741935483875</v>
      </c>
      <c r="H7" s="42">
        <f t="shared" si="1"/>
        <v>0.79032258064516125</v>
      </c>
      <c r="I7" s="42">
        <f t="shared" si="1"/>
        <v>0.61935483870967745</v>
      </c>
      <c r="J7" s="17"/>
      <c r="K7" s="42">
        <f>K6/2170</f>
        <v>0.71751152073732716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Screen'!D$230</f>
        <v>259</v>
      </c>
      <c r="D8" s="16">
        <f>+'Input Screen'!D$231</f>
        <v>240</v>
      </c>
      <c r="E8" s="16">
        <f>+'Input Screen'!D$232</f>
        <v>165</v>
      </c>
      <c r="F8" s="16">
        <f>+'Input Screen'!D$233</f>
        <v>202</v>
      </c>
      <c r="G8" s="16">
        <f>+'Input Screen'!D$234</f>
        <v>207</v>
      </c>
      <c r="H8" s="16">
        <f>+'Input Screen'!D$235</f>
        <v>221</v>
      </c>
      <c r="I8" s="16">
        <f>+'Input Screen'!D$236</f>
        <v>194</v>
      </c>
      <c r="J8" s="17"/>
      <c r="K8" s="18">
        <f t="shared" ref="K8:K13" si="2">SUM(C8:I8)</f>
        <v>1488</v>
      </c>
      <c r="L8" s="4"/>
      <c r="M8" s="4"/>
    </row>
    <row r="9" spans="1:16" ht="15" customHeight="1">
      <c r="A9" s="15"/>
      <c r="B9" s="62" t="str">
        <f>'Week 1'!B9</f>
        <v>PM Rooms Cleaned</v>
      </c>
      <c r="C9" s="16">
        <f>+'Input Screen'!E$230</f>
        <v>14</v>
      </c>
      <c r="D9" s="16">
        <f>+'Input Screen'!E$231</f>
        <v>12</v>
      </c>
      <c r="E9" s="16">
        <f>+'Input Screen'!E$232</f>
        <v>8</v>
      </c>
      <c r="F9" s="16">
        <f>+'Input Screen'!E$233</f>
        <v>12</v>
      </c>
      <c r="G9" s="16">
        <f>+'Input Screen'!E$234</f>
        <v>10</v>
      </c>
      <c r="H9" s="16">
        <f>+'Input Screen'!E$235</f>
        <v>12</v>
      </c>
      <c r="I9" s="16">
        <f>+'Input Screen'!E$236</f>
        <v>9</v>
      </c>
      <c r="J9" s="17"/>
      <c r="K9" s="18">
        <f t="shared" si="2"/>
        <v>77</v>
      </c>
      <c r="L9" s="4"/>
      <c r="M9" s="4"/>
    </row>
    <row r="10" spans="1:16" ht="15" customHeight="1">
      <c r="A10" s="15"/>
      <c r="B10" s="62" t="str">
        <f>'Week 1'!B10</f>
        <v>Rooms Sold</v>
      </c>
      <c r="C10" s="16">
        <f>+'Input Screen'!F$230</f>
        <v>0</v>
      </c>
      <c r="D10" s="16">
        <f>+'Input Screen'!F$231</f>
        <v>7</v>
      </c>
      <c r="E10" s="16">
        <f>+'Input Screen'!F$232</f>
        <v>0</v>
      </c>
      <c r="F10" s="16">
        <f>+'Input Screen'!F$233</f>
        <v>0</v>
      </c>
      <c r="G10" s="16">
        <f>+'Input Screen'!F$234</f>
        <v>0</v>
      </c>
      <c r="H10" s="16">
        <f>+'Input Screen'!F$235</f>
        <v>2</v>
      </c>
      <c r="I10" s="16">
        <f>+'Input Screen'!F$236</f>
        <v>0</v>
      </c>
      <c r="J10" s="17"/>
      <c r="K10" s="18">
        <f t="shared" si="2"/>
        <v>9</v>
      </c>
      <c r="L10" s="4"/>
      <c r="M10" s="4"/>
    </row>
    <row r="11" spans="1:16" ht="15" customHeight="1">
      <c r="A11" s="15"/>
      <c r="B11" s="62" t="str">
        <f>'Week 1'!B11</f>
        <v>Total Rooms Cleaned</v>
      </c>
      <c r="C11" s="16">
        <f>+'Input Screen'!G$230</f>
        <v>273</v>
      </c>
      <c r="D11" s="16">
        <f>+'Input Screen'!G$231</f>
        <v>259</v>
      </c>
      <c r="E11" s="16">
        <f>+'Input Screen'!G$232</f>
        <v>173</v>
      </c>
      <c r="F11" s="16">
        <f>+'Input Screen'!G$233</f>
        <v>214</v>
      </c>
      <c r="G11" s="16">
        <f>+'Input Screen'!G$234</f>
        <v>217</v>
      </c>
      <c r="H11" s="16">
        <f>+'Input Screen'!G$235</f>
        <v>235</v>
      </c>
      <c r="I11" s="16">
        <f>+'Input Screen'!G$236</f>
        <v>203</v>
      </c>
      <c r="J11" s="17"/>
      <c r="K11" s="18">
        <f t="shared" si="2"/>
        <v>1574</v>
      </c>
      <c r="L11" s="284">
        <f>+K63/K11</f>
        <v>1.0099618805590851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Screen'!H$230</f>
        <v>0</v>
      </c>
      <c r="D12" s="16">
        <f>+'Input Screen'!H$231</f>
        <v>0</v>
      </c>
      <c r="E12" s="16">
        <f>+'Input Screen'!H$232</f>
        <v>12</v>
      </c>
      <c r="F12" s="16">
        <f>+'Input Screen'!H$233</f>
        <v>0</v>
      </c>
      <c r="G12" s="16">
        <f>+'Input Screen'!H$234</f>
        <v>0</v>
      </c>
      <c r="H12" s="16">
        <f>+'Input Screen'!H$235</f>
        <v>0</v>
      </c>
      <c r="I12" s="16">
        <f>+'Input Screen'!H$236</f>
        <v>0</v>
      </c>
      <c r="J12" s="17"/>
      <c r="K12" s="18">
        <f t="shared" si="2"/>
        <v>12</v>
      </c>
      <c r="L12" s="4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Screen'!I$230</f>
        <v>5</v>
      </c>
      <c r="D13" s="16">
        <f>+'Input Screen'!I$231</f>
        <v>5</v>
      </c>
      <c r="E13" s="16">
        <f>+'Input Screen'!I$232</f>
        <v>5</v>
      </c>
      <c r="F13" s="16">
        <f>+'Input Screen'!I$233</f>
        <v>0</v>
      </c>
      <c r="G13" s="16">
        <f>+'Input Screen'!I$234</f>
        <v>0</v>
      </c>
      <c r="H13" s="16">
        <f>+'Input Screen'!I$235</f>
        <v>5</v>
      </c>
      <c r="I13" s="16">
        <f>+'Input Screen'!I$236</f>
        <v>0</v>
      </c>
      <c r="J13" s="17"/>
      <c r="K13" s="18">
        <f t="shared" si="2"/>
        <v>20</v>
      </c>
      <c r="L13" s="4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Screen'!J$230</f>
        <v>117.3</v>
      </c>
      <c r="D15" s="185">
        <f>+'Input Screen'!J$231</f>
        <v>112.5</v>
      </c>
      <c r="E15" s="185">
        <f>+'Input Screen'!J$232</f>
        <v>80</v>
      </c>
      <c r="F15" s="185">
        <f>+'Input Screen'!J$233</f>
        <v>111.4</v>
      </c>
      <c r="G15" s="185">
        <f>+'Input Screen'!J$234</f>
        <v>112.4</v>
      </c>
      <c r="H15" s="185">
        <f>+'Input Screen'!J$235</f>
        <v>103.8</v>
      </c>
      <c r="I15" s="185">
        <f>+'Input Screen'!J$236</f>
        <v>96.4</v>
      </c>
      <c r="J15" s="23"/>
      <c r="K15" s="22">
        <f>SUM(C15:I15)</f>
        <v>733.8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123.96396396396398</v>
      </c>
      <c r="D16" s="22">
        <f>VLOOKUP(D8,'Labor Stds'!A14:Q76,7)</f>
        <v>114.35435435435437</v>
      </c>
      <c r="E16" s="22">
        <f>VLOOKUP(E8,'Labor Stds'!A14:Q76,7)</f>
        <v>78.318318318318319</v>
      </c>
      <c r="F16" s="22">
        <f>VLOOKUP(F8,'Labor Stds'!A14:Q76,7)</f>
        <v>97.537537537537546</v>
      </c>
      <c r="G16" s="22">
        <f>VLOOKUP(G8,'Labor Stds'!A14:Q76,7)</f>
        <v>99.939939939939947</v>
      </c>
      <c r="H16" s="22">
        <f>VLOOKUP(H8,'Labor Stds'!A14:Q76,7)</f>
        <v>107.14714714714715</v>
      </c>
      <c r="I16" s="22">
        <f>VLOOKUP(I8,'Labor Stds'!A14:Q76,7)</f>
        <v>92.732732732732742</v>
      </c>
      <c r="J16" s="23"/>
      <c r="K16" s="22">
        <f>SUM(C16:I16)</f>
        <v>713.99399399399408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1.0568112869903152</v>
      </c>
      <c r="D17" s="42">
        <f t="shared" si="3"/>
        <v>1.0164831498164832</v>
      </c>
      <c r="E17" s="42">
        <f t="shared" si="3"/>
        <v>0.97897897897897901</v>
      </c>
      <c r="F17" s="42">
        <f t="shared" si="3"/>
        <v>0.87556137825437652</v>
      </c>
      <c r="G17" s="42">
        <f t="shared" si="3"/>
        <v>0.88914537313113828</v>
      </c>
      <c r="H17" s="42">
        <f t="shared" si="3"/>
        <v>1.0322461189513212</v>
      </c>
      <c r="I17" s="42">
        <f t="shared" si="3"/>
        <v>0.96195780843083756</v>
      </c>
      <c r="J17" s="41"/>
      <c r="K17" s="42">
        <f>IF(K15=0,0,K16/K15)</f>
        <v>0.97300898609157005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Screen'!K$230</f>
        <v>8</v>
      </c>
      <c r="D19" s="185">
        <f>+'Input Screen'!K$231</f>
        <v>7</v>
      </c>
      <c r="E19" s="185">
        <f>+'Input Screen'!K$232</f>
        <v>6.7</v>
      </c>
      <c r="F19" s="185">
        <f>+'Input Screen'!K$233</f>
        <v>7.5</v>
      </c>
      <c r="G19" s="185">
        <f>+'Input Screen'!K$234</f>
        <v>7.6</v>
      </c>
      <c r="H19" s="185">
        <f>+'Input Screen'!K$235</f>
        <v>7.5</v>
      </c>
      <c r="I19" s="185">
        <f>+'Input Screen'!K$236</f>
        <v>6</v>
      </c>
      <c r="J19" s="23"/>
      <c r="K19" s="22">
        <f>SUM(C19:I19)</f>
        <v>50.3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4.9230769230769234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46.769230769230774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1.1428571428571428</v>
      </c>
      <c r="E21" s="42">
        <f>IF(E19=0,0,E20/E19)</f>
        <v>0.7347876004592423</v>
      </c>
      <c r="F21" s="42">
        <f t="shared" si="4"/>
        <v>1.0666666666666667</v>
      </c>
      <c r="G21" s="42">
        <f t="shared" si="4"/>
        <v>0.64777327935222684</v>
      </c>
      <c r="H21" s="42">
        <f t="shared" si="4"/>
        <v>1.0666666666666667</v>
      </c>
      <c r="I21" s="42">
        <f t="shared" si="4"/>
        <v>0.8205128205128206</v>
      </c>
      <c r="J21" s="41"/>
      <c r="K21" s="42">
        <f>IF(K19=0,0,K20/K19)</f>
        <v>0.92980578070041309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Screen'!L$230</f>
        <v>22.6</v>
      </c>
      <c r="D23" s="185">
        <f>+'Input Screen'!L$231</f>
        <v>22.6</v>
      </c>
      <c r="E23" s="185">
        <f>+'Input Screen'!L$232</f>
        <v>22.8</v>
      </c>
      <c r="F23" s="185">
        <f>+'Input Screen'!L$233</f>
        <v>22.6</v>
      </c>
      <c r="G23" s="185">
        <f>+'Input Screen'!L$234</f>
        <v>22.6</v>
      </c>
      <c r="H23" s="185">
        <f>+'Input Screen'!L$235</f>
        <v>22.5</v>
      </c>
      <c r="I23" s="185">
        <f>+'Input Screen'!L$236</f>
        <v>22.6</v>
      </c>
      <c r="J23" s="23"/>
      <c r="K23" s="22">
        <f>SUM(C23:I23)</f>
        <v>158.29999999999998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0.99557522123893794</v>
      </c>
      <c r="D25" s="42">
        <f t="shared" si="5"/>
        <v>0.99557522123893794</v>
      </c>
      <c r="E25" s="42">
        <f t="shared" si="5"/>
        <v>0.6578947368421052</v>
      </c>
      <c r="F25" s="42">
        <f t="shared" si="5"/>
        <v>0.99557522123893794</v>
      </c>
      <c r="G25" s="42">
        <f t="shared" si="5"/>
        <v>0.99557522123893794</v>
      </c>
      <c r="H25" s="42">
        <f t="shared" si="5"/>
        <v>1</v>
      </c>
      <c r="I25" s="42">
        <f t="shared" si="5"/>
        <v>0.99557522123893794</v>
      </c>
      <c r="J25" s="41"/>
      <c r="K25" s="42">
        <f>IF(K23=0,0,K24/K23)</f>
        <v>0.94756790903348087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Screen'!M$230</f>
        <v>0</v>
      </c>
      <c r="D27" s="185">
        <f>+'Input Screen'!M$231</f>
        <v>0</v>
      </c>
      <c r="E27" s="185">
        <f>+'Input Screen'!M$232</f>
        <v>7.6</v>
      </c>
      <c r="F27" s="185">
        <f>+'Input Screen'!M$233</f>
        <v>0</v>
      </c>
      <c r="G27" s="185">
        <f>+'Input Screen'!M$234</f>
        <v>0</v>
      </c>
      <c r="H27" s="185">
        <f>+'Input Screen'!M$235</f>
        <v>0</v>
      </c>
      <c r="I27" s="185">
        <f>+'Input Screen'!M$236</f>
        <v>0</v>
      </c>
      <c r="J27" s="23"/>
      <c r="K27" s="22">
        <f>SUM(C27:I27)</f>
        <v>7.6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5.35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0.70394736842105265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0.70394736842105265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Screen'!N$230</f>
        <v>7.55</v>
      </c>
      <c r="D31" s="185">
        <f>+'Input Screen'!N$231</f>
        <v>7.55</v>
      </c>
      <c r="E31" s="185">
        <f>+'Input Screen'!N$232</f>
        <v>7.5</v>
      </c>
      <c r="F31" s="185">
        <f>+'Input Screen'!N$233</f>
        <v>7.5</v>
      </c>
      <c r="G31" s="185">
        <f>+'Input Screen'!N$234</f>
        <v>7.5</v>
      </c>
      <c r="H31" s="185">
        <f>+'Input Screen'!N$235</f>
        <v>7.5</v>
      </c>
      <c r="I31" s="185">
        <f>+'Input Screen'!N$236</f>
        <v>7.5</v>
      </c>
      <c r="J31" s="23"/>
      <c r="K31" s="22">
        <f>SUM(C31:I31)</f>
        <v>52.6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0.99337748344370869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0.99809885931558928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Screen'!O$230</f>
        <v>7.55</v>
      </c>
      <c r="D35" s="185">
        <f>+'Input Screen'!O$231</f>
        <v>7.55</v>
      </c>
      <c r="E35" s="185">
        <f>+'Input Screen'!O$232</f>
        <v>7.5</v>
      </c>
      <c r="F35" s="185">
        <f>+'Input Screen'!O$233</f>
        <v>7.5</v>
      </c>
      <c r="G35" s="185">
        <f>+'Input Screen'!O$234</f>
        <v>7.5</v>
      </c>
      <c r="H35" s="185">
        <f>+'Input Screen'!O$235</f>
        <v>7.5</v>
      </c>
      <c r="I35" s="185">
        <f>+'Input Screen'!O$236</f>
        <v>7.5</v>
      </c>
      <c r="J35" s="23"/>
      <c r="K35" s="22">
        <f>SUM(C35:I35)</f>
        <v>52.6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0.99337748344370869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0.99809885931558928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Screen'!P$230</f>
        <v>15.1</v>
      </c>
      <c r="D39" s="185">
        <f>+'Input Screen'!P$231</f>
        <v>7.5</v>
      </c>
      <c r="E39" s="185">
        <f>+'Input Screen'!P$232</f>
        <v>7.5</v>
      </c>
      <c r="F39" s="185">
        <f>+'Input Screen'!P$233</f>
        <v>7.5</v>
      </c>
      <c r="G39" s="185">
        <f>+'Input Screen'!P$234</f>
        <v>7.5</v>
      </c>
      <c r="H39" s="185">
        <f>+'Input Screen'!P$235</f>
        <v>15.1</v>
      </c>
      <c r="I39" s="185">
        <f>+'Input Screen'!P$236</f>
        <v>15.1</v>
      </c>
      <c r="J39" s="23"/>
      <c r="K39" s="22">
        <f>SUM(C39:I39)</f>
        <v>75.3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0.75629139072847684</v>
      </c>
      <c r="I41" s="42">
        <f t="shared" si="9"/>
        <v>0.75629139072847684</v>
      </c>
      <c r="J41" s="41"/>
      <c r="K41" s="42">
        <f>IF(K39=0,0,K40/K39)</f>
        <v>1.0616201859229748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Screen'!Q$230</f>
        <v>37.5</v>
      </c>
      <c r="D43" s="185">
        <f>+'Input Screen'!Q$231</f>
        <v>37.5</v>
      </c>
      <c r="E43" s="185">
        <f>+'Input Screen'!Q$232</f>
        <v>22.5</v>
      </c>
      <c r="F43" s="185">
        <f>+'Input Screen'!Q$233</f>
        <v>38</v>
      </c>
      <c r="G43" s="185">
        <f>+'Input Screen'!Q$234</f>
        <v>30</v>
      </c>
      <c r="H43" s="185">
        <f>+'Input Screen'!Q$235</f>
        <v>38</v>
      </c>
      <c r="I43" s="185">
        <f>+'Input Screen'!Q$236</f>
        <v>25.6</v>
      </c>
      <c r="J43" s="23"/>
      <c r="K43" s="22">
        <f>SUM(C43:I43)</f>
        <v>229.1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0.8</v>
      </c>
      <c r="D45" s="42">
        <f t="shared" si="10"/>
        <v>0.8</v>
      </c>
      <c r="E45" s="42">
        <f t="shared" si="10"/>
        <v>1.3333333333333333</v>
      </c>
      <c r="F45" s="42">
        <f t="shared" si="10"/>
        <v>0.78947368421052633</v>
      </c>
      <c r="G45" s="42">
        <f t="shared" si="10"/>
        <v>1</v>
      </c>
      <c r="H45" s="42">
        <f t="shared" si="10"/>
        <v>0.78947368421052633</v>
      </c>
      <c r="I45" s="42">
        <f t="shared" si="10"/>
        <v>1.171875</v>
      </c>
      <c r="J45" s="41"/>
      <c r="K45" s="42">
        <f>IF(K43=0,0,K44/K43)</f>
        <v>0.91663029244871241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Screen'!R$230</f>
        <v>8</v>
      </c>
      <c r="D47" s="185">
        <f>+'Input Screen'!R$231</f>
        <v>8</v>
      </c>
      <c r="E47" s="185">
        <f>+'Input Screen'!R$232</f>
        <v>8</v>
      </c>
      <c r="F47" s="185">
        <f>+'Input Screen'!R$233</f>
        <v>8</v>
      </c>
      <c r="G47" s="185">
        <f>+'Input Screen'!R$234</f>
        <v>8</v>
      </c>
      <c r="H47" s="185">
        <f>+'Input Screen'!R$235</f>
        <v>8</v>
      </c>
      <c r="I47" s="185">
        <f>+'Input Screen'!R$236</f>
        <v>8</v>
      </c>
      <c r="J47" s="23"/>
      <c r="K47" s="22">
        <f>SUM(C47:I47)</f>
        <v>56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Screen'!S$230</f>
        <v>8</v>
      </c>
      <c r="D51" s="185">
        <f>+'Input Screen'!S$231</f>
        <v>8</v>
      </c>
      <c r="E51" s="185">
        <f>+'Input Screen'!S$232</f>
        <v>8</v>
      </c>
      <c r="F51" s="185">
        <f>+'Input Screen'!S$233</f>
        <v>8</v>
      </c>
      <c r="G51" s="185">
        <f>+'Input Screen'!S$234</f>
        <v>8</v>
      </c>
      <c r="H51" s="185">
        <f>+'Input Screen'!S$235</f>
        <v>8</v>
      </c>
      <c r="I51" s="185">
        <f>+'Input Screen'!S$236</f>
        <v>6.1</v>
      </c>
      <c r="J51" s="23"/>
      <c r="K51" s="22">
        <f>SUM(C51:I51)</f>
        <v>54.1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2.2459016393442623</v>
      </c>
      <c r="J53" s="41"/>
      <c r="K53" s="42">
        <f>IF(K51=0,0,K52/K51)</f>
        <v>1.7726432532347505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Screen'!T$230</f>
        <v>17.14</v>
      </c>
      <c r="D55" s="185">
        <f>+'Input Screen'!T$231</f>
        <v>17.14</v>
      </c>
      <c r="E55" s="185">
        <f>+'Input Screen'!T$232</f>
        <v>17.14</v>
      </c>
      <c r="F55" s="185">
        <f>+'Input Screen'!T$233</f>
        <v>17.14</v>
      </c>
      <c r="G55" s="185">
        <f>+'Input Screen'!T$234</f>
        <v>17.14</v>
      </c>
      <c r="H55" s="185">
        <f>+'Input Screen'!T$235</f>
        <v>17.14</v>
      </c>
      <c r="I55" s="185">
        <f>+'Input Screen'!T$236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Screen'!U$230</f>
        <v>0.2</v>
      </c>
      <c r="D59" s="185">
        <f>+'Input Screen'!U$231</f>
        <v>1</v>
      </c>
      <c r="E59" s="185">
        <f>+'Input Screen'!U$232</f>
        <v>0.7</v>
      </c>
      <c r="F59" s="185">
        <f>+'Input Screen'!U$233</f>
        <v>0.1</v>
      </c>
      <c r="G59" s="185">
        <f>+'Input Screen'!U$234</f>
        <v>0.7</v>
      </c>
      <c r="H59" s="185">
        <f>+'Input Screen'!U$235</f>
        <v>0.4</v>
      </c>
      <c r="I59" s="185">
        <f>+'Input Screen'!U$236</f>
        <v>6.1</v>
      </c>
      <c r="J59" s="23"/>
      <c r="K59" s="22">
        <f>SUM(C59:I59)</f>
        <v>9.1999999999999993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23.794500000000006</v>
      </c>
      <c r="E60" s="28">
        <f>E59*'Labor Stds'!$S$10</f>
        <v>16.656150000000004</v>
      </c>
      <c r="F60" s="28">
        <f>F59*'Labor Stds'!$S$10</f>
        <v>2.3794500000000007</v>
      </c>
      <c r="G60" s="28">
        <f>G59*'Labor Stds'!$S$10</f>
        <v>16.656150000000004</v>
      </c>
      <c r="H60" s="28">
        <f>H59*'Labor Stds'!$S$10</f>
        <v>9.5178000000000029</v>
      </c>
      <c r="I60" s="28">
        <f>I59*'Labor Stds'!$S$10</f>
        <v>145.14645000000004</v>
      </c>
      <c r="J60" s="23"/>
      <c r="K60" s="28">
        <f>SUM(C60:I60)</f>
        <v>218.90940000000006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7.9315000000000024</v>
      </c>
      <c r="E61" s="28">
        <f t="shared" si="14"/>
        <v>5.5520500000000013</v>
      </c>
      <c r="F61" s="28">
        <f t="shared" si="14"/>
        <v>0.79315000000000024</v>
      </c>
      <c r="G61" s="28">
        <f t="shared" si="14"/>
        <v>5.5520500000000013</v>
      </c>
      <c r="H61" s="28">
        <f t="shared" si="14"/>
        <v>3.172600000000001</v>
      </c>
      <c r="I61" s="28">
        <f t="shared" si="14"/>
        <v>48.382150000000017</v>
      </c>
      <c r="J61" s="48"/>
      <c r="K61" s="28">
        <f>SUM(C61:I61)</f>
        <v>72.969800000000021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248.74</v>
      </c>
      <c r="D63" s="18">
        <f t="shared" ref="D63:I63" si="15">SUM(D15,D19,D23,D27,D31,D35,D39,D43,D47,D51,D55)</f>
        <v>235.34000000000003</v>
      </c>
      <c r="E63" s="18">
        <f t="shared" si="15"/>
        <v>195.24</v>
      </c>
      <c r="F63" s="18">
        <f t="shared" si="15"/>
        <v>235.14</v>
      </c>
      <c r="G63" s="18">
        <f t="shared" si="15"/>
        <v>228.24</v>
      </c>
      <c r="H63" s="18">
        <f t="shared" si="15"/>
        <v>235.04000000000002</v>
      </c>
      <c r="I63" s="18">
        <f t="shared" si="15"/>
        <v>211.94</v>
      </c>
      <c r="J63" s="17"/>
      <c r="K63" s="18">
        <f>SUM(C63:I63)</f>
        <v>1589.68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244.01396396396396</v>
      </c>
      <c r="D64" s="18">
        <f t="shared" ref="D64:I64" si="16">SUM(D16,D20,D24,D28,D32,D36,D40,D44,D48,D52,D56)</f>
        <v>234.40435435435435</v>
      </c>
      <c r="E64" s="18">
        <f t="shared" si="16"/>
        <v>193.14139524139523</v>
      </c>
      <c r="F64" s="18">
        <f t="shared" si="16"/>
        <v>217.58753753753754</v>
      </c>
      <c r="G64" s="18">
        <f t="shared" si="16"/>
        <v>216.91301686301685</v>
      </c>
      <c r="H64" s="18">
        <f t="shared" si="16"/>
        <v>227.19714714714715</v>
      </c>
      <c r="I64" s="18">
        <f t="shared" si="16"/>
        <v>209.70580965580965</v>
      </c>
      <c r="J64" s="23"/>
      <c r="K64" s="18">
        <f>SUM(C64:I64)</f>
        <v>1542.9632247632248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0.98100009634141649</v>
      </c>
      <c r="D65" s="42">
        <f t="shared" si="17"/>
        <v>0.99602428127115794</v>
      </c>
      <c r="E65" s="42">
        <f t="shared" si="17"/>
        <v>0.9892511536641837</v>
      </c>
      <c r="F65" s="42">
        <f t="shared" si="17"/>
        <v>0.92535314084178599</v>
      </c>
      <c r="G65" s="42">
        <f t="shared" si="17"/>
        <v>0.95037248888458137</v>
      </c>
      <c r="H65" s="42">
        <f t="shared" si="17"/>
        <v>0.96663183776015627</v>
      </c>
      <c r="I65" s="42">
        <f t="shared" si="17"/>
        <v>0.98945838282442977</v>
      </c>
      <c r="J65" s="41"/>
      <c r="K65" s="42">
        <f>IF(K63=0,0,K64/K63)</f>
        <v>0.97061246588195405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3496.0892999999996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3324.7504999999996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2790.6450500000001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3314.9601499999999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3228.2250499999996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3316.0136000000002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3053.5111500000003</v>
      </c>
      <c r="J67" s="17"/>
      <c r="K67" s="28">
        <f>SUM(C67:I67)</f>
        <v>22524.194799999997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3377.2978621621623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3249.8744387387396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2702.7276009009015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3026.8834477477485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3017.939303603604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3154.3068711711717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2922.3717360360365</v>
      </c>
      <c r="J68" s="23"/>
      <c r="K68" s="28">
        <f>SUM(C68:I68)</f>
        <v>21451.401260360362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0.9660216236931255</v>
      </c>
      <c r="D69" s="42">
        <f t="shared" si="18"/>
        <v>0.97747919392409743</v>
      </c>
      <c r="E69" s="42">
        <f t="shared" si="18"/>
        <v>0.9684956533260658</v>
      </c>
      <c r="F69" s="42">
        <f t="shared" si="18"/>
        <v>0.91309798935222453</v>
      </c>
      <c r="G69" s="42">
        <f t="shared" si="18"/>
        <v>0.9348602581482367</v>
      </c>
      <c r="H69" s="42">
        <f t="shared" si="18"/>
        <v>0.95123460023540662</v>
      </c>
      <c r="I69" s="42">
        <f t="shared" si="18"/>
        <v>0.95705291137909754</v>
      </c>
      <c r="J69" s="41"/>
      <c r="K69" s="42">
        <f>IF(K67=0,0,K68/K67)</f>
        <v>0.95237150321397346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4.7260360360360494</v>
      </c>
      <c r="D71" s="47">
        <f t="shared" ref="D71:I71" si="19">IF(D63=0,0,D63-D64)</f>
        <v>0.93564564564567831</v>
      </c>
      <c r="E71" s="47">
        <f t="shared" si="19"/>
        <v>2.0986047586047789</v>
      </c>
      <c r="F71" s="47">
        <f t="shared" si="19"/>
        <v>17.552462462462444</v>
      </c>
      <c r="G71" s="47">
        <f t="shared" si="19"/>
        <v>11.326983136983159</v>
      </c>
      <c r="H71" s="47">
        <f t="shared" si="19"/>
        <v>7.8428528528528716</v>
      </c>
      <c r="I71" s="47">
        <f t="shared" si="19"/>
        <v>2.2341903441903526</v>
      </c>
      <c r="J71" s="26"/>
      <c r="K71" s="242">
        <f>IF(K63=0,0,K63-K64)</f>
        <v>46.71677523677522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118.79143783783729</v>
      </c>
      <c r="D72" s="137">
        <f t="shared" ref="D72:I72" si="20">IF(D64=0,0,D67-D68)</f>
        <v>74.87606126126002</v>
      </c>
      <c r="E72" s="137">
        <f t="shared" si="20"/>
        <v>87.917449099098576</v>
      </c>
      <c r="F72" s="137">
        <f t="shared" si="20"/>
        <v>288.07670225225138</v>
      </c>
      <c r="G72" s="137">
        <f t="shared" si="20"/>
        <v>210.28574639639555</v>
      </c>
      <c r="H72" s="137">
        <f t="shared" si="20"/>
        <v>161.70672882882855</v>
      </c>
      <c r="I72" s="137">
        <f t="shared" si="20"/>
        <v>131.13941396396376</v>
      </c>
      <c r="J72" s="26"/>
      <c r="K72" s="137">
        <f>IF(K64=0,0,K67-K68)</f>
        <v>1072.7935396396351</v>
      </c>
      <c r="L72" s="4"/>
    </row>
    <row r="73" spans="1:12" ht="15" customHeight="1">
      <c r="A73" s="68" t="s">
        <v>154</v>
      </c>
      <c r="B73" s="240">
        <f>IF(K64=0,0,(K64*60)/K11)</f>
        <v>58.816895480173756</v>
      </c>
      <c r="C73" s="78">
        <f>IF(C63=0,0,(C63*60)/C11)</f>
        <v>54.668131868131873</v>
      </c>
      <c r="D73" s="78">
        <f t="shared" ref="D73:I73" si="21">IF(D63=0,0,(D63*60)/D11)</f>
        <v>54.518918918918928</v>
      </c>
      <c r="E73" s="78">
        <f t="shared" si="21"/>
        <v>67.713294797687865</v>
      </c>
      <c r="F73" s="78">
        <f t="shared" si="21"/>
        <v>65.927102803738322</v>
      </c>
      <c r="G73" s="78">
        <f t="shared" si="21"/>
        <v>63.107834101382494</v>
      </c>
      <c r="H73" s="78">
        <f t="shared" si="21"/>
        <v>60.010212765957455</v>
      </c>
      <c r="I73" s="78">
        <f t="shared" si="21"/>
        <v>62.642364532019705</v>
      </c>
      <c r="J73" s="26"/>
      <c r="K73" s="243">
        <f>IF(K63=0,0,(K63*60)/K11)</f>
        <v>60.59771283354511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16.672409152086136</v>
      </c>
      <c r="C74" s="78">
        <f t="shared" ref="C74:K74" si="22">IF(C15=0,0,(C8/(C15/8)))</f>
        <v>17.664109121909632</v>
      </c>
      <c r="D74" s="78">
        <f t="shared" si="22"/>
        <v>17.066666666666666</v>
      </c>
      <c r="E74" s="78">
        <f t="shared" si="22"/>
        <v>16.5</v>
      </c>
      <c r="F74" s="78">
        <f t="shared" si="22"/>
        <v>14.506283662477557</v>
      </c>
      <c r="G74" s="78">
        <f t="shared" si="22"/>
        <v>14.733096085409253</v>
      </c>
      <c r="H74" s="78">
        <f t="shared" si="22"/>
        <v>17.032755298651253</v>
      </c>
      <c r="I74" s="78">
        <f t="shared" si="22"/>
        <v>16.099585062240664</v>
      </c>
      <c r="J74" s="26"/>
      <c r="K74" s="243">
        <f t="shared" si="22"/>
        <v>16.222403924775143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13.171052631578947</v>
      </c>
      <c r="C75" s="78">
        <f>IF(C19=0,0,(C9/(C19/8)))</f>
        <v>14</v>
      </c>
      <c r="D75" s="78">
        <f t="shared" ref="D75:I75" si="23">IF(D19=0,0,(D9/(D19/8)))</f>
        <v>13.714285714285714</v>
      </c>
      <c r="E75" s="78">
        <f t="shared" si="23"/>
        <v>9.5522388059701484</v>
      </c>
      <c r="F75" s="78">
        <f t="shared" si="23"/>
        <v>12.8</v>
      </c>
      <c r="G75" s="78">
        <f t="shared" si="23"/>
        <v>10.526315789473685</v>
      </c>
      <c r="H75" s="78">
        <f t="shared" si="23"/>
        <v>12.8</v>
      </c>
      <c r="I75" s="78">
        <f t="shared" si="23"/>
        <v>12</v>
      </c>
      <c r="J75" s="26"/>
      <c r="K75" s="243">
        <f>IF(K19=0,0,(K9/(K19/8)))</f>
        <v>12.246520874751491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11.842105263157896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11.842105263157896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56.214285714285715</v>
      </c>
      <c r="C77" s="78">
        <f>IF(C43=0,0,(C11/(C43/7.5)))</f>
        <v>54.6</v>
      </c>
      <c r="D77" s="78">
        <f t="shared" ref="D77:I77" si="25">IF(D43=0,0,(D11/(D43/7.5)))</f>
        <v>51.8</v>
      </c>
      <c r="E77" s="78">
        <f t="shared" si="25"/>
        <v>57.666666666666664</v>
      </c>
      <c r="F77" s="78">
        <f t="shared" si="25"/>
        <v>42.236842105263158</v>
      </c>
      <c r="G77" s="78">
        <f t="shared" si="25"/>
        <v>54.25</v>
      </c>
      <c r="H77" s="78">
        <f t="shared" si="25"/>
        <v>46.381578947368425</v>
      </c>
      <c r="I77" s="78">
        <f t="shared" si="25"/>
        <v>59.472656249999993</v>
      </c>
      <c r="J77" s="38"/>
      <c r="K77" s="78">
        <f>IF(K43=0,0,(K11/(K43/7.5)))</f>
        <v>51.527717154081188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2" width="8.21875" style="1" customWidth="1"/>
    <col min="13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51</v>
      </c>
      <c r="L1" s="4"/>
      <c r="M1" s="4"/>
    </row>
    <row r="2" spans="1:16" ht="12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0.51268041666666342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Screen'!B237</f>
        <v>41503</v>
      </c>
      <c r="D5" s="12">
        <f t="shared" ref="D5:I5" si="0">+C5+1</f>
        <v>41504</v>
      </c>
      <c r="E5" s="12">
        <f t="shared" si="0"/>
        <v>41505</v>
      </c>
      <c r="F5" s="12">
        <f t="shared" si="0"/>
        <v>41506</v>
      </c>
      <c r="G5" s="12">
        <f t="shared" si="0"/>
        <v>41507</v>
      </c>
      <c r="H5" s="12">
        <f t="shared" si="0"/>
        <v>41508</v>
      </c>
      <c r="I5" s="12">
        <f t="shared" si="0"/>
        <v>41509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Screen'!C$237</f>
        <v>169</v>
      </c>
      <c r="D6" s="16">
        <f>+'Input Screen'!C$238</f>
        <v>250</v>
      </c>
      <c r="E6" s="16">
        <f>+'Input Screen'!C$239</f>
        <v>183</v>
      </c>
      <c r="F6" s="16">
        <f>+'Input Screen'!C$240</f>
        <v>295</v>
      </c>
      <c r="G6" s="16">
        <f>+'Input Screen'!C$241</f>
        <v>293</v>
      </c>
      <c r="H6" s="16">
        <f>+'Input Screen'!C$242</f>
        <v>273</v>
      </c>
      <c r="I6" s="16">
        <f>+'Input Screen'!C$243</f>
        <v>217</v>
      </c>
      <c r="J6" s="17"/>
      <c r="K6" s="18">
        <f>SUM(C6:I6)</f>
        <v>1680</v>
      </c>
      <c r="L6" s="263">
        <f>+K67/K6</f>
        <v>13.472680416666664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0.54516129032258065</v>
      </c>
      <c r="D7" s="42">
        <f t="shared" ref="D7:I7" si="1">D6/310</f>
        <v>0.80645161290322576</v>
      </c>
      <c r="E7" s="42">
        <f t="shared" si="1"/>
        <v>0.5903225806451613</v>
      </c>
      <c r="F7" s="42">
        <f t="shared" si="1"/>
        <v>0.95161290322580649</v>
      </c>
      <c r="G7" s="42">
        <f t="shared" si="1"/>
        <v>0.94516129032258067</v>
      </c>
      <c r="H7" s="42">
        <f t="shared" si="1"/>
        <v>0.88064516129032255</v>
      </c>
      <c r="I7" s="42">
        <f t="shared" si="1"/>
        <v>0.7</v>
      </c>
      <c r="J7" s="17"/>
      <c r="K7" s="42">
        <f>K6/2170</f>
        <v>0.77419354838709675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Screen'!D$237</f>
        <v>160</v>
      </c>
      <c r="D8" s="16">
        <f>+'Input Screen'!D$238</f>
        <v>210</v>
      </c>
      <c r="E8" s="16">
        <f>+'Input Screen'!D$239</f>
        <v>203</v>
      </c>
      <c r="F8" s="16">
        <f>+'Input Screen'!D$240</f>
        <v>279</v>
      </c>
      <c r="G8" s="16">
        <f>+'Input Screen'!D$241</f>
        <v>282</v>
      </c>
      <c r="H8" s="16">
        <f>+'Input Screen'!D$242</f>
        <v>263</v>
      </c>
      <c r="I8" s="16">
        <f>+'Input Screen'!D$243</f>
        <v>214</v>
      </c>
      <c r="J8" s="17"/>
      <c r="K8" s="18">
        <f t="shared" ref="K8:K13" si="2">SUM(C8:I8)</f>
        <v>1611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Screen'!E$237</f>
        <v>12</v>
      </c>
      <c r="D9" s="16">
        <f>+'Input Screen'!E$238</f>
        <v>12</v>
      </c>
      <c r="E9" s="16">
        <f>+'Input Screen'!E$239</f>
        <v>12</v>
      </c>
      <c r="F9" s="16">
        <f>+'Input Screen'!E$240</f>
        <v>9</v>
      </c>
      <c r="G9" s="16">
        <f>+'Input Screen'!E$241</f>
        <v>11</v>
      </c>
      <c r="H9" s="16">
        <f>+'Input Screen'!E$242</f>
        <v>13</v>
      </c>
      <c r="I9" s="16">
        <f>+'Input Screen'!E$243</f>
        <v>6</v>
      </c>
      <c r="J9" s="17"/>
      <c r="K9" s="18">
        <f t="shared" si="2"/>
        <v>75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Screen'!F$237</f>
        <v>0</v>
      </c>
      <c r="D10" s="16">
        <f>+'Input Screen'!F$238</f>
        <v>0</v>
      </c>
      <c r="E10" s="16">
        <f>+'Input Screen'!F$239</f>
        <v>0</v>
      </c>
      <c r="F10" s="16">
        <f>+'Input Screen'!F$240</f>
        <v>0</v>
      </c>
      <c r="G10" s="16">
        <f>+'Input Screen'!F$241</f>
        <v>0</v>
      </c>
      <c r="H10" s="16">
        <f>+'Input Screen'!F$242</f>
        <v>0</v>
      </c>
      <c r="I10" s="16">
        <f>+'Input Screen'!F$243</f>
        <v>0</v>
      </c>
      <c r="J10" s="17"/>
      <c r="K10" s="18">
        <f t="shared" si="2"/>
        <v>0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Screen'!G$237</f>
        <v>172</v>
      </c>
      <c r="D11" s="16">
        <f>+'Input Screen'!G$238</f>
        <v>222</v>
      </c>
      <c r="E11" s="16">
        <f>+'Input Screen'!G$239</f>
        <v>215</v>
      </c>
      <c r="F11" s="16">
        <f>+'Input Screen'!G$240</f>
        <v>288</v>
      </c>
      <c r="G11" s="16">
        <f>+'Input Screen'!G$241</f>
        <v>293</v>
      </c>
      <c r="H11" s="16">
        <f>+'Input Screen'!G$242</f>
        <v>276</v>
      </c>
      <c r="I11" s="16">
        <f>+'Input Screen'!G$243</f>
        <v>220</v>
      </c>
      <c r="J11" s="17"/>
      <c r="K11" s="18">
        <f t="shared" si="2"/>
        <v>1686</v>
      </c>
      <c r="L11" s="284">
        <f>+K63/K11</f>
        <v>0.95155990510083044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Screen'!H$237</f>
        <v>0</v>
      </c>
      <c r="D12" s="16">
        <f>+'Input Screen'!H$238</f>
        <v>5</v>
      </c>
      <c r="E12" s="16">
        <f>+'Input Screen'!H$239</f>
        <v>0</v>
      </c>
      <c r="F12" s="16">
        <f>+'Input Screen'!H$240</f>
        <v>0</v>
      </c>
      <c r="G12" s="16">
        <f>+'Input Screen'!H$241</f>
        <v>0</v>
      </c>
      <c r="H12" s="16">
        <f>+'Input Screen'!H$242</f>
        <v>12</v>
      </c>
      <c r="I12" s="16">
        <f>+'Input Screen'!H$243</f>
        <v>0</v>
      </c>
      <c r="J12" s="17"/>
      <c r="K12" s="18">
        <f t="shared" si="2"/>
        <v>17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Screen'!I$237</f>
        <v>0</v>
      </c>
      <c r="D13" s="16">
        <f>+'Input Screen'!I$238</f>
        <v>5</v>
      </c>
      <c r="E13" s="16">
        <f>+'Input Screen'!I$239</f>
        <v>5</v>
      </c>
      <c r="F13" s="16">
        <f>+'Input Screen'!I$240</f>
        <v>5</v>
      </c>
      <c r="G13" s="16">
        <f>+'Input Screen'!I$241</f>
        <v>5</v>
      </c>
      <c r="H13" s="16">
        <f>+'Input Screen'!I$242</f>
        <v>5</v>
      </c>
      <c r="I13" s="16">
        <f>+'Input Screen'!I$243</f>
        <v>4</v>
      </c>
      <c r="J13" s="17"/>
      <c r="K13" s="18">
        <f t="shared" si="2"/>
        <v>29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Screen'!J$237</f>
        <v>74.7</v>
      </c>
      <c r="D15" s="185">
        <f>+'Input Screen'!J$238</f>
        <v>104.5</v>
      </c>
      <c r="E15" s="185">
        <f>+'Input Screen'!J$239</f>
        <v>96</v>
      </c>
      <c r="F15" s="185">
        <f>+'Input Screen'!J$240</f>
        <v>133</v>
      </c>
      <c r="G15" s="185">
        <f>+'Input Screen'!J$241</f>
        <v>134.9</v>
      </c>
      <c r="H15" s="185">
        <f>+'Input Screen'!J$242</f>
        <v>125.3</v>
      </c>
      <c r="I15" s="185">
        <f>+'Input Screen'!J$243</f>
        <v>109.7</v>
      </c>
      <c r="J15" s="23"/>
      <c r="K15" s="22">
        <f>SUM(C15:I15)</f>
        <v>778.1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75.915915915915917</v>
      </c>
      <c r="D16" s="22">
        <f>VLOOKUP(D8,'Labor Stds'!A14:Q76,7)</f>
        <v>99.939939939939947</v>
      </c>
      <c r="E16" s="22">
        <f>VLOOKUP(E8,'Labor Stds'!A14:Q76,7)</f>
        <v>97.537537537537546</v>
      </c>
      <c r="F16" s="22">
        <f>VLOOKUP(F8,'Labor Stds'!A14:Q76,7)</f>
        <v>133.57357357357358</v>
      </c>
      <c r="G16" s="22">
        <f>VLOOKUP(G8,'Labor Stds'!A14:Q76,7)</f>
        <v>135.97597597597598</v>
      </c>
      <c r="H16" s="22">
        <f>VLOOKUP(H8,'Labor Stds'!A14:Q76,7)</f>
        <v>126.36636636636638</v>
      </c>
      <c r="I16" s="22">
        <f>VLOOKUP(I8,'Labor Stds'!A14:Q76,7)</f>
        <v>102.34234234234235</v>
      </c>
      <c r="J16" s="23"/>
      <c r="K16" s="22">
        <f>SUM(C16:I16)</f>
        <v>771.65165165165172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1.016277321498205</v>
      </c>
      <c r="D17" s="42">
        <f t="shared" si="3"/>
        <v>0.95636306162621953</v>
      </c>
      <c r="E17" s="42">
        <f t="shared" si="3"/>
        <v>1.0160160160160161</v>
      </c>
      <c r="F17" s="42">
        <f t="shared" si="3"/>
        <v>1.0043125832599518</v>
      </c>
      <c r="G17" s="42">
        <f t="shared" si="3"/>
        <v>1.0079761006373311</v>
      </c>
      <c r="H17" s="42">
        <f t="shared" si="3"/>
        <v>1.0085105057172097</v>
      </c>
      <c r="I17" s="42">
        <f t="shared" si="3"/>
        <v>0.93292928297486188</v>
      </c>
      <c r="J17" s="41"/>
      <c r="K17" s="42">
        <f>IF(K15=0,0,K16/K15)</f>
        <v>0.9917126997193827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Screen'!K$237</f>
        <v>7</v>
      </c>
      <c r="D19" s="185">
        <f>+'Input Screen'!K$238</f>
        <v>7</v>
      </c>
      <c r="E19" s="185">
        <f>+'Input Screen'!K$239</f>
        <v>7.5</v>
      </c>
      <c r="F19" s="185">
        <f>+'Input Screen'!K$240</f>
        <v>6.5</v>
      </c>
      <c r="G19" s="185">
        <f>+'Input Screen'!K$241</f>
        <v>7.6</v>
      </c>
      <c r="H19" s="185">
        <f>+'Input Screen'!K$242</f>
        <v>7.6</v>
      </c>
      <c r="I19" s="185">
        <f>+'Input Screen'!K$243</f>
        <v>5</v>
      </c>
      <c r="J19" s="23"/>
      <c r="K19" s="22">
        <f>SUM(C19:I19)</f>
        <v>48.2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49.84615384615384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1.1428571428571428</v>
      </c>
      <c r="D21" s="42">
        <f t="shared" si="4"/>
        <v>1.1428571428571428</v>
      </c>
      <c r="E21" s="42">
        <f>IF(E19=0,0,E20/E19)</f>
        <v>1.0666666666666667</v>
      </c>
      <c r="F21" s="42">
        <f t="shared" si="4"/>
        <v>0.75739644970414211</v>
      </c>
      <c r="G21" s="42">
        <f t="shared" si="4"/>
        <v>1.0526315789473684</v>
      </c>
      <c r="H21" s="42">
        <f t="shared" si="4"/>
        <v>1.0526315789473684</v>
      </c>
      <c r="I21" s="42">
        <f t="shared" si="4"/>
        <v>0.98461538461538467</v>
      </c>
      <c r="J21" s="41"/>
      <c r="K21" s="42">
        <f>IF(K19=0,0,K20/K19)</f>
        <v>1.0341525694222788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Screen'!L$237</f>
        <v>22.6</v>
      </c>
      <c r="D23" s="185">
        <f>+'Input Screen'!L$238</f>
        <v>22.5</v>
      </c>
      <c r="E23" s="185">
        <f>+'Input Screen'!L$239</f>
        <v>21.9</v>
      </c>
      <c r="F23" s="185">
        <f>+'Input Screen'!L$240</f>
        <v>22.6</v>
      </c>
      <c r="G23" s="185">
        <f>+'Input Screen'!L$241</f>
        <v>22.5</v>
      </c>
      <c r="H23" s="185">
        <f>+'Input Screen'!L$242</f>
        <v>22.5</v>
      </c>
      <c r="I23" s="185">
        <f>+'Input Screen'!L$243</f>
        <v>22.5</v>
      </c>
      <c r="J23" s="23"/>
      <c r="K23" s="22">
        <f>SUM(C23:I23)</f>
        <v>157.1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0.66371681415929196</v>
      </c>
      <c r="D25" s="42">
        <f t="shared" si="5"/>
        <v>1</v>
      </c>
      <c r="E25" s="42">
        <f t="shared" si="5"/>
        <v>1.0273972602739727</v>
      </c>
      <c r="F25" s="42">
        <f t="shared" si="5"/>
        <v>0.99557522123893794</v>
      </c>
      <c r="G25" s="42">
        <f t="shared" si="5"/>
        <v>1</v>
      </c>
      <c r="H25" s="42">
        <f t="shared" si="5"/>
        <v>1</v>
      </c>
      <c r="I25" s="42">
        <f t="shared" si="5"/>
        <v>1</v>
      </c>
      <c r="J25" s="41"/>
      <c r="K25" s="42">
        <f>IF(K23=0,0,K24/K23)</f>
        <v>0.9548058561425844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Screen'!M$237</f>
        <v>7.5</v>
      </c>
      <c r="D27" s="185">
        <f>+'Input Screen'!M$238</f>
        <v>7.6</v>
      </c>
      <c r="E27" s="185">
        <f>+'Input Screen'!M$239</f>
        <v>0</v>
      </c>
      <c r="F27" s="185">
        <f>+'Input Screen'!M$240</f>
        <v>0</v>
      </c>
      <c r="G27" s="185">
        <f>+'Input Screen'!M$241</f>
        <v>0</v>
      </c>
      <c r="H27" s="185">
        <f>+'Input Screen'!M$242</f>
        <v>7.6</v>
      </c>
      <c r="I27" s="185">
        <f>+'Input Screen'!M$243</f>
        <v>0</v>
      </c>
      <c r="J27" s="23"/>
      <c r="K27" s="22">
        <f>SUM(C27:I27)</f>
        <v>22.7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0</v>
      </c>
      <c r="F28" s="55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0</v>
      </c>
      <c r="J28" s="23"/>
      <c r="K28" s="22">
        <f>SUM(C28:I28)</f>
        <v>10.7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0.70394736842105265</v>
      </c>
      <c r="E29" s="42">
        <f t="shared" si="6"/>
        <v>0</v>
      </c>
      <c r="F29" s="52">
        <f t="shared" si="6"/>
        <v>0</v>
      </c>
      <c r="G29" s="42">
        <f t="shared" si="6"/>
        <v>0</v>
      </c>
      <c r="H29" s="42">
        <f t="shared" si="6"/>
        <v>0.70394736842105265</v>
      </c>
      <c r="I29" s="42">
        <f t="shared" si="6"/>
        <v>0</v>
      </c>
      <c r="J29" s="41"/>
      <c r="K29" s="42">
        <f>IF(K27=0,0,K28/K27)</f>
        <v>0.47136563876651982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Screen'!N$237</f>
        <v>7.55</v>
      </c>
      <c r="D31" s="185">
        <f>+'Input Screen'!N$238</f>
        <v>7.5</v>
      </c>
      <c r="E31" s="185">
        <f>+'Input Screen'!N$239</f>
        <v>7.55</v>
      </c>
      <c r="F31" s="185">
        <f>+'Input Screen'!N$240</f>
        <v>7.5</v>
      </c>
      <c r="G31" s="185">
        <f>+'Input Screen'!N$241</f>
        <v>7.55</v>
      </c>
      <c r="H31" s="185">
        <f>+'Input Screen'!N$242</f>
        <v>7.5</v>
      </c>
      <c r="I31" s="185">
        <f>+'Input Screen'!N$243</f>
        <v>7.5</v>
      </c>
      <c r="J31" s="23"/>
      <c r="K31" s="22">
        <f>SUM(C31:I31)</f>
        <v>52.65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</v>
      </c>
      <c r="E33" s="42">
        <f>IF(E31=0,0,E32/E31)</f>
        <v>0.99337748344370869</v>
      </c>
      <c r="F33" s="42">
        <f t="shared" si="7"/>
        <v>1</v>
      </c>
      <c r="G33" s="42">
        <f t="shared" si="7"/>
        <v>0.99337748344370869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0.9971509971509972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Screen'!O$237</f>
        <v>7.55</v>
      </c>
      <c r="D35" s="185">
        <f>+'Input Screen'!O$238</f>
        <v>7.5</v>
      </c>
      <c r="E35" s="185">
        <f>+'Input Screen'!O$239</f>
        <v>7.8</v>
      </c>
      <c r="F35" s="185">
        <f>+'Input Screen'!O$240</f>
        <v>7.5</v>
      </c>
      <c r="G35" s="185">
        <f>+'Input Screen'!O$241</f>
        <v>7.55</v>
      </c>
      <c r="H35" s="185">
        <f>+'Input Screen'!O$242</f>
        <v>7.5</v>
      </c>
      <c r="I35" s="185">
        <f>+'Input Screen'!O$243</f>
        <v>7.5</v>
      </c>
      <c r="J35" s="23"/>
      <c r="K35" s="22">
        <f>SUM(C35:I35)</f>
        <v>52.9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0.96153846153846156</v>
      </c>
      <c r="F37" s="42">
        <f t="shared" si="8"/>
        <v>1</v>
      </c>
      <c r="G37" s="42">
        <f t="shared" si="8"/>
        <v>0.99337748344370869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0.99243856332703217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Screen'!P$237</f>
        <v>15</v>
      </c>
      <c r="D39" s="185">
        <f>+'Input Screen'!P$238</f>
        <v>7.6</v>
      </c>
      <c r="E39" s="185">
        <f>+'Input Screen'!P$239</f>
        <v>7.8</v>
      </c>
      <c r="F39" s="185">
        <f>+'Input Screen'!P$240</f>
        <v>7.5</v>
      </c>
      <c r="G39" s="185">
        <f>+'Input Screen'!P$241</f>
        <v>7.5</v>
      </c>
      <c r="H39" s="185">
        <f>+'Input Screen'!P$242</f>
        <v>15.2</v>
      </c>
      <c r="I39" s="185">
        <f>+'Input Screen'!P$243</f>
        <v>7.5</v>
      </c>
      <c r="J39" s="23"/>
      <c r="K39" s="22">
        <f>SUM(C39:I39)</f>
        <v>68.100000000000009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1.5026315789473685</v>
      </c>
      <c r="E41" s="42">
        <f t="shared" si="9"/>
        <v>1.4641025641025642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0.75131578947368427</v>
      </c>
      <c r="I41" s="42">
        <f t="shared" si="9"/>
        <v>1.5226666666666666</v>
      </c>
      <c r="J41" s="41"/>
      <c r="K41" s="42">
        <f>IF(K39=0,0,K40/K39)</f>
        <v>1.1738619676945667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Screen'!Q$237</f>
        <v>30.5</v>
      </c>
      <c r="D43" s="185">
        <f>+'Input Screen'!Q$238</f>
        <v>30</v>
      </c>
      <c r="E43" s="185">
        <f>+'Input Screen'!Q$239</f>
        <v>44.1</v>
      </c>
      <c r="F43" s="185">
        <f>+'Input Screen'!Q$240</f>
        <v>30</v>
      </c>
      <c r="G43" s="185">
        <f>+'Input Screen'!Q$241</f>
        <v>30</v>
      </c>
      <c r="H43" s="185">
        <f>+'Input Screen'!Q$242</f>
        <v>30</v>
      </c>
      <c r="I43" s="185">
        <f>+'Input Screen'!Q$243</f>
        <v>30.1</v>
      </c>
      <c r="J43" s="23"/>
      <c r="K43" s="22">
        <f>SUM(C43:I43)</f>
        <v>224.7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0.98360655737704916</v>
      </c>
      <c r="D45" s="42">
        <f t="shared" si="10"/>
        <v>1</v>
      </c>
      <c r="E45" s="42">
        <f t="shared" si="10"/>
        <v>0.68027210884353739</v>
      </c>
      <c r="F45" s="42">
        <f t="shared" si="10"/>
        <v>1</v>
      </c>
      <c r="G45" s="42">
        <f t="shared" si="10"/>
        <v>1</v>
      </c>
      <c r="H45" s="42">
        <f t="shared" si="10"/>
        <v>1</v>
      </c>
      <c r="I45" s="42">
        <f t="shared" si="10"/>
        <v>0.99667774086378735</v>
      </c>
      <c r="J45" s="41"/>
      <c r="K45" s="42">
        <f>IF(K43=0,0,K44/K43)</f>
        <v>0.93457943925233644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Screen'!R$237</f>
        <v>8</v>
      </c>
      <c r="D47" s="185">
        <f>+'Input Screen'!R$238</f>
        <v>0</v>
      </c>
      <c r="E47" s="185">
        <f>+'Input Screen'!R$239</f>
        <v>0</v>
      </c>
      <c r="F47" s="185">
        <f>+'Input Screen'!R$240</f>
        <v>8</v>
      </c>
      <c r="G47" s="185">
        <f>+'Input Screen'!R$241</f>
        <v>8</v>
      </c>
      <c r="H47" s="185">
        <f>+'Input Screen'!R$242</f>
        <v>8</v>
      </c>
      <c r="I47" s="185">
        <f>+'Input Screen'!R$243</f>
        <v>8</v>
      </c>
      <c r="J47" s="23"/>
      <c r="K47" s="22">
        <f>SUM(C47:I47)</f>
        <v>40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0</v>
      </c>
      <c r="E49" s="42">
        <f t="shared" si="11"/>
        <v>0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Screen'!S$237</f>
        <v>0</v>
      </c>
      <c r="D51" s="185">
        <f>+'Input Screen'!S$238</f>
        <v>8</v>
      </c>
      <c r="E51" s="185">
        <f>+'Input Screen'!S$239</f>
        <v>8</v>
      </c>
      <c r="F51" s="185">
        <f>+'Input Screen'!S$240</f>
        <v>7.9</v>
      </c>
      <c r="G51" s="185">
        <f>+'Input Screen'!S$241</f>
        <v>8</v>
      </c>
      <c r="H51" s="185">
        <f>+'Input Screen'!S$242</f>
        <v>8</v>
      </c>
      <c r="I51" s="185">
        <f>+'Input Screen'!S$243</f>
        <v>0</v>
      </c>
      <c r="J51" s="23"/>
      <c r="K51" s="22">
        <f>SUM(C51:I51)</f>
        <v>39.9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1.7341772151898733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0</v>
      </c>
      <c r="J53" s="41"/>
      <c r="K53" s="42">
        <f>IF(K51=0,0,K52/K51)</f>
        <v>2.4035087719298249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Screen'!T$237</f>
        <v>17.14</v>
      </c>
      <c r="D55" s="185">
        <f>+'Input Screen'!T$238</f>
        <v>17.14</v>
      </c>
      <c r="E55" s="185">
        <f>+'Input Screen'!T$239</f>
        <v>17.14</v>
      </c>
      <c r="F55" s="185">
        <f>+'Input Screen'!T$240</f>
        <v>17.14</v>
      </c>
      <c r="G55" s="185">
        <f>+'Input Screen'!T$241</f>
        <v>17.14</v>
      </c>
      <c r="H55" s="185">
        <f>+'Input Screen'!T$242</f>
        <v>17.14</v>
      </c>
      <c r="I55" s="185">
        <f>+'Input Screen'!T$243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Screen'!U$237</f>
        <v>0</v>
      </c>
      <c r="D59" s="185">
        <f>+'Input Screen'!U$238</f>
        <v>0</v>
      </c>
      <c r="E59" s="185">
        <f>+'Input Screen'!U$239</f>
        <v>1.8</v>
      </c>
      <c r="F59" s="185">
        <f>+'Input Screen'!U$240</f>
        <v>0.1</v>
      </c>
      <c r="G59" s="185">
        <f>+'Input Screen'!U$241</f>
        <v>0.2</v>
      </c>
      <c r="H59" s="185">
        <f>+'Input Screen'!U$242</f>
        <v>0.6</v>
      </c>
      <c r="I59" s="185">
        <f>+'Input Screen'!U$243</f>
        <v>0.7</v>
      </c>
      <c r="J59" s="23"/>
      <c r="K59" s="22">
        <f>SUM(C59:I59)</f>
        <v>3.4000000000000004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0</v>
      </c>
      <c r="E60" s="28">
        <f>E59*'Labor Stds'!$S$10</f>
        <v>42.830100000000016</v>
      </c>
      <c r="F60" s="28">
        <f>F59*'Labor Stds'!$S$10</f>
        <v>2.3794500000000007</v>
      </c>
      <c r="G60" s="28">
        <f>G59*'Labor Stds'!$S$10</f>
        <v>4.7589000000000015</v>
      </c>
      <c r="H60" s="28">
        <f>H59*'Labor Stds'!$S$10</f>
        <v>14.276700000000003</v>
      </c>
      <c r="I60" s="28">
        <f>I59*'Labor Stds'!$S$10</f>
        <v>16.656150000000004</v>
      </c>
      <c r="J60" s="23"/>
      <c r="K60" s="28">
        <f>SUM(C60:I60)</f>
        <v>80.90130000000002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0</v>
      </c>
      <c r="E61" s="28">
        <f t="shared" si="14"/>
        <v>14.276700000000005</v>
      </c>
      <c r="F61" s="28">
        <f t="shared" si="14"/>
        <v>0.79315000000000024</v>
      </c>
      <c r="G61" s="28">
        <f t="shared" si="14"/>
        <v>1.5863000000000005</v>
      </c>
      <c r="H61" s="28">
        <f t="shared" si="14"/>
        <v>4.7589000000000015</v>
      </c>
      <c r="I61" s="28">
        <f t="shared" si="14"/>
        <v>5.5520500000000013</v>
      </c>
      <c r="J61" s="48"/>
      <c r="K61" s="28">
        <f>SUM(C61:I61)</f>
        <v>26.967100000000009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197.54000000000002</v>
      </c>
      <c r="D63" s="18">
        <f t="shared" ref="D63:I63" si="15">SUM(D15,D19,D23,D27,D31,D35,D39,D43,D47,D51,D55)</f>
        <v>219.33999999999997</v>
      </c>
      <c r="E63" s="18">
        <f t="shared" si="15"/>
        <v>217.79000000000002</v>
      </c>
      <c r="F63" s="18">
        <f t="shared" si="15"/>
        <v>247.64</v>
      </c>
      <c r="G63" s="18">
        <f t="shared" si="15"/>
        <v>250.74</v>
      </c>
      <c r="H63" s="18">
        <f t="shared" si="15"/>
        <v>256.33999999999997</v>
      </c>
      <c r="I63" s="18">
        <f t="shared" si="15"/>
        <v>214.94</v>
      </c>
      <c r="J63" s="17"/>
      <c r="K63" s="18">
        <f>SUM(C63:I63)</f>
        <v>1604.3300000000002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188.4659159159159</v>
      </c>
      <c r="D64" s="18">
        <f t="shared" ref="D64:I64" si="16">SUM(D16,D20,D24,D28,D32,D36,D40,D44,D48,D52,D56)</f>
        <v>225.33993993993994</v>
      </c>
      <c r="E64" s="18">
        <f t="shared" si="16"/>
        <v>217.58753753753754</v>
      </c>
      <c r="F64" s="18">
        <f t="shared" si="16"/>
        <v>250.5466504966505</v>
      </c>
      <c r="G64" s="18">
        <f t="shared" si="16"/>
        <v>256.02597597597594</v>
      </c>
      <c r="H64" s="18">
        <f t="shared" si="16"/>
        <v>251.76636636636636</v>
      </c>
      <c r="I64" s="18">
        <f t="shared" si="16"/>
        <v>219.31541926541925</v>
      </c>
      <c r="J64" s="23"/>
      <c r="K64" s="18">
        <f>SUM(C64:I64)</f>
        <v>1609.0478054978055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0.9540645738377842</v>
      </c>
      <c r="D65" s="42">
        <f t="shared" si="17"/>
        <v>1.0273545178259322</v>
      </c>
      <c r="E65" s="42">
        <f t="shared" si="17"/>
        <v>0.99907037760015394</v>
      </c>
      <c r="F65" s="42">
        <f t="shared" si="17"/>
        <v>1.011737403071598</v>
      </c>
      <c r="G65" s="42">
        <f t="shared" si="17"/>
        <v>1.0210815026560418</v>
      </c>
      <c r="H65" s="42">
        <f t="shared" si="17"/>
        <v>0.98215794010441748</v>
      </c>
      <c r="I65" s="42">
        <f t="shared" si="17"/>
        <v>1.0203564681558539</v>
      </c>
      <c r="J65" s="41"/>
      <c r="K65" s="42">
        <f>IF(K63=0,0,K64/K63)</f>
        <v>1.0029406702472716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2809.6710000000003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3090.739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3084.4627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3480.6361499999994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3522.6092999999996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3600.0378999999994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3045.9470499999998</v>
      </c>
      <c r="J67" s="17"/>
      <c r="K67" s="28">
        <f>SUM(C67:I67)</f>
        <v>22634.103099999997</v>
      </c>
      <c r="L67" s="273">
        <v>76995</v>
      </c>
      <c r="M67" s="271">
        <f>+L67-K67</f>
        <v>54360.896900000007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2640.7307450450458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3129.680303603604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3026.8834477477485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3463.9212855855858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3536.5771414414417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3480.0947180180178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3049.7951594594601</v>
      </c>
      <c r="J68" s="23"/>
      <c r="K68" s="28">
        <f>SUM(C68:I68)</f>
        <v>22327.682800900904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0.93987187291503005</v>
      </c>
      <c r="D69" s="42">
        <f t="shared" si="18"/>
        <v>1.012599350383065</v>
      </c>
      <c r="E69" s="42">
        <f t="shared" si="18"/>
        <v>0.98133248547558982</v>
      </c>
      <c r="F69" s="42">
        <f t="shared" si="18"/>
        <v>0.99519775590033632</v>
      </c>
      <c r="G69" s="42">
        <f t="shared" si="18"/>
        <v>1.0039651974578736</v>
      </c>
      <c r="H69" s="42">
        <f t="shared" si="18"/>
        <v>0.96668280020552522</v>
      </c>
      <c r="I69" s="42">
        <f t="shared" si="18"/>
        <v>1.0012633540229994</v>
      </c>
      <c r="J69" s="41"/>
      <c r="K69" s="42">
        <f>IF(K67=0,0,K68/K67)</f>
        <v>0.98646200833559461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9.0740840840841201</v>
      </c>
      <c r="D71" s="47">
        <f t="shared" ref="D71:I71" si="19">IF(D63=0,0,D63-D64)</f>
        <v>-5.9999399399399636</v>
      </c>
      <c r="E71" s="47">
        <f t="shared" si="19"/>
        <v>0.20246246246247779</v>
      </c>
      <c r="F71" s="47">
        <f t="shared" si="19"/>
        <v>-2.9066504966505136</v>
      </c>
      <c r="G71" s="47">
        <f t="shared" si="19"/>
        <v>-5.2859759759759299</v>
      </c>
      <c r="H71" s="47">
        <f t="shared" si="19"/>
        <v>4.5736336336336194</v>
      </c>
      <c r="I71" s="47">
        <f t="shared" si="19"/>
        <v>-4.3754192654192536</v>
      </c>
      <c r="J71" s="26"/>
      <c r="K71" s="242">
        <f>IF(K63=0,0,K63-K64)</f>
        <v>-4.7178054978053297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168.94025495495453</v>
      </c>
      <c r="D72" s="137">
        <f t="shared" ref="D72:I72" si="20">IF(D64=0,0,D67-D68)</f>
        <v>-38.941303603603956</v>
      </c>
      <c r="E72" s="137">
        <f t="shared" si="20"/>
        <v>57.579252252251536</v>
      </c>
      <c r="F72" s="137">
        <f t="shared" si="20"/>
        <v>16.714864414413569</v>
      </c>
      <c r="G72" s="137">
        <f t="shared" si="20"/>
        <v>-13.967841441442033</v>
      </c>
      <c r="H72" s="137">
        <f t="shared" si="20"/>
        <v>119.94318198198152</v>
      </c>
      <c r="I72" s="137">
        <f t="shared" si="20"/>
        <v>-3.8481094594603746</v>
      </c>
      <c r="J72" s="26"/>
      <c r="K72" s="137">
        <f>IF(K64=0,0,K67-K68)</f>
        <v>306.42029909909252</v>
      </c>
      <c r="L72" s="4"/>
    </row>
    <row r="73" spans="1:13" ht="15" customHeight="1">
      <c r="A73" s="68" t="s">
        <v>154</v>
      </c>
      <c r="B73" s="240">
        <f>IF(K64=0,0,(K64*60)/K11)</f>
        <v>57.261487740135429</v>
      </c>
      <c r="C73" s="78">
        <f>IF(C63=0,0,(C63*60)/C11)</f>
        <v>68.909302325581407</v>
      </c>
      <c r="D73" s="78">
        <f t="shared" ref="D73:I73" si="21">IF(D63=0,0,(D63*60)/D11)</f>
        <v>59.281081081081069</v>
      </c>
      <c r="E73" s="78">
        <f t="shared" si="21"/>
        <v>60.778604651162794</v>
      </c>
      <c r="F73" s="78">
        <f t="shared" si="21"/>
        <v>51.591666666666669</v>
      </c>
      <c r="G73" s="78">
        <f t="shared" si="21"/>
        <v>51.346075085324237</v>
      </c>
      <c r="H73" s="78">
        <f t="shared" si="21"/>
        <v>55.726086956521733</v>
      </c>
      <c r="I73" s="78">
        <f t="shared" si="21"/>
        <v>58.62</v>
      </c>
      <c r="J73" s="26"/>
      <c r="K73" s="243">
        <f>IF(K63=0,0,(K63*60)/K11)</f>
        <v>57.093594306049823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16.701836861768367</v>
      </c>
      <c r="C74" s="78">
        <f t="shared" ref="C74:K74" si="22">IF(C15=0,0,(C8/(C15/8)))</f>
        <v>17.13520749665328</v>
      </c>
      <c r="D74" s="78">
        <f t="shared" si="22"/>
        <v>16.076555023923444</v>
      </c>
      <c r="E74" s="78">
        <f t="shared" si="22"/>
        <v>16.916666666666668</v>
      </c>
      <c r="F74" s="78">
        <f t="shared" si="22"/>
        <v>16.781954887218046</v>
      </c>
      <c r="G74" s="78">
        <f t="shared" si="22"/>
        <v>16.723498888065233</v>
      </c>
      <c r="H74" s="78">
        <f t="shared" si="22"/>
        <v>16.79169992019154</v>
      </c>
      <c r="I74" s="78">
        <f t="shared" si="22"/>
        <v>15.60619872379216</v>
      </c>
      <c r="J74" s="26"/>
      <c r="K74" s="243">
        <f t="shared" si="22"/>
        <v>16.56342372445701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12.037037037037038</v>
      </c>
      <c r="C75" s="78">
        <f>IF(C19=0,0,(C9/(C19/8)))</f>
        <v>13.714285714285714</v>
      </c>
      <c r="D75" s="78">
        <f t="shared" ref="D75:I75" si="23">IF(D19=0,0,(D9/(D19/8)))</f>
        <v>13.714285714285714</v>
      </c>
      <c r="E75" s="78">
        <f t="shared" si="23"/>
        <v>12.8</v>
      </c>
      <c r="F75" s="78">
        <f t="shared" si="23"/>
        <v>11.076923076923077</v>
      </c>
      <c r="G75" s="78">
        <f t="shared" si="23"/>
        <v>11.578947368421053</v>
      </c>
      <c r="H75" s="78">
        <f t="shared" si="23"/>
        <v>13.684210526315789</v>
      </c>
      <c r="I75" s="78">
        <f t="shared" si="23"/>
        <v>9.6</v>
      </c>
      <c r="J75" s="26"/>
      <c r="K75" s="243">
        <f>IF(K19=0,0,(K9/(K19/8)))</f>
        <v>12.448132780082986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11.915887850467291</v>
      </c>
      <c r="C76" s="78">
        <f>IF(C27=0,0,(C12/(C27/7.5)))</f>
        <v>0</v>
      </c>
      <c r="D76" s="78">
        <f t="shared" ref="D76:I76" si="24">IF(D27=0,0,(D12/(D27/7.5)))</f>
        <v>4.9342105263157903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11.842105263157896</v>
      </c>
      <c r="I76" s="78">
        <f t="shared" si="24"/>
        <v>0</v>
      </c>
      <c r="J76" s="129"/>
      <c r="K76" s="78">
        <f>IF(K27=0,0,(K12/(K27/7.5)))</f>
        <v>5.6167400881057272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60.214285714285715</v>
      </c>
      <c r="C77" s="78">
        <f>IF(C43=0,0,(C11/(C43/7.5)))</f>
        <v>42.295081967213115</v>
      </c>
      <c r="D77" s="78">
        <f t="shared" ref="D77:I77" si="25">IF(D43=0,0,(D11/(D43/7.5)))</f>
        <v>55.5</v>
      </c>
      <c r="E77" s="78">
        <f t="shared" si="25"/>
        <v>36.564625850340136</v>
      </c>
      <c r="F77" s="78">
        <f t="shared" si="25"/>
        <v>72</v>
      </c>
      <c r="G77" s="78">
        <f t="shared" si="25"/>
        <v>73.25</v>
      </c>
      <c r="H77" s="78">
        <f t="shared" si="25"/>
        <v>69</v>
      </c>
      <c r="I77" s="78">
        <f t="shared" si="25"/>
        <v>54.817275747508305</v>
      </c>
      <c r="J77" s="38"/>
      <c r="K77" s="78">
        <f>IF(K43=0,0,(K11/(K43/7.5)))</f>
        <v>56.275033377837119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52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1.7022804301833556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Screen'!B244</f>
        <v>41510</v>
      </c>
      <c r="D5" s="12">
        <f t="shared" ref="D5:I5" si="0">+C5+1</f>
        <v>41511</v>
      </c>
      <c r="E5" s="12">
        <f t="shared" si="0"/>
        <v>41512</v>
      </c>
      <c r="F5" s="12">
        <f t="shared" si="0"/>
        <v>41513</v>
      </c>
      <c r="G5" s="12">
        <f t="shared" si="0"/>
        <v>41514</v>
      </c>
      <c r="H5" s="12">
        <f t="shared" si="0"/>
        <v>41515</v>
      </c>
      <c r="I5" s="12">
        <f t="shared" si="0"/>
        <v>41516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Screen'!C$244</f>
        <v>223</v>
      </c>
      <c r="D6" s="16">
        <f>+'Input Screen'!C$245</f>
        <v>241</v>
      </c>
      <c r="E6" s="16">
        <f>+'Input Screen'!C$246</f>
        <v>153</v>
      </c>
      <c r="F6" s="16">
        <f>+'Input Screen'!C$247</f>
        <v>205</v>
      </c>
      <c r="G6" s="16">
        <f>+'Input Screen'!C$248</f>
        <v>229</v>
      </c>
      <c r="H6" s="16">
        <f>+'Input Screen'!C$249</f>
        <v>204</v>
      </c>
      <c r="I6" s="16">
        <f>+'Input Screen'!C$250</f>
        <v>163</v>
      </c>
      <c r="J6" s="17"/>
      <c r="K6" s="18">
        <f>SUM(C6:I6)</f>
        <v>1418</v>
      </c>
      <c r="L6" s="263">
        <f>+K67/K6</f>
        <v>14.662280430183356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0.71935483870967742</v>
      </c>
      <c r="D7" s="42">
        <f t="shared" ref="D7:I7" si="1">D6/310</f>
        <v>0.77741935483870972</v>
      </c>
      <c r="E7" s="42">
        <f t="shared" si="1"/>
        <v>0.49354838709677418</v>
      </c>
      <c r="F7" s="42">
        <f t="shared" si="1"/>
        <v>0.66129032258064513</v>
      </c>
      <c r="G7" s="42">
        <f t="shared" si="1"/>
        <v>0.73870967741935489</v>
      </c>
      <c r="H7" s="42">
        <f t="shared" si="1"/>
        <v>0.65806451612903227</v>
      </c>
      <c r="I7" s="42">
        <f t="shared" si="1"/>
        <v>0.52580645161290318</v>
      </c>
      <c r="J7" s="17"/>
      <c r="K7" s="42">
        <f>K6/2170</f>
        <v>0.65345622119815672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Screen'!D$244</f>
        <v>217</v>
      </c>
      <c r="D8" s="16">
        <f>+'Input Screen'!D$245</f>
        <v>221</v>
      </c>
      <c r="E8" s="16">
        <f>+'Input Screen'!D$246</f>
        <v>145</v>
      </c>
      <c r="F8" s="16">
        <f>+'Input Screen'!D$247</f>
        <v>198</v>
      </c>
      <c r="G8" s="16">
        <f>+'Input Screen'!D$248</f>
        <v>212</v>
      </c>
      <c r="H8" s="16">
        <f>+'Input Screen'!D$249</f>
        <v>184</v>
      </c>
      <c r="I8" s="16">
        <f>+'Input Screen'!D$250</f>
        <v>151</v>
      </c>
      <c r="J8" s="17"/>
      <c r="K8" s="18">
        <f t="shared" ref="K8:K13" si="2">SUM(C8:I8)</f>
        <v>1328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Screen'!E$244</f>
        <v>10</v>
      </c>
      <c r="D9" s="16">
        <f>+'Input Screen'!E$245</f>
        <v>12</v>
      </c>
      <c r="E9" s="16">
        <f>+'Input Screen'!E$246</f>
        <v>11</v>
      </c>
      <c r="F9" s="16">
        <f>+'Input Screen'!E$247</f>
        <v>8</v>
      </c>
      <c r="G9" s="16">
        <f>+'Input Screen'!E$248</f>
        <v>10</v>
      </c>
      <c r="H9" s="16">
        <f>+'Input Screen'!E$249</f>
        <v>6</v>
      </c>
      <c r="I9" s="16">
        <f>+'Input Screen'!E$250</f>
        <v>9</v>
      </c>
      <c r="J9" s="17"/>
      <c r="K9" s="18">
        <f t="shared" si="2"/>
        <v>66</v>
      </c>
      <c r="L9" s="4"/>
      <c r="M9" s="4"/>
    </row>
    <row r="10" spans="1:16" ht="15" customHeight="1">
      <c r="A10" s="15"/>
      <c r="B10" s="62" t="str">
        <f>'Week 1'!B10</f>
        <v>Rooms Sold</v>
      </c>
      <c r="C10" s="16">
        <f>+'Input Screen'!F$244</f>
        <v>0</v>
      </c>
      <c r="D10" s="16">
        <f>+'Input Screen'!F$245</f>
        <v>0</v>
      </c>
      <c r="E10" s="16">
        <f>+'Input Screen'!F$246</f>
        <v>0</v>
      </c>
      <c r="F10" s="16">
        <f>+'Input Screen'!F$247</f>
        <v>0</v>
      </c>
      <c r="G10" s="16">
        <f>+'Input Screen'!F$248</f>
        <v>0</v>
      </c>
      <c r="H10" s="16">
        <f>+'Input Screen'!F$249</f>
        <v>0</v>
      </c>
      <c r="I10" s="16">
        <f>+'Input Screen'!F$250</f>
        <v>2</v>
      </c>
      <c r="J10" s="17"/>
      <c r="K10" s="18">
        <f t="shared" si="2"/>
        <v>2</v>
      </c>
      <c r="L10" s="4"/>
      <c r="M10" s="4"/>
    </row>
    <row r="11" spans="1:16" ht="15" customHeight="1">
      <c r="A11" s="15"/>
      <c r="B11" s="62" t="str">
        <f>'Week 1'!B11</f>
        <v>Total Rooms Cleaned</v>
      </c>
      <c r="C11" s="16">
        <f>+'Input Screen'!G$244</f>
        <v>227</v>
      </c>
      <c r="D11" s="16">
        <f>+'Input Screen'!G$245</f>
        <v>233</v>
      </c>
      <c r="E11" s="16">
        <f>+'Input Screen'!G$246</f>
        <v>156</v>
      </c>
      <c r="F11" s="16">
        <f>+'Input Screen'!G$247</f>
        <v>206</v>
      </c>
      <c r="G11" s="16">
        <f>+'Input Screen'!G$248</f>
        <v>222</v>
      </c>
      <c r="H11" s="16">
        <f>+'Input Screen'!G$249</f>
        <v>190</v>
      </c>
      <c r="I11" s="16">
        <f>+'Input Screen'!G$250</f>
        <v>162</v>
      </c>
      <c r="J11" s="17"/>
      <c r="K11" s="18">
        <f t="shared" si="2"/>
        <v>1396</v>
      </c>
      <c r="L11" s="284">
        <f>+K63/K11</f>
        <v>1.044720630372493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Screen'!H$244</f>
        <v>0</v>
      </c>
      <c r="D12" s="16">
        <f>+'Input Screen'!H$245</f>
        <v>12</v>
      </c>
      <c r="E12" s="16">
        <f>+'Input Screen'!H$246</f>
        <v>12</v>
      </c>
      <c r="F12" s="16">
        <f>+'Input Screen'!H$247</f>
        <v>0</v>
      </c>
      <c r="G12" s="16">
        <f>+'Input Screen'!H$248</f>
        <v>0</v>
      </c>
      <c r="H12" s="16">
        <f>+'Input Screen'!H$249</f>
        <v>12</v>
      </c>
      <c r="I12" s="16">
        <f>+'Input Screen'!H$250</f>
        <v>0</v>
      </c>
      <c r="J12" s="17"/>
      <c r="K12" s="18">
        <f t="shared" si="2"/>
        <v>36</v>
      </c>
      <c r="L12" s="4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Screen'!I$244</f>
        <v>7</v>
      </c>
      <c r="D13" s="16">
        <f>+'Input Screen'!I$245</f>
        <v>7</v>
      </c>
      <c r="E13" s="16">
        <f>+'Input Screen'!I$246</f>
        <v>7</v>
      </c>
      <c r="F13" s="16">
        <f>+'Input Screen'!I$247</f>
        <v>7</v>
      </c>
      <c r="G13" s="16">
        <f>+'Input Screen'!I$248</f>
        <v>7</v>
      </c>
      <c r="H13" s="16">
        <f>+'Input Screen'!I$249</f>
        <v>7</v>
      </c>
      <c r="I13" s="16">
        <f>+'Input Screen'!I$250</f>
        <v>7</v>
      </c>
      <c r="J13" s="17"/>
      <c r="K13" s="18">
        <f t="shared" si="2"/>
        <v>49</v>
      </c>
      <c r="L13" s="4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 t="s">
        <v>187</v>
      </c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Screen'!J$244</f>
        <v>112.75</v>
      </c>
      <c r="D15" s="185">
        <f>+'Input Screen'!J$245</f>
        <v>112</v>
      </c>
      <c r="E15" s="185">
        <f>+'Input Screen'!J$246</f>
        <v>71.599999999999994</v>
      </c>
      <c r="F15" s="185">
        <v>92.5</v>
      </c>
      <c r="G15" s="185">
        <f>+'Input Screen'!J$248</f>
        <v>107.8</v>
      </c>
      <c r="H15" s="185">
        <f>+'Input Screen'!J$249</f>
        <v>87.5</v>
      </c>
      <c r="I15" s="185">
        <f>+'Input Screen'!J$250</f>
        <v>71</v>
      </c>
      <c r="J15" s="23"/>
      <c r="K15" s="22">
        <f>SUM(C15:I15)</f>
        <v>655.15000000000009</v>
      </c>
      <c r="L15" s="270">
        <f>1.5*20</f>
        <v>30</v>
      </c>
      <c r="M15" s="21" t="s">
        <v>186</v>
      </c>
    </row>
    <row r="16" spans="1:16" ht="15" customHeight="1">
      <c r="A16" s="345"/>
      <c r="B16" s="65" t="s">
        <v>3</v>
      </c>
      <c r="C16" s="22">
        <f>VLOOKUP(C8,'Labor Stds'!A14:Q76,7)</f>
        <v>104.74474474474475</v>
      </c>
      <c r="D16" s="22">
        <f>VLOOKUP(D8,'Labor Stds'!A14:Q76,7)</f>
        <v>107.14714714714715</v>
      </c>
      <c r="E16" s="22">
        <f>VLOOKUP(E8,'Labor Stds'!A14:Q76,7)</f>
        <v>68.708708708708713</v>
      </c>
      <c r="F16" s="22">
        <f>VLOOKUP(F8,'Labor Stds'!A14:Q76,7)</f>
        <v>95.135135135135144</v>
      </c>
      <c r="G16" s="22">
        <f>VLOOKUP(G8,'Labor Stds'!A14:Q76,7)</f>
        <v>102.34234234234235</v>
      </c>
      <c r="H16" s="22">
        <f>VLOOKUP(H8,'Labor Stds'!A14:Q76,7)</f>
        <v>87.927927927927939</v>
      </c>
      <c r="I16" s="22">
        <f>VLOOKUP(I8,'Labor Stds'!A14:Q76,7)</f>
        <v>73.513513513513516</v>
      </c>
      <c r="J16" s="23"/>
      <c r="K16" s="22">
        <f>SUM(C16:I16)</f>
        <v>639.51951951951958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0.92899995339019736</v>
      </c>
      <c r="D17" s="42">
        <f t="shared" si="3"/>
        <v>0.9566709566709567</v>
      </c>
      <c r="E17" s="42">
        <f t="shared" si="3"/>
        <v>0.95961883671380888</v>
      </c>
      <c r="F17" s="42">
        <f t="shared" si="3"/>
        <v>1.0284879474068664</v>
      </c>
      <c r="G17" s="42">
        <f t="shared" si="3"/>
        <v>0.94937237794380658</v>
      </c>
      <c r="H17" s="42">
        <f t="shared" si="3"/>
        <v>1.004890604890605</v>
      </c>
      <c r="I17" s="42">
        <f t="shared" si="3"/>
        <v>1.0354015987818805</v>
      </c>
      <c r="J17" s="41"/>
      <c r="K17" s="42">
        <f>IF(K15=0,0,K16/K15)</f>
        <v>0.97614213465545219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Screen'!K$244</f>
        <v>6.2</v>
      </c>
      <c r="D19" s="185">
        <f>+'Input Screen'!K$245</f>
        <v>6.8</v>
      </c>
      <c r="E19" s="185">
        <f>+'Input Screen'!K$246</f>
        <v>6.9</v>
      </c>
      <c r="F19" s="185">
        <f>+'Input Screen'!K$247</f>
        <v>6.5</v>
      </c>
      <c r="G19" s="185">
        <f>+'Input Screen'!K$248</f>
        <v>7.3</v>
      </c>
      <c r="H19" s="185">
        <f>+'Input Screen'!K$249</f>
        <v>4.5</v>
      </c>
      <c r="I19" s="185">
        <f>+'Input Screen'!K$250</f>
        <v>5.5</v>
      </c>
      <c r="J19" s="23"/>
      <c r="K19" s="22">
        <f>SUM(C19:I19)</f>
        <v>43.699999999999996</v>
      </c>
      <c r="L19" s="4"/>
      <c r="M19" s="4" t="s">
        <v>190</v>
      </c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4.9230769230769234</v>
      </c>
      <c r="J20" s="23"/>
      <c r="K20" s="22">
        <f>SUM(C20:I20)</f>
        <v>40.615384615384613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0.794044665012407</v>
      </c>
      <c r="D21" s="42">
        <f t="shared" si="4"/>
        <v>1.1764705882352942</v>
      </c>
      <c r="E21" s="42">
        <f>IF(E19=0,0,E20/E19)</f>
        <v>1.1594202898550725</v>
      </c>
      <c r="F21" s="42">
        <f t="shared" si="4"/>
        <v>0.75739644970414211</v>
      </c>
      <c r="G21" s="42">
        <f t="shared" si="4"/>
        <v>0.67439409905163339</v>
      </c>
      <c r="H21" s="42">
        <f t="shared" si="4"/>
        <v>1.0940170940170941</v>
      </c>
      <c r="I21" s="42">
        <f t="shared" si="4"/>
        <v>0.8951048951048951</v>
      </c>
      <c r="J21" s="41"/>
      <c r="K21" s="42">
        <f>IF(K19=0,0,K20/K19)</f>
        <v>0.92941383559232538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Screen'!L$244</f>
        <v>15</v>
      </c>
      <c r="D23" s="185">
        <f>+'Input Screen'!L$245</f>
        <v>22.6</v>
      </c>
      <c r="E23" s="185">
        <f>+'Input Screen'!L$246</f>
        <v>22.5</v>
      </c>
      <c r="F23" s="185">
        <f>+'Input Screen'!L$247</f>
        <v>22.5</v>
      </c>
      <c r="G23" s="185">
        <f>+'Input Screen'!L$248</f>
        <v>22.5</v>
      </c>
      <c r="H23" s="185">
        <f>+'Input Screen'!L$249</f>
        <v>21</v>
      </c>
      <c r="I23" s="185">
        <f>+'Input Screen'!L$250</f>
        <v>15</v>
      </c>
      <c r="J23" s="23"/>
      <c r="K23" s="22">
        <f>SUM(C23:I23)</f>
        <v>141.1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1.5</v>
      </c>
      <c r="D25" s="42">
        <f t="shared" si="5"/>
        <v>0.99557522123893794</v>
      </c>
      <c r="E25" s="42">
        <f t="shared" si="5"/>
        <v>0.66666666666666663</v>
      </c>
      <c r="F25" s="42">
        <f t="shared" si="5"/>
        <v>1</v>
      </c>
      <c r="G25" s="42">
        <f t="shared" si="5"/>
        <v>1</v>
      </c>
      <c r="H25" s="42">
        <f t="shared" si="5"/>
        <v>1.0714285714285714</v>
      </c>
      <c r="I25" s="42">
        <f t="shared" si="5"/>
        <v>1</v>
      </c>
      <c r="J25" s="41"/>
      <c r="K25" s="42">
        <f>IF(K23=0,0,K24/K23)</f>
        <v>1.0099220411055989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Screen'!M$244</f>
        <v>7.5</v>
      </c>
      <c r="D27" s="185">
        <f>+'Input Screen'!M$245</f>
        <v>7.5</v>
      </c>
      <c r="E27" s="185">
        <f>+'Input Screen'!M$246</f>
        <v>7.6</v>
      </c>
      <c r="F27" s="185">
        <f>+'Input Screen'!M$247</f>
        <v>0</v>
      </c>
      <c r="G27" s="185">
        <f>+'Input Screen'!M$248</f>
        <v>0</v>
      </c>
      <c r="H27" s="185">
        <f>+'Input Screen'!M$249</f>
        <v>7.5</v>
      </c>
      <c r="I27" s="185">
        <f>+'Input Screen'!M$250</f>
        <v>0</v>
      </c>
      <c r="J27" s="23"/>
      <c r="K27" s="22">
        <f>SUM(C27:I27)</f>
        <v>30.1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0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0.71333333333333326</v>
      </c>
      <c r="E29" s="42">
        <f t="shared" si="6"/>
        <v>0.70394736842105265</v>
      </c>
      <c r="F29" s="42">
        <f t="shared" si="6"/>
        <v>0</v>
      </c>
      <c r="G29" s="42">
        <f t="shared" si="6"/>
        <v>0</v>
      </c>
      <c r="H29" s="42">
        <f t="shared" si="6"/>
        <v>0.71333333333333326</v>
      </c>
      <c r="I29" s="42">
        <f t="shared" si="6"/>
        <v>0</v>
      </c>
      <c r="J29" s="41"/>
      <c r="K29" s="42">
        <f>IF(K27=0,0,K28/K27)</f>
        <v>0.53322259136212613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Screen'!N$244</f>
        <v>7.5</v>
      </c>
      <c r="D31" s="185">
        <f>+'Input Screen'!N$245</f>
        <v>7.55</v>
      </c>
      <c r="E31" s="185">
        <f>+'Input Screen'!N$246</f>
        <v>7.5</v>
      </c>
      <c r="F31" s="185">
        <f>+'Input Screen'!N$247</f>
        <v>7.75</v>
      </c>
      <c r="G31" s="185">
        <f>+'Input Screen'!N$248</f>
        <v>7.5</v>
      </c>
      <c r="H31" s="185">
        <f>+'Input Screen'!N$249</f>
        <v>6.75</v>
      </c>
      <c r="I31" s="185">
        <f>+'Input Screen'!N$250</f>
        <v>7.5</v>
      </c>
      <c r="J31" s="23"/>
      <c r="K31" s="22">
        <f>SUM(C31:I31)</f>
        <v>52.05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0.99337748344370869</v>
      </c>
      <c r="E33" s="42">
        <f>IF(E31=0,0,E32/E31)</f>
        <v>1</v>
      </c>
      <c r="F33" s="42">
        <f t="shared" si="7"/>
        <v>0.967741935483871</v>
      </c>
      <c r="G33" s="42">
        <f t="shared" si="7"/>
        <v>1</v>
      </c>
      <c r="H33" s="42">
        <f>IF(H31=0,0,H32/H31)</f>
        <v>1.1111111111111112</v>
      </c>
      <c r="I33" s="42">
        <f t="shared" si="7"/>
        <v>1</v>
      </c>
      <c r="J33" s="41"/>
      <c r="K33" s="42">
        <f>IF(K31=0,0,K32/K31)</f>
        <v>1.0086455331412105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Screen'!O$244</f>
        <v>7.5</v>
      </c>
      <c r="D35" s="185">
        <f>+'Input Screen'!O$245</f>
        <v>7.55</v>
      </c>
      <c r="E35" s="185">
        <f>+'Input Screen'!O$246</f>
        <v>7.5</v>
      </c>
      <c r="F35" s="185">
        <f>+'Input Screen'!O$247</f>
        <v>7.75</v>
      </c>
      <c r="G35" s="185">
        <f>+'Input Screen'!O$248</f>
        <v>7.5</v>
      </c>
      <c r="H35" s="185">
        <f>+'Input Screen'!O$249</f>
        <v>6.75</v>
      </c>
      <c r="I35" s="185">
        <f>+'Input Screen'!O$250</f>
        <v>7.5</v>
      </c>
      <c r="J35" s="23"/>
      <c r="K35" s="22">
        <f>SUM(C35:I35)</f>
        <v>52.05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0.99337748344370869</v>
      </c>
      <c r="E37" s="42">
        <f t="shared" si="8"/>
        <v>1</v>
      </c>
      <c r="F37" s="42">
        <f t="shared" si="8"/>
        <v>0.967741935483871</v>
      </c>
      <c r="G37" s="42">
        <f t="shared" si="8"/>
        <v>1</v>
      </c>
      <c r="H37" s="42">
        <f t="shared" si="8"/>
        <v>1.1111111111111112</v>
      </c>
      <c r="I37" s="42">
        <f t="shared" si="8"/>
        <v>1</v>
      </c>
      <c r="J37" s="41"/>
      <c r="K37" s="42">
        <f>IF(K35=0,0,K36/K35)</f>
        <v>1.0086455331412105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Screen'!P$244</f>
        <v>15</v>
      </c>
      <c r="D39" s="185">
        <f>+'Input Screen'!P$245</f>
        <v>7.5</v>
      </c>
      <c r="E39" s="185">
        <f>+'Input Screen'!P$246</f>
        <v>7.5</v>
      </c>
      <c r="F39" s="185">
        <f>+'Input Screen'!P$247</f>
        <v>7.5</v>
      </c>
      <c r="G39" s="185">
        <f>+'Input Screen'!P$248</f>
        <v>7.5</v>
      </c>
      <c r="H39" s="185">
        <f>+'Input Screen'!P$249</f>
        <v>7.5</v>
      </c>
      <c r="I39" s="185">
        <f>+'Input Screen'!P$250</f>
        <v>7.5</v>
      </c>
      <c r="J39" s="23"/>
      <c r="K39" s="22">
        <f>SUM(C39:I39)</f>
        <v>60</v>
      </c>
      <c r="L39" s="4" t="s">
        <v>191</v>
      </c>
      <c r="M39" s="4" t="s">
        <v>192</v>
      </c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1.3323333333333334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Screen'!Q$244</f>
        <v>30</v>
      </c>
      <c r="D43" s="185">
        <f>+'Input Screen'!Q$245</f>
        <v>30</v>
      </c>
      <c r="E43" s="185">
        <f>+'Input Screen'!Q$246</f>
        <v>46</v>
      </c>
      <c r="F43" s="185">
        <f>+'Input Screen'!Q$247</f>
        <v>30.4</v>
      </c>
      <c r="G43" s="185">
        <f>+'Input Screen'!Q$248</f>
        <v>30.5</v>
      </c>
      <c r="H43" s="185">
        <f>+'Input Screen'!Q$249</f>
        <v>30</v>
      </c>
      <c r="I43" s="185">
        <f>+'Input Screen'!Q$250</f>
        <v>24.6</v>
      </c>
      <c r="J43" s="23"/>
      <c r="K43" s="22">
        <f>SUM(C43:I43)</f>
        <v>221.5</v>
      </c>
      <c r="L43" s="4" t="s">
        <v>187</v>
      </c>
      <c r="M43" s="21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270">
        <f>1.5*5</f>
        <v>7.5</v>
      </c>
      <c r="M44" s="21" t="s">
        <v>186</v>
      </c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0.65217391304347827</v>
      </c>
      <c r="F45" s="42">
        <f t="shared" si="10"/>
        <v>0.98684210526315796</v>
      </c>
      <c r="G45" s="42">
        <f t="shared" si="10"/>
        <v>0.98360655737704916</v>
      </c>
      <c r="H45" s="42">
        <f t="shared" si="10"/>
        <v>1</v>
      </c>
      <c r="I45" s="42">
        <f t="shared" si="10"/>
        <v>1.2195121951219512</v>
      </c>
      <c r="J45" s="41"/>
      <c r="K45" s="42">
        <f>IF(K43=0,0,K44/K43)</f>
        <v>0.94808126410835214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Screen'!R$244</f>
        <v>5.2</v>
      </c>
      <c r="D47" s="185">
        <f>+'Input Screen'!R$245</f>
        <v>0</v>
      </c>
      <c r="E47" s="185">
        <f>+'Input Screen'!R$246</f>
        <v>2</v>
      </c>
      <c r="F47" s="185">
        <f>+'Input Screen'!R$247</f>
        <v>8</v>
      </c>
      <c r="G47" s="185">
        <f>+'Input Screen'!R$248</f>
        <v>8</v>
      </c>
      <c r="H47" s="185">
        <f>+'Input Screen'!R$249</f>
        <v>6</v>
      </c>
      <c r="I47" s="185">
        <f>+'Input Screen'!R$250</f>
        <v>7.5</v>
      </c>
      <c r="J47" s="23"/>
      <c r="K47" s="22">
        <f>SUM(C47:I47)</f>
        <v>36.700000000000003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1.5384615384615383</v>
      </c>
      <c r="D49" s="42">
        <f t="shared" si="11"/>
        <v>0</v>
      </c>
      <c r="E49" s="42">
        <f t="shared" si="11"/>
        <v>4</v>
      </c>
      <c r="F49" s="42">
        <f t="shared" si="11"/>
        <v>1</v>
      </c>
      <c r="G49" s="42">
        <f t="shared" si="11"/>
        <v>1</v>
      </c>
      <c r="H49" s="42">
        <f t="shared" si="11"/>
        <v>1.3333333333333333</v>
      </c>
      <c r="I49" s="42">
        <f t="shared" si="11"/>
        <v>1.0666666666666667</v>
      </c>
      <c r="J49" s="41"/>
      <c r="K49" s="42">
        <f>IF(K47=0,0,K48/K47)</f>
        <v>1.5258855585831061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Screen'!S$244</f>
        <v>0</v>
      </c>
      <c r="D51" s="185">
        <f>+'Input Screen'!S$245</f>
        <v>8</v>
      </c>
      <c r="E51" s="185">
        <f>+'Input Screen'!S$246</f>
        <v>8</v>
      </c>
      <c r="F51" s="185">
        <f>+'Input Screen'!S$247</f>
        <v>8</v>
      </c>
      <c r="G51" s="185">
        <f>+'Input Screen'!S$248</f>
        <v>8</v>
      </c>
      <c r="H51" s="185">
        <f>+'Input Screen'!S$249</f>
        <v>8</v>
      </c>
      <c r="I51" s="185">
        <f>+'Input Screen'!S$250</f>
        <v>6.1</v>
      </c>
      <c r="J51" s="23"/>
      <c r="K51" s="22">
        <f>SUM(C51:I51)</f>
        <v>46.1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2.2459016393442623</v>
      </c>
      <c r="J53" s="41"/>
      <c r="K53" s="42">
        <f>IF(K51=0,0,K52/K51)</f>
        <v>2.0802603036876355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Screen'!T$244</f>
        <v>17.14</v>
      </c>
      <c r="D55" s="185">
        <f>+'Input Screen'!T$245</f>
        <v>17.14</v>
      </c>
      <c r="E55" s="185">
        <f>+'Input Screen'!T$246</f>
        <v>17.14</v>
      </c>
      <c r="F55" s="185">
        <f>+'Input Screen'!T$247</f>
        <v>17.14</v>
      </c>
      <c r="G55" s="185">
        <f>+'Input Screen'!T$248</f>
        <v>17.14</v>
      </c>
      <c r="H55" s="185">
        <f>+'Input Screen'!T$249</f>
        <v>17.14</v>
      </c>
      <c r="I55" s="185">
        <f>+'Input Screen'!T$250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Screen'!U$244</f>
        <v>0</v>
      </c>
      <c r="D59" s="185">
        <f>+'Input Screen'!U$245</f>
        <v>1.6</v>
      </c>
      <c r="E59" s="185">
        <f>+'Input Screen'!U$246</f>
        <v>0.2</v>
      </c>
      <c r="F59" s="185">
        <f>+'Input Screen'!U$247</f>
        <v>10.6</v>
      </c>
      <c r="G59" s="185">
        <f>+'Input Screen'!U$248</f>
        <v>0.2</v>
      </c>
      <c r="H59" s="185">
        <f>+'Input Screen'!U$249</f>
        <v>0.5</v>
      </c>
      <c r="I59" s="185">
        <f>+'Input Screen'!U$250</f>
        <v>2</v>
      </c>
      <c r="J59" s="23"/>
      <c r="K59" s="22">
        <f>SUM(C59:I59)</f>
        <v>15.1</v>
      </c>
      <c r="L59" s="4" t="s">
        <v>193</v>
      </c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38.071200000000012</v>
      </c>
      <c r="E60" s="28">
        <f>E59*'Labor Stds'!$S$10</f>
        <v>4.7589000000000015</v>
      </c>
      <c r="F60" s="28">
        <f>F59*'Labor Stds'!$S$10</f>
        <v>252.22170000000006</v>
      </c>
      <c r="G60" s="28">
        <f>G59*'Labor Stds'!$S$10</f>
        <v>4.7589000000000015</v>
      </c>
      <c r="H60" s="28">
        <f>H59*'Labor Stds'!$S$10</f>
        <v>11.897250000000003</v>
      </c>
      <c r="I60" s="28">
        <f>I59*'Labor Stds'!$S$10</f>
        <v>47.589000000000013</v>
      </c>
      <c r="J60" s="23"/>
      <c r="K60" s="28">
        <f>SUM(C60:I60)</f>
        <v>359.29695000000004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12.690400000000004</v>
      </c>
      <c r="E61" s="28">
        <f t="shared" si="14"/>
        <v>1.5863000000000005</v>
      </c>
      <c r="F61" s="28">
        <f t="shared" si="14"/>
        <v>84.073900000000023</v>
      </c>
      <c r="G61" s="28">
        <f t="shared" si="14"/>
        <v>1.5863000000000005</v>
      </c>
      <c r="H61" s="28">
        <f t="shared" si="14"/>
        <v>3.9657500000000012</v>
      </c>
      <c r="I61" s="28">
        <f t="shared" si="14"/>
        <v>15.863000000000005</v>
      </c>
      <c r="J61" s="48"/>
      <c r="K61" s="28">
        <f>SUM(C61:I61)</f>
        <v>119.76565000000002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223.78999999999996</v>
      </c>
      <c r="D63" s="18">
        <f t="shared" ref="D63:I63" si="15">SUM(D15,D19,D23,D27,D31,D35,D39,D43,D47,D51,D55)</f>
        <v>226.64000000000004</v>
      </c>
      <c r="E63" s="18">
        <f t="shared" si="15"/>
        <v>204.24</v>
      </c>
      <c r="F63" s="18">
        <f t="shared" si="15"/>
        <v>208.04000000000002</v>
      </c>
      <c r="G63" s="18">
        <f t="shared" si="15"/>
        <v>223.74</v>
      </c>
      <c r="H63" s="18">
        <f t="shared" si="15"/>
        <v>202.64</v>
      </c>
      <c r="I63" s="18">
        <f t="shared" si="15"/>
        <v>169.33999999999997</v>
      </c>
      <c r="J63" s="17"/>
      <c r="K63" s="18">
        <f>SUM(C63:I63)</f>
        <v>1458.43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221.71782166782165</v>
      </c>
      <c r="D64" s="18">
        <f t="shared" ref="D64:I64" si="16">SUM(D16,D20,D24,D28,D32,D36,D40,D44,D48,D52,D56)</f>
        <v>232.54714714714714</v>
      </c>
      <c r="E64" s="18">
        <f t="shared" si="16"/>
        <v>186.60870870870872</v>
      </c>
      <c r="F64" s="18">
        <f t="shared" si="16"/>
        <v>212.10821205821205</v>
      </c>
      <c r="G64" s="18">
        <f t="shared" si="16"/>
        <v>219.31541926541925</v>
      </c>
      <c r="H64" s="18">
        <f t="shared" si="16"/>
        <v>210.25100485100484</v>
      </c>
      <c r="I64" s="18">
        <f t="shared" si="16"/>
        <v>182.98659043659043</v>
      </c>
      <c r="J64" s="23"/>
      <c r="K64" s="18">
        <f>SUM(C64:I64)</f>
        <v>1465.5349041349041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0.99074052311462391</v>
      </c>
      <c r="D65" s="42">
        <f t="shared" si="17"/>
        <v>1.0260640096503137</v>
      </c>
      <c r="E65" s="42">
        <f t="shared" si="17"/>
        <v>0.91367366191102972</v>
      </c>
      <c r="F65" s="42">
        <f t="shared" si="17"/>
        <v>1.0195549512507789</v>
      </c>
      <c r="G65" s="42">
        <f t="shared" si="17"/>
        <v>0.98022445367578104</v>
      </c>
      <c r="H65" s="42">
        <f t="shared" si="17"/>
        <v>1.0375592422572288</v>
      </c>
      <c r="I65" s="42">
        <f t="shared" si="17"/>
        <v>1.0805869282897749</v>
      </c>
      <c r="J65" s="41"/>
      <c r="K65" s="42">
        <f>IF(K63=0,0,K64/K63)</f>
        <v>1.0048716113456964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3152.8740000000003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3200.2273999999993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2895.5792999999999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3038.8949000000002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3164.5892999999996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2883.7027499999999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2455.2460000000001</v>
      </c>
      <c r="J67" s="17"/>
      <c r="K67" s="28">
        <f>SUM(C67:I67)</f>
        <v>20791.113649999999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3081.6510153153158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3225.2478711711715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2616.1041774774781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2954.2275918918926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3049.7951594594601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2929.601024324325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2568.0748891891894</v>
      </c>
      <c r="J68" s="23"/>
      <c r="K68" s="28">
        <f>SUM(C68:I68)</f>
        <v>20424.701728828833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0.97741013923021203</v>
      </c>
      <c r="D69" s="42">
        <f t="shared" si="18"/>
        <v>1.0078183416500879</v>
      </c>
      <c r="E69" s="42">
        <f t="shared" si="18"/>
        <v>0.90348213826417334</v>
      </c>
      <c r="F69" s="42">
        <f t="shared" si="18"/>
        <v>0.97213878370452778</v>
      </c>
      <c r="G69" s="42">
        <f t="shared" si="18"/>
        <v>0.96372542227184443</v>
      </c>
      <c r="H69" s="42">
        <f t="shared" si="18"/>
        <v>1.0159164374082332</v>
      </c>
      <c r="I69" s="42">
        <f t="shared" si="18"/>
        <v>1.0459542095534171</v>
      </c>
      <c r="J69" s="41"/>
      <c r="K69" s="42">
        <f>IF(K67=0,0,K68/K67)</f>
        <v>0.9823765129978419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2.0721783321783107</v>
      </c>
      <c r="D71" s="47">
        <f t="shared" ref="D71:I71" si="19">IF(D63=0,0,D63-D64)</f>
        <v>-5.9071471471471</v>
      </c>
      <c r="E71" s="47">
        <f t="shared" si="19"/>
        <v>17.631291291291291</v>
      </c>
      <c r="F71" s="47">
        <f t="shared" si="19"/>
        <v>-4.0682120582120262</v>
      </c>
      <c r="G71" s="47">
        <f t="shared" si="19"/>
        <v>4.4245807345807577</v>
      </c>
      <c r="H71" s="47">
        <f t="shared" si="19"/>
        <v>-7.61100485100485</v>
      </c>
      <c r="I71" s="47">
        <f t="shared" si="19"/>
        <v>-13.646590436590458</v>
      </c>
      <c r="J71" s="26"/>
      <c r="K71" s="242">
        <f>IF(K63=0,0,K63-K64)</f>
        <v>-7.1049041349040181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71.222984684684434</v>
      </c>
      <c r="D72" s="137">
        <f t="shared" ref="D72:I72" si="20">IF(D64=0,0,D67-D68)</f>
        <v>-25.020471171172176</v>
      </c>
      <c r="E72" s="137">
        <f t="shared" si="20"/>
        <v>279.47512252252181</v>
      </c>
      <c r="F72" s="137">
        <f t="shared" si="20"/>
        <v>84.667308108107591</v>
      </c>
      <c r="G72" s="137">
        <f t="shared" si="20"/>
        <v>114.7941405405395</v>
      </c>
      <c r="H72" s="137">
        <f t="shared" si="20"/>
        <v>-45.89827432432503</v>
      </c>
      <c r="I72" s="137">
        <f t="shared" si="20"/>
        <v>-112.82888918918934</v>
      </c>
      <c r="J72" s="26"/>
      <c r="K72" s="137">
        <f>IF(K64=0,0,K67-K68)</f>
        <v>366.41192117116589</v>
      </c>
      <c r="L72" s="4"/>
    </row>
    <row r="73" spans="1:12" ht="15" customHeight="1">
      <c r="A73" s="68" t="s">
        <v>154</v>
      </c>
      <c r="B73" s="240">
        <f>IF(K64=0,0,(K64*60)/K11)</f>
        <v>62.98860619490992</v>
      </c>
      <c r="C73" s="78">
        <f>IF(C63=0,0,(C63*60)/C11)</f>
        <v>59.151541850220255</v>
      </c>
      <c r="D73" s="78">
        <f t="shared" ref="D73:I73" si="21">IF(D63=0,0,(D63*60)/D11)</f>
        <v>58.362231759656666</v>
      </c>
      <c r="E73" s="78">
        <f t="shared" si="21"/>
        <v>78.553846153846166</v>
      </c>
      <c r="F73" s="78">
        <f t="shared" si="21"/>
        <v>60.594174757281557</v>
      </c>
      <c r="G73" s="78">
        <f t="shared" si="21"/>
        <v>60.470270270270277</v>
      </c>
      <c r="H73" s="78">
        <f t="shared" si="21"/>
        <v>63.991578947368417</v>
      </c>
      <c r="I73" s="78">
        <f t="shared" si="21"/>
        <v>62.718518518518508</v>
      </c>
      <c r="J73" s="26"/>
      <c r="K73" s="243">
        <f>IF(K63=0,0,(K63*60)/K11)</f>
        <v>62.683237822349575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16.612471825694964</v>
      </c>
      <c r="C74" s="78">
        <f t="shared" ref="C74:K74" si="22">IF(C15=0,0,(C8/(C15/8)))</f>
        <v>15.396895787139689</v>
      </c>
      <c r="D74" s="78">
        <f t="shared" si="22"/>
        <v>15.785714285714286</v>
      </c>
      <c r="E74" s="78">
        <f t="shared" si="22"/>
        <v>16.201117318435756</v>
      </c>
      <c r="F74" s="78">
        <f t="shared" si="22"/>
        <v>17.124324324324323</v>
      </c>
      <c r="G74" s="78">
        <f t="shared" si="22"/>
        <v>15.732838589981448</v>
      </c>
      <c r="H74" s="78">
        <f t="shared" si="22"/>
        <v>16.822857142857142</v>
      </c>
      <c r="I74" s="78">
        <f t="shared" si="22"/>
        <v>17.014084507042252</v>
      </c>
      <c r="J74" s="26"/>
      <c r="K74" s="243">
        <f t="shared" si="22"/>
        <v>16.21613370983744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</v>
      </c>
      <c r="C75" s="78">
        <f>IF(C19=0,0,(C9/(C19/8)))</f>
        <v>12.903225806451612</v>
      </c>
      <c r="D75" s="78">
        <f t="shared" ref="D75:I75" si="23">IF(D19=0,0,(D9/(D19/8)))</f>
        <v>14.117647058823529</v>
      </c>
      <c r="E75" s="78">
        <f t="shared" si="23"/>
        <v>12.753623188405797</v>
      </c>
      <c r="F75" s="78">
        <f t="shared" si="23"/>
        <v>9.8461538461538467</v>
      </c>
      <c r="G75" s="78">
        <f t="shared" si="23"/>
        <v>10.95890410958904</v>
      </c>
      <c r="H75" s="78">
        <f t="shared" si="23"/>
        <v>10.666666666666666</v>
      </c>
      <c r="I75" s="78">
        <f t="shared" si="23"/>
        <v>13.090909090909092</v>
      </c>
      <c r="J75" s="26"/>
      <c r="K75" s="243">
        <f>IF(K19=0,0,(K9/(K19/8)))</f>
        <v>12.082379862700231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4">IF(D27=0,0,(D12/(D27/7.5)))</f>
        <v>12</v>
      </c>
      <c r="E76" s="78">
        <f t="shared" si="24"/>
        <v>11.842105263157896</v>
      </c>
      <c r="F76" s="78">
        <f t="shared" si="24"/>
        <v>0</v>
      </c>
      <c r="G76" s="78">
        <f t="shared" si="24"/>
        <v>0</v>
      </c>
      <c r="H76" s="78">
        <f t="shared" si="24"/>
        <v>12</v>
      </c>
      <c r="I76" s="78">
        <f t="shared" si="24"/>
        <v>0</v>
      </c>
      <c r="J76" s="129"/>
      <c r="K76" s="78">
        <f>IF(K27=0,0,(K12/(K27/7.5)))</f>
        <v>8.9700996677740861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49.857142857142854</v>
      </c>
      <c r="C77" s="78">
        <f>IF(C43=0,0,(C11/(C43/7.5)))</f>
        <v>56.75</v>
      </c>
      <c r="D77" s="78">
        <f t="shared" ref="D77:I77" si="25">IF(D43=0,0,(D11/(D43/7.5)))</f>
        <v>58.25</v>
      </c>
      <c r="E77" s="78">
        <f t="shared" si="25"/>
        <v>25.434782608695649</v>
      </c>
      <c r="F77" s="78">
        <f t="shared" si="25"/>
        <v>50.822368421052637</v>
      </c>
      <c r="G77" s="78">
        <f t="shared" si="25"/>
        <v>54.590163934426229</v>
      </c>
      <c r="H77" s="78">
        <f t="shared" si="25"/>
        <v>47.5</v>
      </c>
      <c r="I77" s="78">
        <f t="shared" si="25"/>
        <v>49.390243902439018</v>
      </c>
      <c r="J77" s="38"/>
      <c r="K77" s="78">
        <f>IF(K43=0,0,(K11/(K43/7.5)))</f>
        <v>47.268623024830696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53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1.9785332917705709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Screen'!B251</f>
        <v>41517</v>
      </c>
      <c r="D5" s="12">
        <f t="shared" ref="D5:I5" si="0">+C5+1</f>
        <v>41518</v>
      </c>
      <c r="E5" s="12">
        <f t="shared" si="0"/>
        <v>41519</v>
      </c>
      <c r="F5" s="12">
        <f t="shared" si="0"/>
        <v>41520</v>
      </c>
      <c r="G5" s="12">
        <f t="shared" si="0"/>
        <v>41521</v>
      </c>
      <c r="H5" s="12">
        <f t="shared" si="0"/>
        <v>41522</v>
      </c>
      <c r="I5" s="12">
        <f t="shared" si="0"/>
        <v>41523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Screen'!C$251</f>
        <v>181</v>
      </c>
      <c r="D6" s="16">
        <f>+'Input Screen'!C$252</f>
        <v>291</v>
      </c>
      <c r="E6" s="16">
        <f>+'Input Screen'!C$253</f>
        <v>158</v>
      </c>
      <c r="F6" s="16">
        <f>+'Input Screen'!C$254</f>
        <v>129</v>
      </c>
      <c r="G6" s="16">
        <f>+'Input Screen'!C$255</f>
        <v>150</v>
      </c>
      <c r="H6" s="16">
        <f>+'Input Screen'!C$256</f>
        <v>156</v>
      </c>
      <c r="I6" s="16">
        <f>+'Input Screen'!C$257</f>
        <v>138</v>
      </c>
      <c r="J6" s="17"/>
      <c r="K6" s="18">
        <f>SUM(C6:I6)</f>
        <v>1203</v>
      </c>
      <c r="L6" s="263">
        <f>+K67/K6</f>
        <v>14.938533291770572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0.58387096774193548</v>
      </c>
      <c r="D7" s="42">
        <f t="shared" ref="D7:I7" si="1">D6/310</f>
        <v>0.93870967741935485</v>
      </c>
      <c r="E7" s="42">
        <f t="shared" si="1"/>
        <v>0.50967741935483868</v>
      </c>
      <c r="F7" s="42">
        <f t="shared" si="1"/>
        <v>0.41612903225806452</v>
      </c>
      <c r="G7" s="42">
        <f t="shared" si="1"/>
        <v>0.4838709677419355</v>
      </c>
      <c r="H7" s="42">
        <f t="shared" si="1"/>
        <v>0.50322580645161286</v>
      </c>
      <c r="I7" s="42">
        <f t="shared" si="1"/>
        <v>0.44516129032258067</v>
      </c>
      <c r="J7" s="17"/>
      <c r="K7" s="42">
        <f>K6/2170</f>
        <v>0.55437788018433176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Screen'!D$251</f>
        <v>178</v>
      </c>
      <c r="D8" s="16">
        <f>+'Input Screen'!D$252</f>
        <v>256</v>
      </c>
      <c r="E8" s="16">
        <f>+'Input Screen'!D$253</f>
        <v>160</v>
      </c>
      <c r="F8" s="16">
        <f>+'Input Screen'!D$254</f>
        <v>116</v>
      </c>
      <c r="G8" s="16">
        <f>+'Input Screen'!D$255</f>
        <v>146</v>
      </c>
      <c r="H8" s="16">
        <f>+'Input Screen'!D$256</f>
        <v>135</v>
      </c>
      <c r="I8" s="16">
        <f>+'Input Screen'!D$257</f>
        <v>129</v>
      </c>
      <c r="J8" s="17"/>
      <c r="K8" s="18">
        <f t="shared" ref="K8:K13" si="2">SUM(C8:I8)</f>
        <v>1120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Screen'!E$251</f>
        <v>12</v>
      </c>
      <c r="D9" s="16">
        <f>+'Input Screen'!E$252</f>
        <v>13</v>
      </c>
      <c r="E9" s="16">
        <f>+'Input Screen'!E$253</f>
        <v>13</v>
      </c>
      <c r="F9" s="16">
        <f>+'Input Screen'!E$254</f>
        <v>10</v>
      </c>
      <c r="G9" s="16">
        <f>+'Input Screen'!E$255</f>
        <v>8</v>
      </c>
      <c r="H9" s="16">
        <f>+'Input Screen'!E$256</f>
        <v>10</v>
      </c>
      <c r="I9" s="16">
        <f>+'Input Screen'!E$257</f>
        <v>11</v>
      </c>
      <c r="J9" s="17"/>
      <c r="K9" s="18">
        <f t="shared" si="2"/>
        <v>77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Screen'!F$251</f>
        <v>0</v>
      </c>
      <c r="D10" s="16">
        <f>+'Input Screen'!F$252</f>
        <v>6</v>
      </c>
      <c r="E10" s="16">
        <f>+'Input Screen'!F$253</f>
        <v>0</v>
      </c>
      <c r="F10" s="16">
        <f>+'Input Screen'!F$254</f>
        <v>0</v>
      </c>
      <c r="G10" s="16">
        <f>+'Input Screen'!F$255</f>
        <v>2</v>
      </c>
      <c r="H10" s="16">
        <f>+'Input Screen'!F$256</f>
        <v>2</v>
      </c>
      <c r="I10" s="16">
        <f>+'Input Screen'!F$257</f>
        <v>5</v>
      </c>
      <c r="J10" s="17"/>
      <c r="K10" s="18">
        <f t="shared" si="2"/>
        <v>15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Screen'!G$251</f>
        <v>190</v>
      </c>
      <c r="D11" s="16">
        <f>+'Input Screen'!G$252</f>
        <v>275</v>
      </c>
      <c r="E11" s="16">
        <f>+'Input Screen'!G$253</f>
        <v>173</v>
      </c>
      <c r="F11" s="16">
        <f>+'Input Screen'!G$254</f>
        <v>126</v>
      </c>
      <c r="G11" s="16">
        <f>+'Input Screen'!G$255</f>
        <v>156</v>
      </c>
      <c r="H11" s="16">
        <f>+'Input Screen'!G$256</f>
        <v>147</v>
      </c>
      <c r="I11" s="16">
        <f>+'Input Screen'!G$257</f>
        <v>145</v>
      </c>
      <c r="J11" s="17"/>
      <c r="K11" s="18">
        <f t="shared" si="2"/>
        <v>1212</v>
      </c>
      <c r="L11" s="284">
        <f>+K63/K11</f>
        <v>1.030016501650165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Screen'!H$251</f>
        <v>0</v>
      </c>
      <c r="D12" s="16">
        <f>+'Input Screen'!H$252</f>
        <v>0</v>
      </c>
      <c r="E12" s="16">
        <f>+'Input Screen'!H$253</f>
        <v>0</v>
      </c>
      <c r="F12" s="16">
        <f>+'Input Screen'!H$254</f>
        <v>0</v>
      </c>
      <c r="G12" s="16">
        <f>+'Input Screen'!H$255</f>
        <v>0</v>
      </c>
      <c r="H12" s="16">
        <f>+'Input Screen'!H$256</f>
        <v>12</v>
      </c>
      <c r="I12" s="16">
        <f>+'Input Screen'!H$257</f>
        <v>0</v>
      </c>
      <c r="J12" s="17"/>
      <c r="K12" s="18">
        <f t="shared" si="2"/>
        <v>12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Screen'!I$251</f>
        <v>7</v>
      </c>
      <c r="D13" s="16">
        <f>+'Input Screen'!I$252</f>
        <v>7</v>
      </c>
      <c r="E13" s="16">
        <f>+'Input Screen'!I$253</f>
        <v>7</v>
      </c>
      <c r="F13" s="16">
        <f>+'Input Screen'!I$254</f>
        <v>7</v>
      </c>
      <c r="G13" s="16">
        <f>+'Input Screen'!I$255</f>
        <v>3</v>
      </c>
      <c r="H13" s="16">
        <f>+'Input Screen'!I$256</f>
        <v>8</v>
      </c>
      <c r="I13" s="16">
        <f>+'Input Screen'!I$257</f>
        <v>8</v>
      </c>
      <c r="J13" s="17"/>
      <c r="K13" s="18">
        <f t="shared" si="2"/>
        <v>47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Screen'!J$251</f>
        <v>91.1</v>
      </c>
      <c r="D15" s="185">
        <f>+'Input Screen'!J$252</f>
        <v>118</v>
      </c>
      <c r="E15" s="185">
        <f>+'Input Screen'!J$253</f>
        <v>80</v>
      </c>
      <c r="F15" s="185">
        <f>+'Input Screen'!J$254</f>
        <v>56</v>
      </c>
      <c r="G15" s="185">
        <f>+'Input Screen'!J$255</f>
        <v>69.5</v>
      </c>
      <c r="H15" s="185">
        <f>+'Input Screen'!J$256</f>
        <v>62.95</v>
      </c>
      <c r="I15" s="185">
        <f>+'Input Screen'!J$257</f>
        <v>61.65</v>
      </c>
      <c r="J15" s="23"/>
      <c r="K15" s="22">
        <f>SUM(C15:I15)</f>
        <v>539.20000000000005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85.525525525525538</v>
      </c>
      <c r="D16" s="22">
        <f>VLOOKUP(D8,'Labor Stds'!A14:Q76,7)</f>
        <v>123.96396396396398</v>
      </c>
      <c r="E16" s="22">
        <f>VLOOKUP(E8,'Labor Stds'!A14:Q76,7)</f>
        <v>75.915915915915917</v>
      </c>
      <c r="F16" s="22">
        <f>VLOOKUP(F8,'Labor Stds'!A14:Q76,7)</f>
        <v>56.696696696696705</v>
      </c>
      <c r="G16" s="22">
        <f>VLOOKUP(G8,'Labor Stds'!A14:Q76,7)</f>
        <v>71.111111111111114</v>
      </c>
      <c r="H16" s="22">
        <f>VLOOKUP(H8,'Labor Stds'!A14:Q76,7)</f>
        <v>63.90390390390391</v>
      </c>
      <c r="I16" s="22">
        <f>VLOOKUP(I8,'Labor Stds'!A14:Q76,7)</f>
        <v>61.501501501501508</v>
      </c>
      <c r="J16" s="23"/>
      <c r="K16" s="22">
        <f>SUM(C16:I16)</f>
        <v>538.6186186186186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0.9388092812900718</v>
      </c>
      <c r="D17" s="42">
        <f t="shared" si="3"/>
        <v>1.05054206749122</v>
      </c>
      <c r="E17" s="42">
        <f t="shared" si="3"/>
        <v>0.94894894894894899</v>
      </c>
      <c r="F17" s="42">
        <f t="shared" si="3"/>
        <v>1.0124410124410126</v>
      </c>
      <c r="G17" s="42">
        <f t="shared" si="3"/>
        <v>1.0231814548361311</v>
      </c>
      <c r="H17" s="42">
        <f t="shared" si="3"/>
        <v>1.0151533582828263</v>
      </c>
      <c r="I17" s="42">
        <f t="shared" si="3"/>
        <v>0.99759126523116803</v>
      </c>
      <c r="J17" s="41"/>
      <c r="K17" s="42">
        <f>IF(K15=0,0,K16/K15)</f>
        <v>0.99892177043512342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Screen'!K$251</f>
        <v>7.5</v>
      </c>
      <c r="D19" s="185">
        <f>+'Input Screen'!K$252</f>
        <v>7.5</v>
      </c>
      <c r="E19" s="185">
        <f>+'Input Screen'!K$253</f>
        <v>7.5</v>
      </c>
      <c r="F19" s="185">
        <f>+'Input Screen'!K$254</f>
        <v>6.6</v>
      </c>
      <c r="G19" s="185">
        <f>+'Input Screen'!K$255</f>
        <v>6.5</v>
      </c>
      <c r="H19" s="185">
        <f>+'Input Screen'!K$256</f>
        <v>6.6</v>
      </c>
      <c r="I19" s="185">
        <f>+'Input Screen'!K$257</f>
        <v>6.7</v>
      </c>
      <c r="J19" s="23"/>
      <c r="K19" s="22">
        <f>SUM(C19:I19)</f>
        <v>48.900000000000006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8</v>
      </c>
      <c r="J20" s="23"/>
      <c r="K20" s="22">
        <f>SUM(C20:I20)</f>
        <v>46.769230769230774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1.0666666666666667</v>
      </c>
      <c r="D21" s="42">
        <f t="shared" si="4"/>
        <v>1.0666666666666667</v>
      </c>
      <c r="E21" s="42">
        <f>IF(E19=0,0,E20/E19)</f>
        <v>1.0666666666666667</v>
      </c>
      <c r="F21" s="42">
        <f t="shared" si="4"/>
        <v>0.74592074592074598</v>
      </c>
      <c r="G21" s="42">
        <f t="shared" si="4"/>
        <v>0.75739644970414211</v>
      </c>
      <c r="H21" s="42">
        <f t="shared" si="4"/>
        <v>0.74592074592074598</v>
      </c>
      <c r="I21" s="42">
        <f t="shared" si="4"/>
        <v>1.1940298507462686</v>
      </c>
      <c r="J21" s="41"/>
      <c r="K21" s="42">
        <f>IF(K19=0,0,K20/K19)</f>
        <v>0.95642598710083371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Screen'!L$251</f>
        <v>22.6</v>
      </c>
      <c r="D23" s="185">
        <f>+'Input Screen'!L$252</f>
        <v>23.2</v>
      </c>
      <c r="E23" s="185">
        <f>+'Input Screen'!L$253</f>
        <v>23.2</v>
      </c>
      <c r="F23" s="185">
        <f>+'Input Screen'!L$254</f>
        <v>15.5</v>
      </c>
      <c r="G23" s="185">
        <f>+'Input Screen'!L$255</f>
        <v>15</v>
      </c>
      <c r="H23" s="185">
        <f>+'Input Screen'!L$256</f>
        <v>15.1</v>
      </c>
      <c r="I23" s="185">
        <f>+'Input Screen'!L$257</f>
        <v>15</v>
      </c>
      <c r="J23" s="23"/>
      <c r="K23" s="22">
        <f>SUM(C23:I23)</f>
        <v>129.6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15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112.5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0.66371681415929196</v>
      </c>
      <c r="D25" s="42">
        <f t="shared" si="5"/>
        <v>0.96982758620689657</v>
      </c>
      <c r="E25" s="42">
        <f t="shared" si="5"/>
        <v>0.64655172413793105</v>
      </c>
      <c r="F25" s="42">
        <f t="shared" si="5"/>
        <v>0.967741935483871</v>
      </c>
      <c r="G25" s="42">
        <f t="shared" si="5"/>
        <v>1</v>
      </c>
      <c r="H25" s="42">
        <f t="shared" si="5"/>
        <v>0.99337748344370869</v>
      </c>
      <c r="I25" s="42">
        <f t="shared" si="5"/>
        <v>1</v>
      </c>
      <c r="J25" s="41"/>
      <c r="K25" s="42">
        <f>IF(K23=0,0,K24/K23)</f>
        <v>0.86805555555555558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Screen'!M$251</f>
        <v>0</v>
      </c>
      <c r="D27" s="185">
        <f>+'Input Screen'!M$252</f>
        <v>0</v>
      </c>
      <c r="E27" s="185">
        <f>+'Input Screen'!M$253</f>
        <v>0</v>
      </c>
      <c r="F27" s="185">
        <f>+'Input Screen'!M$254</f>
        <v>0</v>
      </c>
      <c r="G27" s="185">
        <f>+'Input Screen'!M$255</f>
        <v>0</v>
      </c>
      <c r="H27" s="185">
        <f>+'Input Screen'!M$256</f>
        <v>7.5</v>
      </c>
      <c r="I27" s="185">
        <f>+'Input Screen'!M$257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5.35</v>
      </c>
      <c r="I28" s="22">
        <f>VLOOKUP(I12,'Labor Stds'!A14:Q76,10)</f>
        <v>0</v>
      </c>
      <c r="J28" s="23"/>
      <c r="K28" s="22">
        <f>SUM(C28:I28)</f>
        <v>5.35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0.71333333333333326</v>
      </c>
      <c r="I29" s="42">
        <f t="shared" si="6"/>
        <v>0</v>
      </c>
      <c r="J29" s="41"/>
      <c r="K29" s="42">
        <f>IF(K27=0,0,K28/K27)</f>
        <v>0.71333333333333326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Screen'!N$251</f>
        <v>7.55</v>
      </c>
      <c r="D31" s="185">
        <f>+'Input Screen'!N$252</f>
        <v>3.75</v>
      </c>
      <c r="E31" s="185">
        <f>+'Input Screen'!N$253</f>
        <v>3.75</v>
      </c>
      <c r="F31" s="185">
        <f>+'Input Screen'!N$254</f>
        <v>3.75</v>
      </c>
      <c r="G31" s="185">
        <f>+'Input Screen'!N$255</f>
        <v>3.75</v>
      </c>
      <c r="H31" s="185">
        <f>+'Input Screen'!N$256</f>
        <v>3.75</v>
      </c>
      <c r="I31" s="185">
        <f>+'Input Screen'!N$257</f>
        <v>4</v>
      </c>
      <c r="J31" s="23"/>
      <c r="K31" s="22">
        <f>SUM(C31:I31)</f>
        <v>30.3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2</v>
      </c>
      <c r="E33" s="42">
        <f>IF(E31=0,0,E32/E31)</f>
        <v>2</v>
      </c>
      <c r="F33" s="42">
        <f t="shared" si="7"/>
        <v>2</v>
      </c>
      <c r="G33" s="42">
        <f t="shared" si="7"/>
        <v>2</v>
      </c>
      <c r="H33" s="42">
        <f>IF(H31=0,0,H32/H31)</f>
        <v>2</v>
      </c>
      <c r="I33" s="42">
        <f t="shared" si="7"/>
        <v>1.875</v>
      </c>
      <c r="J33" s="41"/>
      <c r="K33" s="42">
        <f>IF(K31=0,0,K32/K31)</f>
        <v>1.7326732673267327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Screen'!O$251</f>
        <v>7.55</v>
      </c>
      <c r="D35" s="185">
        <f>+'Input Screen'!O$252</f>
        <v>3.75</v>
      </c>
      <c r="E35" s="185">
        <f>+'Input Screen'!O$253</f>
        <v>3.75</v>
      </c>
      <c r="F35" s="185">
        <f>+'Input Screen'!O$254</f>
        <v>3.75</v>
      </c>
      <c r="G35" s="185">
        <f>+'Input Screen'!O$255</f>
        <v>3.75</v>
      </c>
      <c r="H35" s="185">
        <f>+'Input Screen'!O$256</f>
        <v>3.75</v>
      </c>
      <c r="I35" s="185">
        <f>+'Input Screen'!O$257</f>
        <v>4</v>
      </c>
      <c r="J35" s="23"/>
      <c r="K35" s="22">
        <f>SUM(C35:I35)</f>
        <v>30.3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2</v>
      </c>
      <c r="E37" s="42">
        <f t="shared" si="8"/>
        <v>2</v>
      </c>
      <c r="F37" s="42">
        <f t="shared" si="8"/>
        <v>2</v>
      </c>
      <c r="G37" s="42">
        <f t="shared" si="8"/>
        <v>2</v>
      </c>
      <c r="H37" s="42">
        <f t="shared" si="8"/>
        <v>2</v>
      </c>
      <c r="I37" s="42">
        <f t="shared" si="8"/>
        <v>1.875</v>
      </c>
      <c r="J37" s="41"/>
      <c r="K37" s="42">
        <f>IF(K35=0,0,K36/K35)</f>
        <v>1.7326732673267327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Screen'!P$251</f>
        <v>15.4</v>
      </c>
      <c r="D39" s="185">
        <f>+'Input Screen'!P$252</f>
        <v>8</v>
      </c>
      <c r="E39" s="185">
        <f>+'Input Screen'!P$253</f>
        <v>7.5</v>
      </c>
      <c r="F39" s="185">
        <f>+'Input Screen'!P$254</f>
        <v>7.7</v>
      </c>
      <c r="G39" s="185">
        <f>+'Input Screen'!P$255</f>
        <v>7.5</v>
      </c>
      <c r="H39" s="185">
        <f>+'Input Screen'!P$256</f>
        <v>7.5</v>
      </c>
      <c r="I39" s="185">
        <f>+'Input Screen'!P$257</f>
        <v>7.5</v>
      </c>
      <c r="J39" s="23"/>
      <c r="K39" s="22">
        <f>SUM(C39:I39)</f>
        <v>61.1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0.74155844155844153</v>
      </c>
      <c r="D41" s="42">
        <f t="shared" si="9"/>
        <v>1.4275</v>
      </c>
      <c r="E41" s="42">
        <f t="shared" si="9"/>
        <v>1.5226666666666666</v>
      </c>
      <c r="F41" s="42">
        <f t="shared" si="9"/>
        <v>1.4831168831168831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1.3083469721767593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Screen'!Q$251</f>
        <v>30</v>
      </c>
      <c r="D43" s="185">
        <f>+'Input Screen'!Q$252</f>
        <v>30.5</v>
      </c>
      <c r="E43" s="185">
        <f>+'Input Screen'!Q$253</f>
        <v>22.5</v>
      </c>
      <c r="F43" s="185">
        <f>+'Input Screen'!Q$254</f>
        <v>30.5</v>
      </c>
      <c r="G43" s="185">
        <f>+'Input Screen'!Q$255</f>
        <v>22.5</v>
      </c>
      <c r="H43" s="185">
        <f>+'Input Screen'!Q$256</f>
        <v>22.5</v>
      </c>
      <c r="I43" s="185">
        <f>+'Input Screen'!Q$257</f>
        <v>22.5</v>
      </c>
      <c r="J43" s="23"/>
      <c r="K43" s="22">
        <f>SUM(C43:I43)</f>
        <v>181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19.591836734693874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199.59183673469386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0.98360655737704916</v>
      </c>
      <c r="E45" s="42">
        <f t="shared" si="10"/>
        <v>1.3333333333333333</v>
      </c>
      <c r="F45" s="42">
        <f t="shared" si="10"/>
        <v>0.64235530277684838</v>
      </c>
      <c r="G45" s="42">
        <f t="shared" si="10"/>
        <v>1.3333333333333333</v>
      </c>
      <c r="H45" s="42">
        <f t="shared" si="10"/>
        <v>1.3333333333333333</v>
      </c>
      <c r="I45" s="42">
        <f t="shared" si="10"/>
        <v>1.3333333333333333</v>
      </c>
      <c r="J45" s="41"/>
      <c r="K45" s="42">
        <f>IF(K43=0,0,K44/K43)</f>
        <v>1.102717330025933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Screen'!R$251</f>
        <v>0</v>
      </c>
      <c r="D47" s="185">
        <f>+'Input Screen'!R$252</f>
        <v>8</v>
      </c>
      <c r="E47" s="185">
        <f>+'Input Screen'!R$253</f>
        <v>8</v>
      </c>
      <c r="F47" s="185">
        <f>+'Input Screen'!R$254</f>
        <v>8</v>
      </c>
      <c r="G47" s="185">
        <f>+'Input Screen'!R$255</f>
        <v>8</v>
      </c>
      <c r="H47" s="185">
        <f>+'Input Screen'!R$256</f>
        <v>7.5</v>
      </c>
      <c r="I47" s="185">
        <f>+'Input Screen'!R$257</f>
        <v>8</v>
      </c>
      <c r="J47" s="23"/>
      <c r="K47" s="22">
        <f>SUM(C47:I47)</f>
        <v>47.5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1.0666666666666667</v>
      </c>
      <c r="I49" s="42">
        <f t="shared" si="11"/>
        <v>1</v>
      </c>
      <c r="J49" s="41"/>
      <c r="K49" s="42">
        <f>IF(K47=0,0,K48/K47)</f>
        <v>1.1789473684210525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Screen'!S$251</f>
        <v>8</v>
      </c>
      <c r="D51" s="185">
        <f>+'Input Screen'!S$252</f>
        <v>7.5</v>
      </c>
      <c r="E51" s="185">
        <f>+'Input Screen'!S$253</f>
        <v>7.5</v>
      </c>
      <c r="F51" s="185">
        <f>+'Input Screen'!S$254</f>
        <v>7.5</v>
      </c>
      <c r="G51" s="185">
        <f>+'Input Screen'!S$255</f>
        <v>7.5</v>
      </c>
      <c r="H51" s="185">
        <f>+'Input Screen'!S$256</f>
        <v>7.5</v>
      </c>
      <c r="I51" s="185">
        <f>+'Input Screen'!S$257</f>
        <v>7.5</v>
      </c>
      <c r="J51" s="23"/>
      <c r="K51" s="22">
        <f>SUM(C51:I51)</f>
        <v>53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1.8266666666666667</v>
      </c>
      <c r="E53" s="42">
        <f t="shared" si="12"/>
        <v>1.8266666666666667</v>
      </c>
      <c r="F53" s="42">
        <f t="shared" si="12"/>
        <v>1.8266666666666667</v>
      </c>
      <c r="G53" s="42">
        <f t="shared" si="12"/>
        <v>1.8266666666666667</v>
      </c>
      <c r="H53" s="42">
        <f t="shared" si="12"/>
        <v>1.8266666666666667</v>
      </c>
      <c r="I53" s="42">
        <f t="shared" si="12"/>
        <v>1.8266666666666667</v>
      </c>
      <c r="J53" s="41"/>
      <c r="K53" s="42">
        <f>IF(K51=0,0,K52/K51)</f>
        <v>1.8094339622641511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Screen'!T$251</f>
        <v>17.14</v>
      </c>
      <c r="D55" s="185">
        <f>+'Input Screen'!T$252</f>
        <v>17.14</v>
      </c>
      <c r="E55" s="185">
        <f>+'Input Screen'!T$253</f>
        <v>17.14</v>
      </c>
      <c r="F55" s="185">
        <f>+'Input Screen'!T$254</f>
        <v>17.14</v>
      </c>
      <c r="G55" s="185">
        <f>+'Input Screen'!T$255</f>
        <v>17.14</v>
      </c>
      <c r="H55" s="185">
        <f>+'Input Screen'!T$256</f>
        <v>17.14</v>
      </c>
      <c r="I55" s="185">
        <f>+'Input Screen'!T$257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Screen'!U$251</f>
        <v>1.7</v>
      </c>
      <c r="D59" s="185">
        <f>+'Input Screen'!U$252</f>
        <v>3.9</v>
      </c>
      <c r="E59" s="185">
        <f>+'Input Screen'!U$253</f>
        <v>1.2</v>
      </c>
      <c r="F59" s="185">
        <f>+'Input Screen'!U$254</f>
        <v>0.2</v>
      </c>
      <c r="G59" s="185">
        <f>+'Input Screen'!U$255</f>
        <v>0</v>
      </c>
      <c r="H59" s="185">
        <f>+'Input Screen'!U$256</f>
        <v>0</v>
      </c>
      <c r="I59" s="185">
        <f>+'Input Screen'!U$257</f>
        <v>0.7</v>
      </c>
      <c r="J59" s="23"/>
      <c r="K59" s="22">
        <f>SUM(C59:I59)</f>
        <v>7.7</v>
      </c>
      <c r="L59" s="4"/>
    </row>
    <row r="60" spans="1:13" ht="15" customHeight="1">
      <c r="A60" s="337"/>
      <c r="B60" s="65" t="s">
        <v>71</v>
      </c>
      <c r="C60" s="28">
        <f>C59*'Labor Stds'!$S$10</f>
        <v>40.45065000000001</v>
      </c>
      <c r="D60" s="28">
        <f>D59*'Labor Stds'!$S$10</f>
        <v>92.79855000000002</v>
      </c>
      <c r="E60" s="28">
        <f>E59*'Labor Stds'!$S$10</f>
        <v>28.553400000000007</v>
      </c>
      <c r="F60" s="28">
        <f>F59*'Labor Stds'!$S$10</f>
        <v>4.7589000000000015</v>
      </c>
      <c r="G60" s="28">
        <f>G59*'Labor Stds'!$S$10</f>
        <v>0</v>
      </c>
      <c r="H60" s="28">
        <f>H59*'Labor Stds'!$S$10</f>
        <v>0</v>
      </c>
      <c r="I60" s="28">
        <f>I59*'Labor Stds'!$S$10</f>
        <v>16.656150000000004</v>
      </c>
      <c r="J60" s="23"/>
      <c r="K60" s="28">
        <f>SUM(C60:I60)</f>
        <v>183.21765000000005</v>
      </c>
      <c r="L60" s="4"/>
    </row>
    <row r="61" spans="1:13" ht="15" customHeight="1">
      <c r="A61" s="338"/>
      <c r="B61" s="64" t="s">
        <v>17</v>
      </c>
      <c r="C61" s="28">
        <f>C60/3</f>
        <v>13.483550000000003</v>
      </c>
      <c r="D61" s="28">
        <f t="shared" ref="D61:I61" si="14">D60/3</f>
        <v>30.932850000000006</v>
      </c>
      <c r="E61" s="28">
        <f t="shared" si="14"/>
        <v>9.5178000000000029</v>
      </c>
      <c r="F61" s="28">
        <f t="shared" si="14"/>
        <v>1.5863000000000005</v>
      </c>
      <c r="G61" s="28">
        <f t="shared" si="14"/>
        <v>0</v>
      </c>
      <c r="H61" s="28">
        <f t="shared" si="14"/>
        <v>0</v>
      </c>
      <c r="I61" s="28">
        <f t="shared" si="14"/>
        <v>5.5520500000000013</v>
      </c>
      <c r="J61" s="48"/>
      <c r="K61" s="28">
        <f>SUM(C61:I61)</f>
        <v>61.072550000000014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206.84000000000003</v>
      </c>
      <c r="D63" s="18">
        <f t="shared" ref="D63:I63" si="15">SUM(D15,D19,D23,D27,D31,D35,D39,D43,D47,D51,D55)</f>
        <v>227.33999999999997</v>
      </c>
      <c r="E63" s="18">
        <f t="shared" si="15"/>
        <v>180.83999999999997</v>
      </c>
      <c r="F63" s="18">
        <f t="shared" si="15"/>
        <v>156.44</v>
      </c>
      <c r="G63" s="18">
        <f t="shared" si="15"/>
        <v>161.13999999999999</v>
      </c>
      <c r="H63" s="18">
        <f t="shared" si="15"/>
        <v>161.78999999999996</v>
      </c>
      <c r="I63" s="18">
        <f t="shared" si="15"/>
        <v>153.99</v>
      </c>
      <c r="J63" s="17"/>
      <c r="K63" s="18">
        <f>SUM(C63:I63)</f>
        <v>1248.3799999999999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198.07552552552553</v>
      </c>
      <c r="D64" s="18">
        <f t="shared" ref="D64:I64" si="16">SUM(D16,D20,D24,D28,D32,D36,D40,D44,D48,D52,D56)</f>
        <v>244.01396396396396</v>
      </c>
      <c r="E64" s="18">
        <f t="shared" si="16"/>
        <v>188.4659159159159</v>
      </c>
      <c r="F64" s="18">
        <f t="shared" si="16"/>
        <v>155.76161035446751</v>
      </c>
      <c r="G64" s="18">
        <f t="shared" si="16"/>
        <v>180.58418803418803</v>
      </c>
      <c r="H64" s="18">
        <f t="shared" si="16"/>
        <v>178.72698082698082</v>
      </c>
      <c r="I64" s="18">
        <f t="shared" si="16"/>
        <v>174.05150150150149</v>
      </c>
      <c r="J64" s="23"/>
      <c r="K64" s="18">
        <f>SUM(C64:I64)</f>
        <v>1319.6796861225432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0.95762679136301254</v>
      </c>
      <c r="D65" s="42">
        <f t="shared" si="17"/>
        <v>1.0733437316968593</v>
      </c>
      <c r="E65" s="42">
        <f t="shared" si="17"/>
        <v>1.0421694089577302</v>
      </c>
      <c r="F65" s="42">
        <f t="shared" si="17"/>
        <v>0.99566357935609506</v>
      </c>
      <c r="G65" s="42">
        <f t="shared" si="17"/>
        <v>1.1206664269218571</v>
      </c>
      <c r="H65" s="42">
        <f t="shared" si="17"/>
        <v>1.104684967099208</v>
      </c>
      <c r="I65" s="42">
        <f t="shared" si="17"/>
        <v>1.1302779498766249</v>
      </c>
      <c r="J65" s="41"/>
      <c r="K65" s="42">
        <f>IF(K63=0,0,K64/K63)</f>
        <v>1.0571137683418057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2938.47255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3241.3018499999998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2603.2968000000001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2271.8213000000001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2332.5569999999998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2340.3059999999996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2243.3000499999998</v>
      </c>
      <c r="J67" s="17"/>
      <c r="K67" s="28">
        <f>SUM(C67:I67)</f>
        <v>17971.055549999997</v>
      </c>
      <c r="L67" s="273">
        <v>76995</v>
      </c>
      <c r="M67" s="271">
        <f>+L67-K67</f>
        <v>59023.944450000003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2768.1541684684689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3377.2978621621623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2640.7307450450458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2207.0716533002392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2536.2190333333338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2511.5924657657661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2449.5956099099103</v>
      </c>
      <c r="J68" s="23"/>
      <c r="K68" s="28">
        <f>SUM(C68:I68)</f>
        <v>18490.661537984928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0.94203846432680438</v>
      </c>
      <c r="D69" s="42">
        <f t="shared" si="18"/>
        <v>1.041957219184064</v>
      </c>
      <c r="E69" s="42">
        <f t="shared" si="18"/>
        <v>1.0143794380437319</v>
      </c>
      <c r="F69" s="42">
        <f t="shared" si="18"/>
        <v>0.97149879407338913</v>
      </c>
      <c r="G69" s="42">
        <f t="shared" si="18"/>
        <v>1.0873127787802546</v>
      </c>
      <c r="H69" s="42">
        <f t="shared" si="18"/>
        <v>1.0731897733739804</v>
      </c>
      <c r="I69" s="42">
        <f t="shared" si="18"/>
        <v>1.0919607521561419</v>
      </c>
      <c r="J69" s="41"/>
      <c r="K69" s="42">
        <f>IF(K67=0,0,K68/K67)</f>
        <v>1.0289134929520003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8.7644744744744969</v>
      </c>
      <c r="D71" s="47">
        <f t="shared" ref="D71:I71" si="19">IF(D63=0,0,D63-D64)</f>
        <v>-16.673963963963985</v>
      </c>
      <c r="E71" s="47">
        <f t="shared" si="19"/>
        <v>-7.6259159159159253</v>
      </c>
      <c r="F71" s="47">
        <f t="shared" si="19"/>
        <v>0.6783896455324907</v>
      </c>
      <c r="G71" s="47">
        <f t="shared" si="19"/>
        <v>-19.444188034188045</v>
      </c>
      <c r="H71" s="47">
        <f t="shared" si="19"/>
        <v>-16.936980826980857</v>
      </c>
      <c r="I71" s="47">
        <f t="shared" si="19"/>
        <v>-20.061501501501482</v>
      </c>
      <c r="J71" s="26"/>
      <c r="K71" s="242">
        <f>IF(K63=0,0,K63-K64)</f>
        <v>-71.299686122543335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170.31838153153103</v>
      </c>
      <c r="D72" s="137">
        <f t="shared" ref="D72:I72" si="20">IF(D64=0,0,D67-D68)</f>
        <v>-135.99601216216251</v>
      </c>
      <c r="E72" s="137">
        <f t="shared" si="20"/>
        <v>-37.433945045045675</v>
      </c>
      <c r="F72" s="137">
        <f t="shared" si="20"/>
        <v>64.749646699760888</v>
      </c>
      <c r="G72" s="137">
        <f t="shared" si="20"/>
        <v>-203.66203333333397</v>
      </c>
      <c r="H72" s="137">
        <f t="shared" si="20"/>
        <v>-171.28646576576648</v>
      </c>
      <c r="I72" s="137">
        <f t="shared" si="20"/>
        <v>-206.29555990991048</v>
      </c>
      <c r="J72" s="26"/>
      <c r="K72" s="137">
        <f>IF(K64=0,0,K67-K68)</f>
        <v>-519.60598798493083</v>
      </c>
      <c r="L72" s="4"/>
    </row>
    <row r="73" spans="1:13" ht="15" customHeight="1">
      <c r="A73" s="68" t="s">
        <v>154</v>
      </c>
      <c r="B73" s="240">
        <f>IF(K64=0,0,(K64*60)/K11)</f>
        <v>65.33067753081896</v>
      </c>
      <c r="C73" s="78">
        <f>IF(C63=0,0,(C63*60)/C11)</f>
        <v>65.317894736842106</v>
      </c>
      <c r="D73" s="78">
        <f t="shared" ref="D73:I73" si="21">IF(D63=0,0,(D63*60)/D11)</f>
        <v>49.601454545454537</v>
      </c>
      <c r="E73" s="78">
        <f t="shared" si="21"/>
        <v>62.719075144508658</v>
      </c>
      <c r="F73" s="78">
        <f t="shared" si="21"/>
        <v>74.495238095238093</v>
      </c>
      <c r="G73" s="78">
        <f t="shared" si="21"/>
        <v>61.976923076923072</v>
      </c>
      <c r="H73" s="78">
        <f t="shared" si="21"/>
        <v>66.036734693877534</v>
      </c>
      <c r="I73" s="78">
        <f t="shared" si="21"/>
        <v>63.720000000000013</v>
      </c>
      <c r="J73" s="26"/>
      <c r="K73" s="243">
        <f>IF(K63=0,0,(K63*60)/K11)</f>
        <v>61.800990099009894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16.635147190008922</v>
      </c>
      <c r="C74" s="78">
        <f t="shared" ref="C74:K74" si="22">IF(C15=0,0,(C8/(C15/8)))</f>
        <v>15.631174533479694</v>
      </c>
      <c r="D74" s="78">
        <f t="shared" si="22"/>
        <v>17.35593220338983</v>
      </c>
      <c r="E74" s="78">
        <f t="shared" si="22"/>
        <v>16</v>
      </c>
      <c r="F74" s="78">
        <f t="shared" si="22"/>
        <v>16.571428571428573</v>
      </c>
      <c r="G74" s="78">
        <f t="shared" si="22"/>
        <v>16.805755395683452</v>
      </c>
      <c r="H74" s="78">
        <f t="shared" si="22"/>
        <v>17.156473391580619</v>
      </c>
      <c r="I74" s="78">
        <f t="shared" si="22"/>
        <v>16.739659367396595</v>
      </c>
      <c r="J74" s="26"/>
      <c r="K74" s="243">
        <f t="shared" si="22"/>
        <v>16.61721068249258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13.171052631578947</v>
      </c>
      <c r="C75" s="78">
        <f>IF(C19=0,0,(C9/(C19/8)))</f>
        <v>12.8</v>
      </c>
      <c r="D75" s="78">
        <f t="shared" ref="D75:I75" si="23">IF(D19=0,0,(D9/(D19/8)))</f>
        <v>13.866666666666667</v>
      </c>
      <c r="E75" s="78">
        <f t="shared" si="23"/>
        <v>13.866666666666667</v>
      </c>
      <c r="F75" s="78">
        <f t="shared" si="23"/>
        <v>12.121212121212121</v>
      </c>
      <c r="G75" s="78">
        <f t="shared" si="23"/>
        <v>9.8461538461538467</v>
      </c>
      <c r="H75" s="78">
        <f t="shared" si="23"/>
        <v>12.121212121212121</v>
      </c>
      <c r="I75" s="78">
        <f t="shared" si="23"/>
        <v>13.134328358208954</v>
      </c>
      <c r="J75" s="26"/>
      <c r="K75" s="243">
        <f>IF(K19=0,0,(K9/(K19/8)))</f>
        <v>12.597137014314926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12</v>
      </c>
      <c r="I76" s="78">
        <f t="shared" si="24"/>
        <v>0</v>
      </c>
      <c r="J76" s="129"/>
      <c r="K76" s="78">
        <f>IF(K27=0,0,(K12/(K27/7.5)))</f>
        <v>12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45.542944785276077</v>
      </c>
      <c r="C77" s="78">
        <f>IF(C43=0,0,(C11/(C43/7.5)))</f>
        <v>47.5</v>
      </c>
      <c r="D77" s="78">
        <f t="shared" ref="D77:I77" si="25">IF(D43=0,0,(D11/(D43/7.5)))</f>
        <v>67.622950819672141</v>
      </c>
      <c r="E77" s="78">
        <f t="shared" si="25"/>
        <v>57.666666666666664</v>
      </c>
      <c r="F77" s="78">
        <f t="shared" si="25"/>
        <v>30.983606557377051</v>
      </c>
      <c r="G77" s="78">
        <f t="shared" si="25"/>
        <v>52</v>
      </c>
      <c r="H77" s="78">
        <f t="shared" si="25"/>
        <v>49</v>
      </c>
      <c r="I77" s="78">
        <f t="shared" si="25"/>
        <v>48.333333333333336</v>
      </c>
      <c r="J77" s="38"/>
      <c r="K77" s="78">
        <f>IF(K43=0,0,(K11/(K43/7.5)))</f>
        <v>50.22099447513812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92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54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1.4501259203606303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Screen'!B258</f>
        <v>41524</v>
      </c>
      <c r="D5" s="12">
        <f t="shared" ref="D5:I5" si="0">+C5+1</f>
        <v>41525</v>
      </c>
      <c r="E5" s="12">
        <f t="shared" si="0"/>
        <v>41526</v>
      </c>
      <c r="F5" s="12">
        <f t="shared" si="0"/>
        <v>41527</v>
      </c>
      <c r="G5" s="12">
        <f t="shared" si="0"/>
        <v>41528</v>
      </c>
      <c r="H5" s="12">
        <f t="shared" si="0"/>
        <v>41529</v>
      </c>
      <c r="I5" s="12">
        <f t="shared" si="0"/>
        <v>41530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Screen'!C$258</f>
        <v>127</v>
      </c>
      <c r="D6" s="16">
        <f>+'Input Screen'!C$259</f>
        <v>160</v>
      </c>
      <c r="E6" s="16">
        <f>+'Input Screen'!C$260</f>
        <v>132</v>
      </c>
      <c r="F6" s="16">
        <f>+'Input Screen'!C$261</f>
        <v>211</v>
      </c>
      <c r="G6" s="16">
        <f>+'Input Screen'!C$262</f>
        <v>246</v>
      </c>
      <c r="H6" s="16">
        <f>+'Input Screen'!C$263</f>
        <v>263</v>
      </c>
      <c r="I6" s="16">
        <f>+'Input Screen'!C$264</f>
        <v>192</v>
      </c>
      <c r="J6" s="17"/>
      <c r="K6" s="18">
        <f>SUM(C6:I6)</f>
        <v>1331</v>
      </c>
      <c r="L6" s="263">
        <f>+K67/K6</f>
        <v>14.410125920360631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0.4096774193548387</v>
      </c>
      <c r="D7" s="42">
        <f t="shared" ref="D7:I7" si="1">D6/310</f>
        <v>0.5161290322580645</v>
      </c>
      <c r="E7" s="42">
        <f t="shared" si="1"/>
        <v>0.4258064516129032</v>
      </c>
      <c r="F7" s="42">
        <f t="shared" si="1"/>
        <v>0.6806451612903226</v>
      </c>
      <c r="G7" s="42">
        <f t="shared" si="1"/>
        <v>0.79354838709677422</v>
      </c>
      <c r="H7" s="42">
        <f t="shared" si="1"/>
        <v>0.84838709677419355</v>
      </c>
      <c r="I7" s="42">
        <f t="shared" si="1"/>
        <v>0.61935483870967745</v>
      </c>
      <c r="J7" s="17"/>
      <c r="K7" s="42">
        <f>K6/2170</f>
        <v>0.61336405529953919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Screen'!D$258</f>
        <v>120</v>
      </c>
      <c r="D8" s="16">
        <f>+'Input Screen'!D$259</f>
        <v>140</v>
      </c>
      <c r="E8" s="16">
        <f>+'Input Screen'!D$260</f>
        <v>118</v>
      </c>
      <c r="F8" s="16">
        <f>+'Input Screen'!D$261</f>
        <v>191</v>
      </c>
      <c r="G8" s="16">
        <f>+'Input Screen'!D$262</f>
        <v>226</v>
      </c>
      <c r="H8" s="16">
        <f>+'Input Screen'!D$263</f>
        <v>246</v>
      </c>
      <c r="I8" s="16">
        <f>+'Input Screen'!D$264</f>
        <v>184</v>
      </c>
      <c r="J8" s="17"/>
      <c r="K8" s="18">
        <f t="shared" ref="K8:K13" si="2">SUM(C8:I8)</f>
        <v>1225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Screen'!E$258</f>
        <v>13</v>
      </c>
      <c r="D9" s="16">
        <f>+'Input Screen'!E$259</f>
        <v>12</v>
      </c>
      <c r="E9" s="16">
        <f>+'Input Screen'!E$260</f>
        <v>10</v>
      </c>
      <c r="F9" s="16">
        <f>+'Input Screen'!E$261</f>
        <v>13</v>
      </c>
      <c r="G9" s="16">
        <f>+'Input Screen'!E$262</f>
        <v>7</v>
      </c>
      <c r="H9" s="16">
        <f>+'Input Screen'!E$263</f>
        <v>9</v>
      </c>
      <c r="I9" s="16">
        <f>+'Input Screen'!E$264</f>
        <v>10</v>
      </c>
      <c r="J9" s="17"/>
      <c r="K9" s="18">
        <f t="shared" si="2"/>
        <v>74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Screen'!F$258</f>
        <v>2</v>
      </c>
      <c r="D10" s="16">
        <f>+'Input Screen'!F$259</f>
        <v>1</v>
      </c>
      <c r="E10" s="16">
        <f>+'Input Screen'!F$260</f>
        <v>1</v>
      </c>
      <c r="F10" s="16">
        <f>+'Input Screen'!F$261</f>
        <v>0</v>
      </c>
      <c r="G10" s="16">
        <f>+'Input Screen'!F$262</f>
        <v>0</v>
      </c>
      <c r="H10" s="16">
        <f>+'Input Screen'!F$263</f>
        <v>0</v>
      </c>
      <c r="I10" s="16">
        <f>+'Input Screen'!F$264</f>
        <v>1</v>
      </c>
      <c r="J10" s="17"/>
      <c r="K10" s="18">
        <f t="shared" si="2"/>
        <v>5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Screen'!G$258</f>
        <v>135</v>
      </c>
      <c r="D11" s="16">
        <f>+'Input Screen'!G$259</f>
        <v>153</v>
      </c>
      <c r="E11" s="16">
        <f>+'Input Screen'!G$260</f>
        <v>129</v>
      </c>
      <c r="F11" s="16">
        <f>+'Input Screen'!G$261</f>
        <v>204</v>
      </c>
      <c r="G11" s="16">
        <f>+'Input Screen'!G$262</f>
        <v>233</v>
      </c>
      <c r="H11" s="16">
        <f>+'Input Screen'!G$263</f>
        <v>255</v>
      </c>
      <c r="I11" s="16">
        <f>+'Input Screen'!G$264</f>
        <v>195</v>
      </c>
      <c r="J11" s="17"/>
      <c r="K11" s="18">
        <f t="shared" si="2"/>
        <v>1304</v>
      </c>
      <c r="L11" s="284">
        <f>+K63/K11</f>
        <v>1.0303144171779142</v>
      </c>
      <c r="M11" s="54" t="s">
        <v>198</v>
      </c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Screen'!H$258</f>
        <v>0</v>
      </c>
      <c r="D12" s="16">
        <f>+'Input Screen'!H$259</f>
        <v>0</v>
      </c>
      <c r="E12" s="16">
        <f>+'Input Screen'!H$260</f>
        <v>12</v>
      </c>
      <c r="F12" s="16">
        <f>+'Input Screen'!H$261</f>
        <v>0</v>
      </c>
      <c r="G12" s="16">
        <f>+'Input Screen'!H$262</f>
        <v>0</v>
      </c>
      <c r="H12" s="16">
        <f>+'Input Screen'!H$263</f>
        <v>0</v>
      </c>
      <c r="I12" s="16">
        <f>+'Input Screen'!H$264</f>
        <v>0</v>
      </c>
      <c r="J12" s="17"/>
      <c r="K12" s="18">
        <f t="shared" si="2"/>
        <v>12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Screen'!I$258</f>
        <v>8</v>
      </c>
      <c r="D13" s="16">
        <f>+'Input Screen'!I$259</f>
        <v>8</v>
      </c>
      <c r="E13" s="16">
        <f>+'Input Screen'!I$260</f>
        <v>8</v>
      </c>
      <c r="F13" s="16">
        <f>+'Input Screen'!I$261</f>
        <v>8</v>
      </c>
      <c r="G13" s="16">
        <f>+'Input Screen'!I$262</f>
        <v>8</v>
      </c>
      <c r="H13" s="16">
        <f>+'Input Screen'!I$263</f>
        <v>8</v>
      </c>
      <c r="I13" s="16">
        <f>+'Input Screen'!I$264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Screen'!J$258</f>
        <v>61.75</v>
      </c>
      <c r="D15" s="185">
        <f>+'Input Screen'!J$259</f>
        <v>71.7</v>
      </c>
      <c r="E15" s="185">
        <f>+'Input Screen'!J$260</f>
        <v>56.9</v>
      </c>
      <c r="F15" s="185">
        <f>+'Input Screen'!J$261</f>
        <v>92.1</v>
      </c>
      <c r="G15" s="185">
        <f>+'Input Screen'!J$262</f>
        <v>107.15</v>
      </c>
      <c r="H15" s="185">
        <f>+'Input Screen'!J$263</f>
        <v>117.6</v>
      </c>
      <c r="I15" s="185">
        <f>+'Input Screen'!J$264</f>
        <v>87.8</v>
      </c>
      <c r="J15" s="23"/>
      <c r="K15" s="22">
        <f>SUM(C15:I15)</f>
        <v>595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56.696696696696705</v>
      </c>
      <c r="D16" s="22">
        <f>VLOOKUP(D8,'Labor Stds'!A14:Q76,7)</f>
        <v>66.306306306306311</v>
      </c>
      <c r="E16" s="22">
        <f>VLOOKUP(E8,'Labor Stds'!A14:Q76,7)</f>
        <v>56.696696696696705</v>
      </c>
      <c r="F16" s="22">
        <f>VLOOKUP(F8,'Labor Stds'!A14:Q76,7)</f>
        <v>92.732732732732742</v>
      </c>
      <c r="G16" s="22">
        <f>VLOOKUP(G8,'Labor Stds'!A14:Q76,7)</f>
        <v>109.54954954954955</v>
      </c>
      <c r="H16" s="22">
        <f>VLOOKUP(H8,'Labor Stds'!A14:Q76,7)</f>
        <v>119.15915915915917</v>
      </c>
      <c r="I16" s="22">
        <f>VLOOKUP(I8,'Labor Stds'!A14:Q76,7)</f>
        <v>87.927927927927939</v>
      </c>
      <c r="J16" s="23"/>
      <c r="K16" s="22">
        <f>SUM(C16:I16)</f>
        <v>589.06906906906909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0.91816512869144462</v>
      </c>
      <c r="D17" s="42">
        <f t="shared" si="3"/>
        <v>0.92477414653146872</v>
      </c>
      <c r="E17" s="42">
        <f t="shared" si="3"/>
        <v>0.99642700697182263</v>
      </c>
      <c r="F17" s="42">
        <f t="shared" si="3"/>
        <v>1.0068700622446551</v>
      </c>
      <c r="G17" s="42">
        <f t="shared" si="3"/>
        <v>1.0223943028422731</v>
      </c>
      <c r="H17" s="42">
        <f t="shared" si="3"/>
        <v>1.0132581561152991</v>
      </c>
      <c r="I17" s="42">
        <f t="shared" si="3"/>
        <v>1.0014570379035073</v>
      </c>
      <c r="J17" s="41"/>
      <c r="K17" s="42">
        <f>IF(K15=0,0,K16/K15)</f>
        <v>0.99003204885557827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Screen'!K$258</f>
        <v>8</v>
      </c>
      <c r="D19" s="185">
        <f>+'Input Screen'!K$259</f>
        <v>7</v>
      </c>
      <c r="E19" s="185">
        <f>+'Input Screen'!K$260</f>
        <v>6</v>
      </c>
      <c r="F19" s="185">
        <f>+'Input Screen'!K$261</f>
        <v>7</v>
      </c>
      <c r="G19" s="185">
        <f>+'Input Screen'!K$262</f>
        <v>5</v>
      </c>
      <c r="H19" s="185">
        <f>+'Input Screen'!K$263</f>
        <v>6</v>
      </c>
      <c r="I19" s="185">
        <f>+'Input Screen'!K$264</f>
        <v>6</v>
      </c>
      <c r="J19" s="23"/>
      <c r="K19" s="22">
        <f>SUM(C19:I19)</f>
        <v>45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4.9230769230769234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4.9230769230769234</v>
      </c>
      <c r="I20" s="22">
        <f>VLOOKUP(I9,'Labor Stds'!A14:Q76,8)</f>
        <v>4.9230769230769234</v>
      </c>
      <c r="J20" s="23"/>
      <c r="K20" s="22">
        <f>SUM(C20:I20)</f>
        <v>43.692307692307693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1.1428571428571428</v>
      </c>
      <c r="E21" s="42">
        <f>IF(E19=0,0,E20/E19)</f>
        <v>0.8205128205128206</v>
      </c>
      <c r="F21" s="42">
        <f t="shared" si="4"/>
        <v>1.1428571428571428</v>
      </c>
      <c r="G21" s="42">
        <f t="shared" si="4"/>
        <v>0.98461538461538467</v>
      </c>
      <c r="H21" s="42">
        <f t="shared" si="4"/>
        <v>0.8205128205128206</v>
      </c>
      <c r="I21" s="42">
        <f t="shared" si="4"/>
        <v>0.8205128205128206</v>
      </c>
      <c r="J21" s="41"/>
      <c r="K21" s="42">
        <f>IF(K19=0,0,K20/K19)</f>
        <v>0.97094017094017093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Screen'!L$258</f>
        <v>15</v>
      </c>
      <c r="D23" s="185">
        <f>+'Input Screen'!L$259</f>
        <v>15.1</v>
      </c>
      <c r="E23" s="185">
        <f>+'Input Screen'!L$260</f>
        <v>15</v>
      </c>
      <c r="F23" s="185">
        <f>+'Input Screen'!L$261</f>
        <v>22.1</v>
      </c>
      <c r="G23" s="185">
        <f>+'Input Screen'!L$262</f>
        <v>22.6</v>
      </c>
      <c r="H23" s="185">
        <f>+'Input Screen'!L$263</f>
        <v>22.6</v>
      </c>
      <c r="I23" s="185">
        <f>+'Input Screen'!L$264</f>
        <v>22.6</v>
      </c>
      <c r="J23" s="23"/>
      <c r="K23" s="22">
        <f>SUM(C23:I23)</f>
        <v>135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0.99337748344370869</v>
      </c>
      <c r="E25" s="42">
        <f t="shared" si="5"/>
        <v>1</v>
      </c>
      <c r="F25" s="42">
        <f t="shared" si="5"/>
        <v>1.0180995475113122</v>
      </c>
      <c r="G25" s="42">
        <f t="shared" si="5"/>
        <v>0.99557522123893794</v>
      </c>
      <c r="H25" s="42">
        <f t="shared" si="5"/>
        <v>0.99557522123893794</v>
      </c>
      <c r="I25" s="42">
        <f t="shared" si="5"/>
        <v>0.99557522123893794</v>
      </c>
      <c r="J25" s="41"/>
      <c r="K25" s="42">
        <f>IF(K23=0,0,K24/K23)</f>
        <v>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Screen'!M$258</f>
        <v>0</v>
      </c>
      <c r="D27" s="185">
        <f>+'Input Screen'!M$259</f>
        <v>0</v>
      </c>
      <c r="E27" s="185">
        <f>+'Input Screen'!M$260</f>
        <v>7.5</v>
      </c>
      <c r="F27" s="185">
        <f>+'Input Screen'!M$261</f>
        <v>0</v>
      </c>
      <c r="G27" s="185">
        <f>+'Input Screen'!M$262</f>
        <v>0</v>
      </c>
      <c r="H27" s="185">
        <f>+'Input Screen'!M$263</f>
        <v>0</v>
      </c>
      <c r="I27" s="185">
        <f>+'Input Screen'!M$264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5.35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0.71333333333333326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0.71333333333333326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Screen'!N$258</f>
        <v>7.5</v>
      </c>
      <c r="D31" s="185">
        <f>+'Input Screen'!N$259</f>
        <v>7.5</v>
      </c>
      <c r="E31" s="185">
        <f>+'Input Screen'!N$260</f>
        <v>3.75</v>
      </c>
      <c r="F31" s="185">
        <f>+'Input Screen'!N$261</f>
        <v>3.3</v>
      </c>
      <c r="G31" s="185">
        <f>+'Input Screen'!N$262</f>
        <v>7.55</v>
      </c>
      <c r="H31" s="185">
        <f>+'Input Screen'!N$263</f>
        <v>7.5</v>
      </c>
      <c r="I31" s="185">
        <f>+'Input Screen'!N$264</f>
        <v>7.45</v>
      </c>
      <c r="J31" s="23"/>
      <c r="K31" s="22">
        <f>SUM(C31:I31)</f>
        <v>44.550000000000004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2</v>
      </c>
      <c r="F33" s="42">
        <f t="shared" si="7"/>
        <v>2.2727272727272729</v>
      </c>
      <c r="G33" s="42">
        <f t="shared" si="7"/>
        <v>0.99337748344370869</v>
      </c>
      <c r="H33" s="42">
        <f>IF(H31=0,0,H32/H31)</f>
        <v>1</v>
      </c>
      <c r="I33" s="42">
        <f t="shared" si="7"/>
        <v>1.006711409395973</v>
      </c>
      <c r="J33" s="41"/>
      <c r="K33" s="42">
        <f>IF(K31=0,0,K32/K31)</f>
        <v>1.1784511784511784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Screen'!O$258</f>
        <v>7.5</v>
      </c>
      <c r="D35" s="185">
        <f>+'Input Screen'!O$259</f>
        <v>7.5</v>
      </c>
      <c r="E35" s="185">
        <f>+'Input Screen'!O$260</f>
        <v>3.75</v>
      </c>
      <c r="F35" s="185">
        <f>+'Input Screen'!O$261</f>
        <v>3.3</v>
      </c>
      <c r="G35" s="185">
        <f>+'Input Screen'!O$262</f>
        <v>7.55</v>
      </c>
      <c r="H35" s="185">
        <f>+'Input Screen'!O$263</f>
        <v>7.5</v>
      </c>
      <c r="I35" s="185">
        <f>+'Input Screen'!O$264</f>
        <v>7.45</v>
      </c>
      <c r="J35" s="23"/>
      <c r="K35" s="22">
        <f>SUM(C35:I35)</f>
        <v>44.550000000000004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2</v>
      </c>
      <c r="F37" s="42">
        <f t="shared" si="8"/>
        <v>2.2727272727272729</v>
      </c>
      <c r="G37" s="42">
        <f t="shared" si="8"/>
        <v>0.99337748344370869</v>
      </c>
      <c r="H37" s="42">
        <f t="shared" si="8"/>
        <v>1</v>
      </c>
      <c r="I37" s="42">
        <f t="shared" si="8"/>
        <v>1.006711409395973</v>
      </c>
      <c r="J37" s="41"/>
      <c r="K37" s="42">
        <f>IF(K35=0,0,K36/K35)</f>
        <v>1.1784511784511784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Screen'!P$258</f>
        <v>7.5</v>
      </c>
      <c r="D39" s="185">
        <f>+'Input Screen'!P$259</f>
        <v>7.5</v>
      </c>
      <c r="E39" s="185">
        <f>+'Input Screen'!P$260</f>
        <v>7.5</v>
      </c>
      <c r="F39" s="185">
        <f>+'Input Screen'!P$261</f>
        <v>7.6</v>
      </c>
      <c r="G39" s="185">
        <f>+'Input Screen'!P$262</f>
        <v>7.25</v>
      </c>
      <c r="H39" s="185">
        <f>+'Input Screen'!P$263</f>
        <v>15</v>
      </c>
      <c r="I39" s="185">
        <f>+'Input Screen'!P$264</f>
        <v>15</v>
      </c>
      <c r="J39" s="23"/>
      <c r="K39" s="22">
        <f>SUM(C39:I39)</f>
        <v>67.349999999999994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1.5226666666666666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1.5026315789473685</v>
      </c>
      <c r="G41" s="42">
        <f t="shared" si="9"/>
        <v>1.5751724137931034</v>
      </c>
      <c r="H41" s="42">
        <f t="shared" si="9"/>
        <v>0.76133333333333331</v>
      </c>
      <c r="I41" s="42">
        <f t="shared" si="9"/>
        <v>0.76133333333333331</v>
      </c>
      <c r="J41" s="41"/>
      <c r="K41" s="42">
        <f>IF(K39=0,0,K40/K39)</f>
        <v>1.1869339272457313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Screen'!Q$258</f>
        <v>30</v>
      </c>
      <c r="D43" s="185">
        <f>+'Input Screen'!Q$259</f>
        <v>27.5</v>
      </c>
      <c r="E43" s="185">
        <f>+'Input Screen'!Q$260</f>
        <v>19.600000000000001</v>
      </c>
      <c r="F43" s="185">
        <f>+'Input Screen'!Q$261</f>
        <v>30</v>
      </c>
      <c r="G43" s="185">
        <f>+'Input Screen'!Q$262</f>
        <v>29</v>
      </c>
      <c r="H43" s="185">
        <f>+'Input Screen'!Q$263</f>
        <v>30</v>
      </c>
      <c r="I43" s="185">
        <f>+'Input Screen'!Q$264</f>
        <v>22.5</v>
      </c>
      <c r="J43" s="23"/>
      <c r="K43" s="22">
        <f>SUM(C43:I43)</f>
        <v>188.6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20.357142857142858</v>
      </c>
      <c r="D44" s="22">
        <f>VLOOKUP(D11,'Labor Stds'!A14:Q76,14)</f>
        <v>30</v>
      </c>
      <c r="E44" s="22">
        <f>VLOOKUP(E11,'Labor Stds'!A14:Q76,14)</f>
        <v>19.591836734693874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189.94897959183675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0.6785714285714286</v>
      </c>
      <c r="D45" s="42">
        <f t="shared" si="10"/>
        <v>1.0909090909090908</v>
      </c>
      <c r="E45" s="42">
        <f t="shared" si="10"/>
        <v>0.99958350687213637</v>
      </c>
      <c r="F45" s="42">
        <f t="shared" si="10"/>
        <v>1</v>
      </c>
      <c r="G45" s="42">
        <f t="shared" si="10"/>
        <v>1.0344827586206897</v>
      </c>
      <c r="H45" s="42">
        <f t="shared" si="10"/>
        <v>1</v>
      </c>
      <c r="I45" s="42">
        <f t="shared" si="10"/>
        <v>1.3333333333333333</v>
      </c>
      <c r="J45" s="41"/>
      <c r="K45" s="42">
        <f>IF(K43=0,0,K44/K43)</f>
        <v>1.0071525959270242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Screen'!R$258</f>
        <v>0</v>
      </c>
      <c r="D47" s="185">
        <f>+'Input Screen'!R$259</f>
        <v>0</v>
      </c>
      <c r="E47" s="185">
        <f>+'Input Screen'!R$260</f>
        <v>8</v>
      </c>
      <c r="F47" s="185">
        <f>+'Input Screen'!R$261</f>
        <v>8</v>
      </c>
      <c r="G47" s="185">
        <f>+'Input Screen'!R$262</f>
        <v>8</v>
      </c>
      <c r="H47" s="185">
        <f>+'Input Screen'!R$263</f>
        <v>8</v>
      </c>
      <c r="I47" s="185">
        <f>+'Input Screen'!R$264</f>
        <v>8</v>
      </c>
      <c r="J47" s="23"/>
      <c r="K47" s="22">
        <f>SUM(C47:I47)</f>
        <v>40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Screen'!S$258</f>
        <v>8</v>
      </c>
      <c r="D51" s="185">
        <f>+'Input Screen'!S$259</f>
        <v>8</v>
      </c>
      <c r="E51" s="185">
        <f>+'Input Screen'!S$260</f>
        <v>8</v>
      </c>
      <c r="F51" s="185">
        <f>+'Input Screen'!S$261</f>
        <v>8</v>
      </c>
      <c r="G51" s="185">
        <f>+'Input Screen'!S$262</f>
        <v>8</v>
      </c>
      <c r="H51" s="185">
        <f>+'Input Screen'!S$263</f>
        <v>8</v>
      </c>
      <c r="I51" s="185">
        <f>+'Input Screen'!S$264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Screen'!T$258</f>
        <v>17.14</v>
      </c>
      <c r="D55" s="185">
        <f>+'Input Screen'!T$259</f>
        <v>17.14</v>
      </c>
      <c r="E55" s="185">
        <f>+'Input Screen'!T$260</f>
        <v>17.14</v>
      </c>
      <c r="F55" s="185">
        <f>+'Input Screen'!T$261</f>
        <v>17.14</v>
      </c>
      <c r="G55" s="185">
        <f>+'Input Screen'!T$262</f>
        <v>17.14</v>
      </c>
      <c r="H55" s="185">
        <f>+'Input Screen'!T$263</f>
        <v>17.14</v>
      </c>
      <c r="I55" s="185">
        <f>+'Input Screen'!T$264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Screen'!U$258</f>
        <v>0</v>
      </c>
      <c r="D59" s="185">
        <f>+'Input Screen'!U$259</f>
        <v>0</v>
      </c>
      <c r="E59" s="185">
        <f>+'Input Screen'!U$260</f>
        <v>0.1</v>
      </c>
      <c r="F59" s="185">
        <f>+'Input Screen'!U$261</f>
        <v>0.1</v>
      </c>
      <c r="G59" s="185">
        <f>+'Input Screen'!U$262</f>
        <v>0.3</v>
      </c>
      <c r="H59" s="185">
        <f>+'Input Screen'!U$263</f>
        <v>0.95</v>
      </c>
      <c r="I59" s="185">
        <f>+'Input Screen'!U$264</f>
        <v>0.95</v>
      </c>
      <c r="J59" s="23"/>
      <c r="K59" s="22">
        <f>SUM(C59:I59)</f>
        <v>2.4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0</v>
      </c>
      <c r="E60" s="28">
        <f>E59*'Labor Stds'!$S$10</f>
        <v>2.3794500000000007</v>
      </c>
      <c r="F60" s="28">
        <f>F59*'Labor Stds'!$S$10</f>
        <v>2.3794500000000007</v>
      </c>
      <c r="G60" s="28">
        <f>G59*'Labor Stds'!$S$10</f>
        <v>7.1383500000000017</v>
      </c>
      <c r="H60" s="28">
        <f>H59*'Labor Stds'!$S$10</f>
        <v>22.604775000000004</v>
      </c>
      <c r="I60" s="28">
        <f>I59*'Labor Stds'!$S$10</f>
        <v>22.604775000000004</v>
      </c>
      <c r="J60" s="23"/>
      <c r="K60" s="28">
        <f>SUM(C60:I60)</f>
        <v>57.106800000000007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0</v>
      </c>
      <c r="E61" s="28">
        <f t="shared" si="14"/>
        <v>0.79315000000000024</v>
      </c>
      <c r="F61" s="28">
        <f t="shared" si="14"/>
        <v>0.79315000000000024</v>
      </c>
      <c r="G61" s="28">
        <f t="shared" si="14"/>
        <v>2.3794500000000007</v>
      </c>
      <c r="H61" s="28">
        <f t="shared" si="14"/>
        <v>7.5349250000000012</v>
      </c>
      <c r="I61" s="28">
        <f t="shared" si="14"/>
        <v>7.5349250000000012</v>
      </c>
      <c r="J61" s="48"/>
      <c r="K61" s="28">
        <f>SUM(C61:I61)</f>
        <v>19.035600000000002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162.38999999999999</v>
      </c>
      <c r="D63" s="18">
        <f t="shared" ref="D63:I63" si="15">SUM(D15,D19,D23,D27,D31,D35,D39,D43,D47,D51,D55)</f>
        <v>168.94</v>
      </c>
      <c r="E63" s="18">
        <f t="shared" si="15"/>
        <v>153.13999999999999</v>
      </c>
      <c r="F63" s="18">
        <f t="shared" si="15"/>
        <v>198.53999999999996</v>
      </c>
      <c r="G63" s="18">
        <f t="shared" si="15"/>
        <v>219.24</v>
      </c>
      <c r="H63" s="18">
        <f t="shared" si="15"/>
        <v>239.33999999999997</v>
      </c>
      <c r="I63" s="18">
        <f t="shared" si="15"/>
        <v>201.94</v>
      </c>
      <c r="J63" s="17"/>
      <c r="K63" s="18">
        <f>SUM(C63:I63)</f>
        <v>1343.53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159.60383955383958</v>
      </c>
      <c r="D64" s="18">
        <f t="shared" ref="D64:I64" si="16">SUM(D16,D20,D24,D28,D32,D36,D40,D44,D48,D52,D56)</f>
        <v>178.85630630630629</v>
      </c>
      <c r="E64" s="18">
        <f t="shared" si="16"/>
        <v>161.11161035446747</v>
      </c>
      <c r="F64" s="18">
        <f t="shared" si="16"/>
        <v>212.78273273273274</v>
      </c>
      <c r="G64" s="18">
        <f t="shared" si="16"/>
        <v>226.52262647262646</v>
      </c>
      <c r="H64" s="18">
        <f t="shared" si="16"/>
        <v>236.13223608223606</v>
      </c>
      <c r="I64" s="18">
        <f t="shared" si="16"/>
        <v>204.90100485100484</v>
      </c>
      <c r="J64" s="23"/>
      <c r="K64" s="18">
        <f>SUM(C64:I64)</f>
        <v>1379.9103563532135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0.98284278313836804</v>
      </c>
      <c r="D65" s="42">
        <f t="shared" si="17"/>
        <v>1.0586972079217847</v>
      </c>
      <c r="E65" s="42">
        <f t="shared" si="17"/>
        <v>1.0520543969862053</v>
      </c>
      <c r="F65" s="42">
        <f t="shared" si="17"/>
        <v>1.0717373462915925</v>
      </c>
      <c r="G65" s="42">
        <f t="shared" si="17"/>
        <v>1.0332175993095531</v>
      </c>
      <c r="H65" s="42">
        <f t="shared" si="17"/>
        <v>0.98659746002438409</v>
      </c>
      <c r="I65" s="42">
        <f t="shared" si="17"/>
        <v>1.0146627951421454</v>
      </c>
      <c r="J65" s="41"/>
      <c r="K65" s="42">
        <f>IF(K63=0,0,K64/K63)</f>
        <v>1.0270781868311192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2335.5820000000003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2422.4349999999999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2227.6401499999997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2829.6441500000001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3105.71245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3377.3939249999999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2881.4699249999999</v>
      </c>
      <c r="J67" s="17"/>
      <c r="K67" s="28">
        <f>SUM(C67:I67)</f>
        <v>19179.8776</v>
      </c>
      <c r="L67" s="273">
        <v>76995</v>
      </c>
      <c r="M67" s="271">
        <f>+L67-K67</f>
        <v>57815.1224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2258.0196124839126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2513.3073216216221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2278.012653300239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2963.1717360360367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3145.3627270270276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3272.7861504504513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2858.6600243243251</v>
      </c>
      <c r="J68" s="23"/>
      <c r="K68" s="28">
        <f>SUM(C68:I68)</f>
        <v>19289.320225243617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0.96679098078505155</v>
      </c>
      <c r="D69" s="42">
        <f t="shared" si="18"/>
        <v>1.0375128008064705</v>
      </c>
      <c r="E69" s="42">
        <f t="shared" si="18"/>
        <v>1.0226124956942615</v>
      </c>
      <c r="F69" s="42">
        <f t="shared" si="18"/>
        <v>1.0471888262119591</v>
      </c>
      <c r="G69" s="42">
        <f t="shared" si="18"/>
        <v>1.0127668860737664</v>
      </c>
      <c r="H69" s="42">
        <f t="shared" si="18"/>
        <v>0.96902707327823812</v>
      </c>
      <c r="I69" s="42">
        <f t="shared" si="18"/>
        <v>0.99208393588363597</v>
      </c>
      <c r="J69" s="41"/>
      <c r="K69" s="42">
        <f>IF(K67=0,0,K68/K67)</f>
        <v>1.0057061169797881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2.7861604461604088</v>
      </c>
      <c r="D71" s="47">
        <f t="shared" ref="D71:I71" si="19">IF(D63=0,0,D63-D64)</f>
        <v>-9.9163063063062964</v>
      </c>
      <c r="E71" s="47">
        <f t="shared" si="19"/>
        <v>-7.9716103544674866</v>
      </c>
      <c r="F71" s="47">
        <f t="shared" si="19"/>
        <v>-14.242732732732776</v>
      </c>
      <c r="G71" s="47">
        <f t="shared" si="19"/>
        <v>-7.2826264726264469</v>
      </c>
      <c r="H71" s="47">
        <f t="shared" si="19"/>
        <v>3.2077639177639128</v>
      </c>
      <c r="I71" s="47">
        <f t="shared" si="19"/>
        <v>-2.9610048510048443</v>
      </c>
      <c r="J71" s="26"/>
      <c r="K71" s="242">
        <f>IF(K63=0,0,K63-K64)</f>
        <v>-36.380356353213529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77.562387516087711</v>
      </c>
      <c r="D72" s="137">
        <f t="shared" ref="D72:I72" si="20">IF(D64=0,0,D67-D68)</f>
        <v>-90.872321621622177</v>
      </c>
      <c r="E72" s="137">
        <f t="shared" si="20"/>
        <v>-50.372503300239259</v>
      </c>
      <c r="F72" s="137">
        <f t="shared" si="20"/>
        <v>-133.52758603603661</v>
      </c>
      <c r="G72" s="137">
        <f t="shared" si="20"/>
        <v>-39.650277027027641</v>
      </c>
      <c r="H72" s="137">
        <f t="shared" si="20"/>
        <v>104.60777454954859</v>
      </c>
      <c r="I72" s="137">
        <f t="shared" si="20"/>
        <v>22.809900675674726</v>
      </c>
      <c r="J72" s="26"/>
      <c r="K72" s="137">
        <f>IF(K64=0,0,K67-K68)</f>
        <v>-109.44262524361693</v>
      </c>
      <c r="L72" s="4"/>
    </row>
    <row r="73" spans="1:13" ht="15" customHeight="1">
      <c r="A73" s="68" t="s">
        <v>154</v>
      </c>
      <c r="B73" s="240">
        <f>IF(K64=0,0,(K64*60)/K11)</f>
        <v>63.492807807663205</v>
      </c>
      <c r="C73" s="78">
        <f>IF(C63=0,0,(C63*60)/C11)</f>
        <v>72.173333333333332</v>
      </c>
      <c r="D73" s="78">
        <f t="shared" ref="D73:I73" si="21">IF(D63=0,0,(D63*60)/D11)</f>
        <v>66.250980392156862</v>
      </c>
      <c r="E73" s="78">
        <f t="shared" si="21"/>
        <v>71.22790697674418</v>
      </c>
      <c r="F73" s="78">
        <f t="shared" si="21"/>
        <v>58.394117647058813</v>
      </c>
      <c r="G73" s="78">
        <f t="shared" si="21"/>
        <v>56.456652360515029</v>
      </c>
      <c r="H73" s="78">
        <f t="shared" si="21"/>
        <v>56.315294117647049</v>
      </c>
      <c r="I73" s="78">
        <f t="shared" si="21"/>
        <v>62.135384615384616</v>
      </c>
      <c r="J73" s="26"/>
      <c r="K73" s="243">
        <f>IF(K63=0,0,(K63*60)/K11)</f>
        <v>61.81886503067485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16.636419249592169</v>
      </c>
      <c r="C74" s="78">
        <f t="shared" ref="C74:K74" si="22">IF(C15=0,0,(C8/(C15/8)))</f>
        <v>15.546558704453441</v>
      </c>
      <c r="D74" s="78">
        <f t="shared" si="22"/>
        <v>15.620641562064156</v>
      </c>
      <c r="E74" s="78">
        <f t="shared" si="22"/>
        <v>16.590509666080845</v>
      </c>
      <c r="F74" s="78">
        <f t="shared" si="22"/>
        <v>16.590662323561347</v>
      </c>
      <c r="G74" s="78">
        <f t="shared" si="22"/>
        <v>16.873541763882407</v>
      </c>
      <c r="H74" s="78">
        <f t="shared" si="22"/>
        <v>16.73469387755102</v>
      </c>
      <c r="I74" s="78">
        <f t="shared" si="22"/>
        <v>16.765375854214124</v>
      </c>
      <c r="J74" s="26"/>
      <c r="K74" s="243">
        <f t="shared" si="22"/>
        <v>16.470588235294116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13.549295774647886</v>
      </c>
      <c r="C75" s="78">
        <f>IF(C19=0,0,(C9/(C19/8)))</f>
        <v>13</v>
      </c>
      <c r="D75" s="78">
        <f t="shared" ref="D75:I75" si="23">IF(D19=0,0,(D9/(D19/8)))</f>
        <v>13.714285714285714</v>
      </c>
      <c r="E75" s="78">
        <f t="shared" si="23"/>
        <v>13.333333333333334</v>
      </c>
      <c r="F75" s="78">
        <f t="shared" si="23"/>
        <v>14.857142857142858</v>
      </c>
      <c r="G75" s="78">
        <f t="shared" si="23"/>
        <v>11.2</v>
      </c>
      <c r="H75" s="78">
        <f t="shared" si="23"/>
        <v>12</v>
      </c>
      <c r="I75" s="78">
        <f t="shared" si="23"/>
        <v>13.333333333333334</v>
      </c>
      <c r="J75" s="26"/>
      <c r="K75" s="243">
        <f>IF(K19=0,0,(K9/(K19/8)))</f>
        <v>13.155555555555555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12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12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51.487510072522156</v>
      </c>
      <c r="C77" s="78">
        <f>IF(C43=0,0,(C11/(C43/7.5)))</f>
        <v>33.75</v>
      </c>
      <c r="D77" s="78">
        <f t="shared" ref="D77:I77" si="25">IF(D43=0,0,(D11/(D43/7.5)))</f>
        <v>41.727272727272727</v>
      </c>
      <c r="E77" s="78">
        <f t="shared" si="25"/>
        <v>49.362244897959179</v>
      </c>
      <c r="F77" s="78">
        <f t="shared" si="25"/>
        <v>51</v>
      </c>
      <c r="G77" s="78">
        <f t="shared" si="25"/>
        <v>60.258620689655174</v>
      </c>
      <c r="H77" s="78">
        <f t="shared" si="25"/>
        <v>63.75</v>
      </c>
      <c r="I77" s="78">
        <f t="shared" si="25"/>
        <v>65</v>
      </c>
      <c r="J77" s="38"/>
      <c r="K77" s="78">
        <f>IF(K43=0,0,(K11/(K43/7.5)))</f>
        <v>51.855779427359494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92"/>
  <sheetViews>
    <sheetView showGridLines="0" view="pageBreakPreview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19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3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Screen'!B13</f>
        <v>41279</v>
      </c>
      <c r="D5" s="12">
        <f t="shared" ref="D5:I5" si="0">+C5+1</f>
        <v>41280</v>
      </c>
      <c r="E5" s="12">
        <f t="shared" si="0"/>
        <v>41281</v>
      </c>
      <c r="F5" s="12">
        <f t="shared" si="0"/>
        <v>41282</v>
      </c>
      <c r="G5" s="12">
        <f t="shared" si="0"/>
        <v>41283</v>
      </c>
      <c r="H5" s="12">
        <f t="shared" si="0"/>
        <v>41284</v>
      </c>
      <c r="I5" s="12">
        <f t="shared" si="0"/>
        <v>41285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Screen'!C$13</f>
        <v>124</v>
      </c>
      <c r="D6" s="16">
        <f>+'Input Screen'!C$14</f>
        <v>144</v>
      </c>
      <c r="E6" s="16">
        <f>+'Input Screen'!C$15</f>
        <v>166</v>
      </c>
      <c r="F6" s="16">
        <f>+'Input Screen'!C$16</f>
        <v>279</v>
      </c>
      <c r="G6" s="16">
        <f>+'Input Screen'!C$17</f>
        <v>298</v>
      </c>
      <c r="H6" s="16">
        <f>+'Input Screen'!C$18</f>
        <v>267</v>
      </c>
      <c r="I6" s="16">
        <f>+'Input Screen'!C$19</f>
        <v>209</v>
      </c>
      <c r="J6" s="17"/>
      <c r="K6" s="18">
        <f>SUM(C6:I6)</f>
        <v>1487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0.4</v>
      </c>
      <c r="D7" s="42">
        <f t="shared" ref="D7:I7" si="1">D6/310</f>
        <v>0.46451612903225808</v>
      </c>
      <c r="E7" s="42">
        <f t="shared" si="1"/>
        <v>0.53548387096774197</v>
      </c>
      <c r="F7" s="42">
        <f t="shared" si="1"/>
        <v>0.9</v>
      </c>
      <c r="G7" s="42">
        <f t="shared" si="1"/>
        <v>0.96129032258064517</v>
      </c>
      <c r="H7" s="42">
        <f t="shared" si="1"/>
        <v>0.8612903225806452</v>
      </c>
      <c r="I7" s="42">
        <f t="shared" si="1"/>
        <v>0.67419354838709677</v>
      </c>
      <c r="J7" s="17"/>
      <c r="K7" s="42">
        <f>K6/2170</f>
        <v>0.68525345622119815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Screen'!D$13</f>
        <v>131</v>
      </c>
      <c r="D8" s="16">
        <f>+'Input Screen'!D$14</f>
        <v>125</v>
      </c>
      <c r="E8" s="16">
        <f>+'Input Screen'!D$15</f>
        <v>139</v>
      </c>
      <c r="F8" s="16">
        <f>+'Input Screen'!D$16</f>
        <v>245</v>
      </c>
      <c r="G8" s="16">
        <f>+'Input Screen'!D$17</f>
        <v>257</v>
      </c>
      <c r="H8" s="16">
        <f>+'Input Screen'!D$18</f>
        <v>220</v>
      </c>
      <c r="I8" s="16">
        <f>+'Input Screen'!D$19</f>
        <v>201</v>
      </c>
      <c r="J8" s="17"/>
      <c r="K8" s="18">
        <f t="shared" ref="K8:K13" si="2">SUM(C8:I8)</f>
        <v>1318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Screen'!E$13</f>
        <v>12</v>
      </c>
      <c r="D9" s="16">
        <f>+'Input Screen'!E$14</f>
        <v>12</v>
      </c>
      <c r="E9" s="16">
        <f>+'Input Screen'!E$15</f>
        <v>24</v>
      </c>
      <c r="F9" s="16">
        <f>+'Input Screen'!E$16</f>
        <v>9</v>
      </c>
      <c r="G9" s="16">
        <f>+'Input Screen'!E$17</f>
        <v>24</v>
      </c>
      <c r="H9" s="16">
        <f>+'Input Screen'!E$18</f>
        <v>14</v>
      </c>
      <c r="I9" s="16">
        <f>+'Input Screen'!E$19</f>
        <v>27</v>
      </c>
      <c r="J9" s="17"/>
      <c r="K9" s="18">
        <f t="shared" si="2"/>
        <v>122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Screen'!F$13</f>
        <v>0</v>
      </c>
      <c r="D10" s="16">
        <f>+'Input Screen'!F$14</f>
        <v>1</v>
      </c>
      <c r="E10" s="16">
        <f>+'Input Screen'!F$15</f>
        <v>2</v>
      </c>
      <c r="F10" s="16">
        <f>+'Input Screen'!F$16</f>
        <v>0</v>
      </c>
      <c r="G10" s="16">
        <f>+'Input Screen'!F$17</f>
        <v>0</v>
      </c>
      <c r="H10" s="16">
        <f>+'Input Screen'!F$18</f>
        <v>0</v>
      </c>
      <c r="I10" s="16">
        <f>+'Input Screen'!F$19</f>
        <v>1</v>
      </c>
      <c r="J10" s="17"/>
      <c r="K10" s="18">
        <f t="shared" si="2"/>
        <v>4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Screen'!G$13</f>
        <v>143</v>
      </c>
      <c r="D11" s="16">
        <f>+'Input Screen'!G$14</f>
        <v>138</v>
      </c>
      <c r="E11" s="16">
        <f>+'Input Screen'!G$15</f>
        <v>165</v>
      </c>
      <c r="F11" s="16">
        <f>+'Input Screen'!G$16</f>
        <v>254</v>
      </c>
      <c r="G11" s="16">
        <f>+'Input Screen'!G$17</f>
        <v>281</v>
      </c>
      <c r="H11" s="16">
        <f>+'Input Screen'!G$18</f>
        <v>234</v>
      </c>
      <c r="I11" s="16">
        <f>+'Input Screen'!G$19</f>
        <v>229</v>
      </c>
      <c r="J11" s="17"/>
      <c r="K11" s="18">
        <f t="shared" si="2"/>
        <v>1444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Screen'!H$13</f>
        <v>0</v>
      </c>
      <c r="D12" s="16">
        <f>+'Input Screen'!H$14</f>
        <v>8</v>
      </c>
      <c r="E12" s="16">
        <f>+'Input Screen'!H$15</f>
        <v>7</v>
      </c>
      <c r="F12" s="16">
        <f>+'Input Screen'!H$16</f>
        <v>0</v>
      </c>
      <c r="G12" s="16">
        <f>+'Input Screen'!H$17</f>
        <v>0</v>
      </c>
      <c r="H12" s="16">
        <f>+'Input Screen'!H$18</f>
        <v>0</v>
      </c>
      <c r="I12" s="16">
        <f>+'Input Screen'!H$19</f>
        <v>8</v>
      </c>
      <c r="J12" s="17"/>
      <c r="K12" s="18">
        <f t="shared" si="2"/>
        <v>23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Screen'!I$13</f>
        <v>0</v>
      </c>
      <c r="D13" s="16">
        <f>+'Input Screen'!I$14</f>
        <v>0</v>
      </c>
      <c r="E13" s="16">
        <f>+'Input Screen'!I$15</f>
        <v>0</v>
      </c>
      <c r="F13" s="16">
        <f>+'Input Screen'!I$16</f>
        <v>0</v>
      </c>
      <c r="G13" s="16">
        <f>+'Input Screen'!I$17</f>
        <v>0</v>
      </c>
      <c r="H13" s="16">
        <f>+'Input Screen'!I$18</f>
        <v>0</v>
      </c>
      <c r="I13" s="16">
        <f>+'Input Screen'!I$19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Screen'!J$13</f>
        <v>80.25</v>
      </c>
      <c r="D15" s="185">
        <f>+'Input Screen'!J$14</f>
        <v>64.25</v>
      </c>
      <c r="E15" s="185">
        <f>+'Input Screen'!J$15</f>
        <v>80.25</v>
      </c>
      <c r="F15" s="185">
        <f>+'Input Screen'!J$16</f>
        <v>112</v>
      </c>
      <c r="G15" s="185">
        <f>+'Input Screen'!J$17</f>
        <v>135.25</v>
      </c>
      <c r="H15" s="185">
        <f>+'Input Screen'!J$18</f>
        <v>112</v>
      </c>
      <c r="I15" s="185">
        <f>+'Input Screen'!J$19</f>
        <v>104.5</v>
      </c>
      <c r="J15" s="23"/>
      <c r="K15" s="22">
        <f>SUM(C15:I15)</f>
        <v>688.5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63.90390390390391</v>
      </c>
      <c r="D16" s="22">
        <f>VLOOKUP(D8,'Labor Stds'!A14:Q76,7)</f>
        <v>59.099099099099107</v>
      </c>
      <c r="E16" s="22">
        <f>VLOOKUP(E8,'Labor Stds'!A14:Q76,7)</f>
        <v>66.306306306306311</v>
      </c>
      <c r="F16" s="22">
        <f>VLOOKUP(F8,'Labor Stds'!A14:Q76,7)</f>
        <v>116.75675675675677</v>
      </c>
      <c r="G16" s="22">
        <f>VLOOKUP(G8,'Labor Stds'!A14:Q76,7)</f>
        <v>123.96396396396398</v>
      </c>
      <c r="H16" s="22">
        <f>VLOOKUP(H8,'Labor Stds'!A14:Q76,7)</f>
        <v>104.74474474474475</v>
      </c>
      <c r="I16" s="22">
        <f>VLOOKUP(I8,'Labor Stds'!A14:Q76,7)</f>
        <v>97.537537537537546</v>
      </c>
      <c r="J16" s="23"/>
      <c r="K16" s="22">
        <f>SUM(C16:I16)</f>
        <v>632.31231231231243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0.7963103290206095</v>
      </c>
      <c r="D17" s="42">
        <f t="shared" si="3"/>
        <v>0.91983033617274879</v>
      </c>
      <c r="E17" s="42">
        <f t="shared" si="3"/>
        <v>0.82624680755521884</v>
      </c>
      <c r="F17" s="42">
        <f t="shared" si="3"/>
        <v>1.0424710424710426</v>
      </c>
      <c r="G17" s="42">
        <f t="shared" si="3"/>
        <v>0.91655426221045455</v>
      </c>
      <c r="H17" s="42">
        <f t="shared" si="3"/>
        <v>0.9352209352209353</v>
      </c>
      <c r="I17" s="42">
        <f t="shared" si="3"/>
        <v>0.93337356495251245</v>
      </c>
      <c r="J17" s="41"/>
      <c r="K17" s="42">
        <f>IF(K15=0,0,K16/K15)</f>
        <v>0.91839115804257432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Screen'!K$13</f>
        <v>16</v>
      </c>
      <c r="D19" s="185">
        <f>+'Input Screen'!K$14</f>
        <v>8.25</v>
      </c>
      <c r="E19" s="185">
        <f>+'Input Screen'!K$15</f>
        <v>8</v>
      </c>
      <c r="F19" s="185">
        <f>+'Input Screen'!K$16</f>
        <v>7</v>
      </c>
      <c r="G19" s="185">
        <f>+'Input Screen'!K$17</f>
        <v>16</v>
      </c>
      <c r="H19" s="185">
        <f>+'Input Screen'!K$18</f>
        <v>8</v>
      </c>
      <c r="I19" s="185">
        <f>+'Input Screen'!K$19</f>
        <v>14.5</v>
      </c>
      <c r="J19" s="23"/>
      <c r="K19" s="22">
        <f>SUM(C19:I19)</f>
        <v>77.75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14.153846153846153</v>
      </c>
      <c r="F20" s="22">
        <f>VLOOKUP(F9,'Labor Stds'!A14:Q76,8)</f>
        <v>4.9230769230769234</v>
      </c>
      <c r="G20" s="22">
        <f>VLOOKUP(G9,'Labor Stds'!A14:Q76,8)</f>
        <v>14.153846153846153</v>
      </c>
      <c r="H20" s="22">
        <f>VLOOKUP(H9,'Labor Stds'!A14:Q76,8)</f>
        <v>8</v>
      </c>
      <c r="I20" s="22">
        <f>VLOOKUP(I9,'Labor Stds'!A14:Q76,8)</f>
        <v>17.23076923076923</v>
      </c>
      <c r="J20" s="23"/>
      <c r="K20" s="22">
        <f>SUM(C20:I20)</f>
        <v>74.461538461538467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0.5</v>
      </c>
      <c r="D21" s="42">
        <f t="shared" si="4"/>
        <v>0.96969696969696972</v>
      </c>
      <c r="E21" s="42">
        <f>IF(E19=0,0,E20/E19)</f>
        <v>1.7692307692307692</v>
      </c>
      <c r="F21" s="42">
        <f t="shared" si="4"/>
        <v>0.70329670329670335</v>
      </c>
      <c r="G21" s="42">
        <f t="shared" si="4"/>
        <v>0.88461538461538458</v>
      </c>
      <c r="H21" s="42">
        <f t="shared" si="4"/>
        <v>1</v>
      </c>
      <c r="I21" s="42">
        <f t="shared" si="4"/>
        <v>1.1883289124668435</v>
      </c>
      <c r="J21" s="41"/>
      <c r="K21" s="42">
        <f>IF(K19=0,0,K20/K19)</f>
        <v>0.95770467474647547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Screen'!L$13</f>
        <v>16</v>
      </c>
      <c r="D23" s="185">
        <f>+'Input Screen'!L$14</f>
        <v>14.5</v>
      </c>
      <c r="E23" s="185">
        <f>+'Input Screen'!L$15</f>
        <v>14</v>
      </c>
      <c r="F23" s="185">
        <f>+'Input Screen'!L$16</f>
        <v>16</v>
      </c>
      <c r="G23" s="185">
        <f>+'Input Screen'!L$17</f>
        <v>0</v>
      </c>
      <c r="H23" s="185">
        <f>+'Input Screen'!L$18</f>
        <v>24</v>
      </c>
      <c r="I23" s="185">
        <f>+'Input Screen'!L$19</f>
        <v>15</v>
      </c>
      <c r="J23" s="23"/>
      <c r="K23" s="22">
        <f>SUM(C23:I23)</f>
        <v>99.5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0.9375</v>
      </c>
      <c r="D25" s="42">
        <f t="shared" si="5"/>
        <v>1.0344827586206897</v>
      </c>
      <c r="E25" s="42">
        <f t="shared" si="5"/>
        <v>1.0714285714285714</v>
      </c>
      <c r="F25" s="42">
        <f t="shared" si="5"/>
        <v>1.40625</v>
      </c>
      <c r="G25" s="42">
        <f t="shared" si="5"/>
        <v>0</v>
      </c>
      <c r="H25" s="42">
        <f t="shared" si="5"/>
        <v>0.9375</v>
      </c>
      <c r="I25" s="42">
        <f t="shared" si="5"/>
        <v>1.5</v>
      </c>
      <c r="J25" s="41"/>
      <c r="K25" s="42">
        <f>IF(K23=0,0,K24/K23)</f>
        <v>1.3567839195979901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Screen'!M$13</f>
        <v>0</v>
      </c>
      <c r="D27" s="185">
        <f>+'Input Screen'!M$14</f>
        <v>8</v>
      </c>
      <c r="E27" s="185">
        <f>+'Input Screen'!M$15</f>
        <v>8</v>
      </c>
      <c r="F27" s="185">
        <f>+'Input Screen'!M$16</f>
        <v>0</v>
      </c>
      <c r="G27" s="185">
        <f>+'Input Screen'!M$17</f>
        <v>0</v>
      </c>
      <c r="H27" s="185">
        <f>+'Input Screen'!M$18</f>
        <v>0</v>
      </c>
      <c r="I27" s="185">
        <f>+'Input Screen'!M$19</f>
        <v>8</v>
      </c>
      <c r="J27" s="23"/>
      <c r="K27" s="22">
        <f>SUM(C27:I27)</f>
        <v>24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5.35</v>
      </c>
      <c r="J28" s="23"/>
      <c r="K28" s="22">
        <f>SUM(C28:I28)</f>
        <v>16.049999999999997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0.66874999999999996</v>
      </c>
      <c r="E29" s="42">
        <f t="shared" si="6"/>
        <v>0.66874999999999996</v>
      </c>
      <c r="F29" s="5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0.66874999999999996</v>
      </c>
      <c r="J29" s="41"/>
      <c r="K29" s="42">
        <f>IF(K27=0,0,K28/K27)</f>
        <v>0.66874999999999984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Screen'!N$13</f>
        <v>7</v>
      </c>
      <c r="D31" s="185">
        <f>+'Input Screen'!N$14</f>
        <v>0</v>
      </c>
      <c r="E31" s="185">
        <f>+'Input Screen'!N$15</f>
        <v>8</v>
      </c>
      <c r="F31" s="185">
        <f>+'Input Screen'!N$16</f>
        <v>7</v>
      </c>
      <c r="G31" s="185">
        <f>+'Input Screen'!N$17</f>
        <v>7</v>
      </c>
      <c r="H31" s="185">
        <f>+'Input Screen'!N$18</f>
        <v>7</v>
      </c>
      <c r="I31" s="185">
        <f>+'Input Screen'!N$19</f>
        <v>3.5</v>
      </c>
      <c r="J31" s="23"/>
      <c r="K31" s="22">
        <f>SUM(C31:I31)</f>
        <v>39.5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0</v>
      </c>
      <c r="E33" s="42">
        <f>IF(E31=0,0,E32/E31)</f>
        <v>0.9375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2.1428571428571428</v>
      </c>
      <c r="J33" s="41"/>
      <c r="K33" s="42">
        <f>IF(K31=0,0,K32/K31)</f>
        <v>1.3291139240506329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Screen'!O$13</f>
        <v>7</v>
      </c>
      <c r="D35" s="185">
        <f>+'Input Screen'!O$14</f>
        <v>7</v>
      </c>
      <c r="E35" s="185">
        <f>+'Input Screen'!O$15</f>
        <v>7</v>
      </c>
      <c r="F35" s="185">
        <f>+'Input Screen'!O$16</f>
        <v>8</v>
      </c>
      <c r="G35" s="185">
        <f>+'Input Screen'!O$17</f>
        <v>7</v>
      </c>
      <c r="H35" s="185">
        <f>+'Input Screen'!O$18</f>
        <v>8</v>
      </c>
      <c r="I35" s="185">
        <f>+'Input Screen'!O$19</f>
        <v>4</v>
      </c>
      <c r="J35" s="23"/>
      <c r="K35" s="22">
        <f>SUM(C35:I35)</f>
        <v>48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1.0714285714285714</v>
      </c>
      <c r="H37" s="42">
        <f t="shared" si="8"/>
        <v>0.9375</v>
      </c>
      <c r="I37" s="42">
        <f t="shared" si="8"/>
        <v>1.875</v>
      </c>
      <c r="J37" s="41"/>
      <c r="K37" s="42">
        <f>IF(K35=0,0,K36/K35)</f>
        <v>1.09375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Screen'!P$13</f>
        <v>8</v>
      </c>
      <c r="D39" s="185">
        <f>+'Input Screen'!P$14</f>
        <v>8</v>
      </c>
      <c r="E39" s="185">
        <f>+'Input Screen'!P$15</f>
        <v>8</v>
      </c>
      <c r="F39" s="185">
        <f>+'Input Screen'!P$16</f>
        <v>8</v>
      </c>
      <c r="G39" s="185">
        <f>+'Input Screen'!P$17</f>
        <v>8</v>
      </c>
      <c r="H39" s="185">
        <f>+'Input Screen'!P$18</f>
        <v>8</v>
      </c>
      <c r="I39" s="185">
        <f>+'Input Screen'!P$19</f>
        <v>8</v>
      </c>
      <c r="J39" s="23"/>
      <c r="K39" s="22">
        <f>SUM(C39:I39)</f>
        <v>56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1.4275</v>
      </c>
      <c r="D41" s="42">
        <f t="shared" si="9"/>
        <v>1.4275</v>
      </c>
      <c r="E41" s="42">
        <f t="shared" si="9"/>
        <v>1.4275</v>
      </c>
      <c r="F41" s="42">
        <f t="shared" si="9"/>
        <v>1.4275</v>
      </c>
      <c r="G41" s="42">
        <f t="shared" si="9"/>
        <v>1.4275</v>
      </c>
      <c r="H41" s="42">
        <f t="shared" si="9"/>
        <v>1.4275</v>
      </c>
      <c r="I41" s="42">
        <f t="shared" si="9"/>
        <v>1.4275</v>
      </c>
      <c r="J41" s="41"/>
      <c r="K41" s="42">
        <f>IF(K39=0,0,K40/K39)</f>
        <v>1.4275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Screen'!Q$13</f>
        <v>15</v>
      </c>
      <c r="D43" s="185">
        <f>+'Input Screen'!Q$14</f>
        <v>24</v>
      </c>
      <c r="E43" s="185">
        <f>+'Input Screen'!Q$15</f>
        <v>14.25</v>
      </c>
      <c r="F43" s="185">
        <f>+'Input Screen'!Q$16</f>
        <v>40</v>
      </c>
      <c r="G43" s="185">
        <f>+'Input Screen'!Q$17</f>
        <v>40</v>
      </c>
      <c r="H43" s="185">
        <f>+'Input Screen'!Q$18</f>
        <v>32</v>
      </c>
      <c r="I43" s="185">
        <f>+'Input Screen'!Q$19</f>
        <v>24</v>
      </c>
      <c r="J43" s="23"/>
      <c r="K43" s="22">
        <f>SUM(C43:I43)</f>
        <v>189.25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21.122448979591837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201.12244897959184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2</v>
      </c>
      <c r="D45" s="42">
        <f t="shared" si="10"/>
        <v>0.88010204081632659</v>
      </c>
      <c r="E45" s="42">
        <f t="shared" si="10"/>
        <v>2.1052631578947367</v>
      </c>
      <c r="F45" s="42">
        <f t="shared" si="10"/>
        <v>0.75</v>
      </c>
      <c r="G45" s="42">
        <f t="shared" si="10"/>
        <v>0.75</v>
      </c>
      <c r="H45" s="42">
        <f t="shared" si="10"/>
        <v>0.9375</v>
      </c>
      <c r="I45" s="42">
        <f t="shared" si="10"/>
        <v>1.25</v>
      </c>
      <c r="J45" s="41"/>
      <c r="K45" s="42">
        <f>IF(K43=0,0,K44/K43)</f>
        <v>1.0627342086107892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Screen'!R$13</f>
        <v>8</v>
      </c>
      <c r="D47" s="185">
        <f>+'Input Screen'!R$14</f>
        <v>7.5</v>
      </c>
      <c r="E47" s="185">
        <f>+'Input Screen'!R$15</f>
        <v>11</v>
      </c>
      <c r="F47" s="185">
        <f>+'Input Screen'!R$16</f>
        <v>11</v>
      </c>
      <c r="G47" s="185">
        <f>+'Input Screen'!R$17</f>
        <v>12</v>
      </c>
      <c r="H47" s="185">
        <f>+'Input Screen'!R$18</f>
        <v>12.25</v>
      </c>
      <c r="I47" s="185">
        <f>+'Input Screen'!R$19</f>
        <v>4</v>
      </c>
      <c r="J47" s="23"/>
      <c r="K47" s="22">
        <f>SUM(C47:I47)</f>
        <v>65.75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1.0666666666666667</v>
      </c>
      <c r="E49" s="42">
        <f t="shared" si="11"/>
        <v>0.72727272727272729</v>
      </c>
      <c r="F49" s="42">
        <f t="shared" si="11"/>
        <v>0.72727272727272729</v>
      </c>
      <c r="G49" s="42">
        <f t="shared" si="11"/>
        <v>0.66666666666666663</v>
      </c>
      <c r="H49" s="42">
        <f t="shared" si="11"/>
        <v>0.65306122448979587</v>
      </c>
      <c r="I49" s="42">
        <f t="shared" si="11"/>
        <v>2</v>
      </c>
      <c r="J49" s="41"/>
      <c r="K49" s="42">
        <f>IF(K47=0,0,K48/K47)</f>
        <v>0.85171102661596954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Screen'!S$13</f>
        <v>7.5</v>
      </c>
      <c r="D51" s="185">
        <f>+'Input Screen'!S$14</f>
        <v>8.25</v>
      </c>
      <c r="E51" s="185">
        <f>+'Input Screen'!S$15</f>
        <v>8</v>
      </c>
      <c r="F51" s="185">
        <f>+'Input Screen'!S$16</f>
        <v>8</v>
      </c>
      <c r="G51" s="185">
        <f>+'Input Screen'!S$17</f>
        <v>8</v>
      </c>
      <c r="H51" s="185">
        <f>+'Input Screen'!S$18</f>
        <v>8</v>
      </c>
      <c r="I51" s="185">
        <f>+'Input Screen'!S$19</f>
        <v>8.25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1.8266666666666667</v>
      </c>
      <c r="D53" s="42">
        <f t="shared" si="12"/>
        <v>1.6606060606060604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1.6606060606060604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Screen'!T$13</f>
        <v>8</v>
      </c>
      <c r="D55" s="185">
        <f>+'Input Screen'!T$14</f>
        <v>16.25</v>
      </c>
      <c r="E55" s="185">
        <f>+'Input Screen'!T$15</f>
        <v>8.5</v>
      </c>
      <c r="F55" s="185">
        <f>+'Input Screen'!T$16</f>
        <v>16</v>
      </c>
      <c r="G55" s="185">
        <f>+'Input Screen'!T$17</f>
        <v>16.25</v>
      </c>
      <c r="H55" s="185">
        <f>+'Input Screen'!T$18</f>
        <v>16</v>
      </c>
      <c r="I55" s="185">
        <f>+'Input Screen'!T$19</f>
        <v>16.25</v>
      </c>
      <c r="J55" s="23"/>
      <c r="K55" s="22">
        <f>SUM(C55:I55)</f>
        <v>97.25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1.42875</v>
      </c>
      <c r="D57" s="42">
        <f>IF(D55=0,0,D56/D55)</f>
        <v>0.70338461538461539</v>
      </c>
      <c r="E57" s="42">
        <f t="shared" si="13"/>
        <v>1.3447058823529412</v>
      </c>
      <c r="F57" s="42">
        <f t="shared" si="13"/>
        <v>0.71437499999999998</v>
      </c>
      <c r="G57" s="42">
        <f t="shared" si="13"/>
        <v>0.70338461538461539</v>
      </c>
      <c r="H57" s="42">
        <f t="shared" si="13"/>
        <v>0.71437499999999998</v>
      </c>
      <c r="I57" s="42">
        <f t="shared" si="13"/>
        <v>0.70338461538461539</v>
      </c>
      <c r="J57" s="41"/>
      <c r="K57" s="42">
        <f>IF(K55=0,0,K56/K55)</f>
        <v>0.82272493573264771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Screen'!U$13</f>
        <v>0.25</v>
      </c>
      <c r="D59" s="185">
        <f>+'Input Screen'!U$14</f>
        <v>0.25</v>
      </c>
      <c r="E59" s="185">
        <f>+'Input Screen'!U$15</f>
        <v>0.5</v>
      </c>
      <c r="F59" s="185">
        <f>+'Input Screen'!U$16</f>
        <v>0.5</v>
      </c>
      <c r="G59" s="185">
        <f>+'Input Screen'!U$17</f>
        <v>5.75</v>
      </c>
      <c r="H59" s="185">
        <f>+'Input Screen'!U$18</f>
        <v>0</v>
      </c>
      <c r="I59" s="185">
        <f>+'Input Screen'!U$19</f>
        <v>0.25</v>
      </c>
      <c r="J59" s="23"/>
      <c r="K59" s="22">
        <f>SUM(C59:I59)</f>
        <v>7.5</v>
      </c>
      <c r="L59" s="4"/>
    </row>
    <row r="60" spans="1:13" ht="15" customHeight="1">
      <c r="A60" s="337"/>
      <c r="B60" s="65" t="s">
        <v>71</v>
      </c>
      <c r="C60" s="28">
        <f>C59*'Labor Stds'!$S$10</f>
        <v>5.9486250000000016</v>
      </c>
      <c r="D60" s="28">
        <f>D59*'Labor Stds'!$S$10</f>
        <v>5.9486250000000016</v>
      </c>
      <c r="E60" s="28">
        <f>E59*'Labor Stds'!$S$10</f>
        <v>11.897250000000003</v>
      </c>
      <c r="F60" s="28">
        <f>F59*'Labor Stds'!$S$10</f>
        <v>11.897250000000003</v>
      </c>
      <c r="G60" s="28">
        <f>G59*'Labor Stds'!$S$10</f>
        <v>136.81837500000003</v>
      </c>
      <c r="H60" s="28">
        <f>H59*'Labor Stds'!$S$10</f>
        <v>0</v>
      </c>
      <c r="I60" s="28">
        <f>I59*'Labor Stds'!$S$10</f>
        <v>5.9486250000000016</v>
      </c>
      <c r="J60" s="23"/>
      <c r="K60" s="28">
        <f>SUM(C60:I60)</f>
        <v>178.45875000000004</v>
      </c>
      <c r="L60" s="4"/>
    </row>
    <row r="61" spans="1:13" ht="15" customHeight="1">
      <c r="A61" s="338"/>
      <c r="B61" s="64" t="s">
        <v>17</v>
      </c>
      <c r="C61" s="28">
        <f>C60/3</f>
        <v>1.9828750000000006</v>
      </c>
      <c r="D61" s="28">
        <f t="shared" ref="D61:I61" si="14">D60/3</f>
        <v>1.9828750000000006</v>
      </c>
      <c r="E61" s="28">
        <f t="shared" si="14"/>
        <v>3.9657500000000012</v>
      </c>
      <c r="F61" s="28">
        <f t="shared" si="14"/>
        <v>3.9657500000000012</v>
      </c>
      <c r="G61" s="28">
        <f t="shared" si="14"/>
        <v>45.606125000000013</v>
      </c>
      <c r="H61" s="28">
        <f t="shared" si="14"/>
        <v>0</v>
      </c>
      <c r="I61" s="28">
        <f t="shared" si="14"/>
        <v>1.9828750000000006</v>
      </c>
      <c r="J61" s="48"/>
      <c r="K61" s="28">
        <f>SUM(C61:I61)</f>
        <v>59.48625000000002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172.75</v>
      </c>
      <c r="D63" s="18">
        <f t="shared" ref="D63:I63" si="15">SUM(D15,D19,D23,D27,D31,D35,D39,D43,D47,D51,D55)</f>
        <v>166</v>
      </c>
      <c r="E63" s="18">
        <f t="shared" si="15"/>
        <v>175</v>
      </c>
      <c r="F63" s="18">
        <f t="shared" si="15"/>
        <v>233</v>
      </c>
      <c r="G63" s="18">
        <f t="shared" si="15"/>
        <v>249.5</v>
      </c>
      <c r="H63" s="18">
        <f t="shared" si="15"/>
        <v>235.25</v>
      </c>
      <c r="I63" s="18">
        <f t="shared" si="15"/>
        <v>210</v>
      </c>
      <c r="J63" s="17"/>
      <c r="K63" s="18">
        <f>SUM(C63:I63)</f>
        <v>1441.5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176.45390390390389</v>
      </c>
      <c r="D64" s="18">
        <f t="shared" ref="D64:I64" si="16">SUM(D16,D20,D24,D28,D32,D36,D40,D44,D48,D52,D56)</f>
        <v>168.12154807869092</v>
      </c>
      <c r="E64" s="18">
        <f t="shared" si="16"/>
        <v>190.36015246015245</v>
      </c>
      <c r="F64" s="18">
        <f t="shared" si="16"/>
        <v>233.72983367983366</v>
      </c>
      <c r="G64" s="18">
        <f t="shared" si="16"/>
        <v>250.16781011781012</v>
      </c>
      <c r="H64" s="18">
        <f t="shared" si="16"/>
        <v>224.79474474474475</v>
      </c>
      <c r="I64" s="18">
        <f t="shared" si="16"/>
        <v>232.16830676830676</v>
      </c>
      <c r="J64" s="23"/>
      <c r="K64" s="18">
        <f>SUM(C64:I64)</f>
        <v>1475.7962997534426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1.0214408330182569</v>
      </c>
      <c r="D65" s="42">
        <f t="shared" si="17"/>
        <v>1.0127804101125959</v>
      </c>
      <c r="E65" s="42">
        <f t="shared" si="17"/>
        <v>1.0877722997722996</v>
      </c>
      <c r="F65" s="42">
        <f t="shared" si="17"/>
        <v>1.0031323333898441</v>
      </c>
      <c r="G65" s="42">
        <f t="shared" si="17"/>
        <v>1.0026765936585575</v>
      </c>
      <c r="H65" s="42">
        <f t="shared" si="17"/>
        <v>0.95555683207117847</v>
      </c>
      <c r="I65" s="42">
        <f t="shared" si="17"/>
        <v>1.1055633655633654</v>
      </c>
      <c r="J65" s="41"/>
      <c r="K65" s="42">
        <f>IF(K63=0,0,K64/K63)</f>
        <v>1.0237920914002376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2394.4378750000005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2389.5103750000003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2436.9907499999995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3283.24575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3547.988625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3311.29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2966.8603750000007</v>
      </c>
      <c r="J67" s="17"/>
      <c r="K67" s="28">
        <f>SUM(C67:I67)</f>
        <v>20330.32375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2481.451465765766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2370.9644275234423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2665.8483216216223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3240.9302945945951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3458.8978621621623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3122.451015315316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3220.2244477477484</v>
      </c>
      <c r="J68" s="23"/>
      <c r="K68" s="28">
        <f>SUM(C68:I68)</f>
        <v>20560.76783473065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1.036339882389208</v>
      </c>
      <c r="D69" s="42">
        <f t="shared" si="18"/>
        <v>0.99223859930863112</v>
      </c>
      <c r="E69" s="42">
        <f t="shared" si="18"/>
        <v>1.0939099057399471</v>
      </c>
      <c r="F69" s="42">
        <f t="shared" si="18"/>
        <v>0.9871117002419314</v>
      </c>
      <c r="G69" s="42">
        <f t="shared" si="18"/>
        <v>0.9748897834085255</v>
      </c>
      <c r="H69" s="42">
        <f t="shared" si="18"/>
        <v>0.94297117296138844</v>
      </c>
      <c r="I69" s="42">
        <f t="shared" si="18"/>
        <v>1.0853980439668476</v>
      </c>
      <c r="J69" s="41"/>
      <c r="K69" s="42">
        <f>IF(K67=0,0,K68/K67)</f>
        <v>1.0113349933608731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-3.7039039039038926</v>
      </c>
      <c r="D71" s="47">
        <f t="shared" ref="D71:I71" si="19">IF(D63=0,0,D63-D64)</f>
        <v>-2.1215480786909211</v>
      </c>
      <c r="E71" s="47">
        <f t="shared" si="19"/>
        <v>-15.360152460152449</v>
      </c>
      <c r="F71" s="47">
        <f t="shared" si="19"/>
        <v>-0.72983367983366065</v>
      </c>
      <c r="G71" s="47">
        <f t="shared" si="19"/>
        <v>-0.66781011781012012</v>
      </c>
      <c r="H71" s="47">
        <f t="shared" si="19"/>
        <v>10.455255255255253</v>
      </c>
      <c r="I71" s="47">
        <f t="shared" si="19"/>
        <v>-22.168306768306763</v>
      </c>
      <c r="J71" s="26"/>
      <c r="K71" s="242">
        <f>IF(K63=0,0,K63-K64)</f>
        <v>-34.296299753442554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-87.013590765765457</v>
      </c>
      <c r="D72" s="137">
        <f t="shared" ref="D72:I72" si="20">IF(D64=0,0,D67-D68)</f>
        <v>18.545947476558013</v>
      </c>
      <c r="E72" s="137">
        <f t="shared" si="20"/>
        <v>-228.85757162162281</v>
      </c>
      <c r="F72" s="137">
        <f t="shared" si="20"/>
        <v>42.315455405404919</v>
      </c>
      <c r="G72" s="137">
        <f t="shared" si="20"/>
        <v>89.090762837837701</v>
      </c>
      <c r="H72" s="137">
        <f t="shared" si="20"/>
        <v>188.83898468468396</v>
      </c>
      <c r="I72" s="137">
        <f t="shared" si="20"/>
        <v>-253.36407274774774</v>
      </c>
      <c r="J72" s="26"/>
      <c r="K72" s="137">
        <f>IF(K64=0,0,K67-K68)</f>
        <v>-230.4440847306505</v>
      </c>
      <c r="L72" s="4"/>
    </row>
    <row r="73" spans="1:12" ht="15" customHeight="1">
      <c r="A73" s="68" t="s">
        <v>154</v>
      </c>
      <c r="B73" s="240">
        <f>IF(K64=0,0,(K64*60)/K11)</f>
        <v>61.321175890032244</v>
      </c>
      <c r="C73" s="78">
        <f>IF(C63=0,0,(C63*60)/C11)</f>
        <v>72.48251748251748</v>
      </c>
      <c r="D73" s="78">
        <f t="shared" ref="D73:I73" si="21">IF(D63=0,0,(D63*60)/D11)</f>
        <v>72.173913043478265</v>
      </c>
      <c r="E73" s="78">
        <f t="shared" si="21"/>
        <v>63.636363636363633</v>
      </c>
      <c r="F73" s="78">
        <f t="shared" si="21"/>
        <v>55.039370078740156</v>
      </c>
      <c r="G73" s="78">
        <f t="shared" si="21"/>
        <v>53.27402135231317</v>
      </c>
      <c r="H73" s="78">
        <f t="shared" si="21"/>
        <v>60.320512820512818</v>
      </c>
      <c r="I73" s="78">
        <f t="shared" si="21"/>
        <v>55.021834061135372</v>
      </c>
      <c r="J73" s="26"/>
      <c r="K73" s="243">
        <f>IF(K63=0,0,(K63*60)/K11)</f>
        <v>59.896121883656512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16.675303951367777</v>
      </c>
      <c r="C74" s="78">
        <f t="shared" ref="C74:K74" si="22">IF(C15=0,0,(C8/(C15/8)))</f>
        <v>13.059190031152648</v>
      </c>
      <c r="D74" s="78">
        <f t="shared" si="22"/>
        <v>15.56420233463035</v>
      </c>
      <c r="E74" s="78">
        <f t="shared" si="22"/>
        <v>13.856697819314642</v>
      </c>
      <c r="F74" s="78">
        <f t="shared" si="22"/>
        <v>17.5</v>
      </c>
      <c r="G74" s="78">
        <f t="shared" si="22"/>
        <v>15.201478743068392</v>
      </c>
      <c r="H74" s="78">
        <f t="shared" si="22"/>
        <v>15.714285714285714</v>
      </c>
      <c r="I74" s="78">
        <f t="shared" si="22"/>
        <v>15.387559808612441</v>
      </c>
      <c r="J74" s="26"/>
      <c r="K74" s="243">
        <f t="shared" si="22"/>
        <v>15.314451706608569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13.107438016528924</v>
      </c>
      <c r="C75" s="78">
        <f>IF(C19=0,0,(C9/(C19/8)))</f>
        <v>6</v>
      </c>
      <c r="D75" s="78">
        <f t="shared" ref="D75:I75" si="23">IF(D19=0,0,(D9/(D19/8)))</f>
        <v>11.636363636363637</v>
      </c>
      <c r="E75" s="78">
        <f t="shared" si="23"/>
        <v>24</v>
      </c>
      <c r="F75" s="78">
        <f t="shared" si="23"/>
        <v>10.285714285714286</v>
      </c>
      <c r="G75" s="78">
        <f t="shared" si="23"/>
        <v>12</v>
      </c>
      <c r="H75" s="78">
        <f t="shared" si="23"/>
        <v>14</v>
      </c>
      <c r="I75" s="78">
        <f t="shared" si="23"/>
        <v>14.896551724137931</v>
      </c>
      <c r="J75" s="26"/>
      <c r="K75" s="243">
        <f>IF(K19=0,0,(K9/(K19/8)))</f>
        <v>12.553054662379422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10.747663551401871</v>
      </c>
      <c r="C76" s="78">
        <f>IF(C27=0,0,(C12/(C27/7.5)))</f>
        <v>0</v>
      </c>
      <c r="D76" s="78">
        <f t="shared" ref="D76:I76" si="24">IF(D27=0,0,(D12/(D27/7.5)))</f>
        <v>7.5</v>
      </c>
      <c r="E76" s="78">
        <f t="shared" si="24"/>
        <v>6.5625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7.5</v>
      </c>
      <c r="J76" s="129"/>
      <c r="K76" s="78">
        <f>IF(K27=0,0,(K12/(K27/7.5)))</f>
        <v>7.1875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53.847792998477935</v>
      </c>
      <c r="C77" s="78">
        <f>IF(C43=0,0,(C11/(C43/7.5)))</f>
        <v>71.5</v>
      </c>
      <c r="D77" s="78">
        <f t="shared" ref="D77:I77" si="25">IF(D43=0,0,(D11/(D43/7.5)))</f>
        <v>43.125</v>
      </c>
      <c r="E77" s="78">
        <f t="shared" si="25"/>
        <v>86.842105263157904</v>
      </c>
      <c r="F77" s="78">
        <f t="shared" si="25"/>
        <v>47.625</v>
      </c>
      <c r="G77" s="78">
        <f t="shared" si="25"/>
        <v>52.6875</v>
      </c>
      <c r="H77" s="78">
        <f t="shared" si="25"/>
        <v>54.84375</v>
      </c>
      <c r="I77" s="78">
        <f t="shared" si="25"/>
        <v>71.5625</v>
      </c>
      <c r="J77" s="38"/>
      <c r="K77" s="78">
        <f>IF(K43=0,0,(K11/(K43/7.5)))</f>
        <v>57.22589167767503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2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92"/>
  <sheetViews>
    <sheetView showGridLines="0" view="pageBreakPreview" topLeftCell="A20" zoomScaleSheetLayoutView="100" workbookViewId="0">
      <selection activeCell="C33" sqref="C33:I33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55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0.55169922611035993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Screen'!B265</f>
        <v>41531</v>
      </c>
      <c r="D5" s="12">
        <f t="shared" ref="D5:I5" si="0">+C5+1</f>
        <v>41532</v>
      </c>
      <c r="E5" s="12">
        <f t="shared" si="0"/>
        <v>41533</v>
      </c>
      <c r="F5" s="12">
        <f t="shared" si="0"/>
        <v>41534</v>
      </c>
      <c r="G5" s="12">
        <f t="shared" si="0"/>
        <v>41535</v>
      </c>
      <c r="H5" s="12">
        <f t="shared" si="0"/>
        <v>41536</v>
      </c>
      <c r="I5" s="12">
        <f t="shared" si="0"/>
        <v>41537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Screen'!C$265</f>
        <v>167</v>
      </c>
      <c r="D6" s="16">
        <f>+'Input Screen'!C$266</f>
        <v>160</v>
      </c>
      <c r="E6" s="16">
        <f>+'Input Screen'!C$267</f>
        <v>159</v>
      </c>
      <c r="F6" s="16">
        <f>+'Input Screen'!C$268</f>
        <v>242</v>
      </c>
      <c r="G6" s="16">
        <f>+'Input Screen'!C$269</f>
        <v>294</v>
      </c>
      <c r="H6" s="16">
        <f>+'Input Screen'!C$270</f>
        <v>275</v>
      </c>
      <c r="I6" s="16">
        <f>+'Input Screen'!C$271</f>
        <v>189</v>
      </c>
      <c r="J6" s="17"/>
      <c r="K6" s="18">
        <f>SUM(C6:I6)</f>
        <v>1486</v>
      </c>
      <c r="L6" s="263">
        <f>+K67/K6</f>
        <v>13.511699226110361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0.53870967741935483</v>
      </c>
      <c r="D7" s="42">
        <f t="shared" ref="D7:I7" si="1">D6/310</f>
        <v>0.5161290322580645</v>
      </c>
      <c r="E7" s="42">
        <f t="shared" si="1"/>
        <v>0.51290322580645165</v>
      </c>
      <c r="F7" s="42">
        <f t="shared" si="1"/>
        <v>0.78064516129032258</v>
      </c>
      <c r="G7" s="42">
        <f t="shared" si="1"/>
        <v>0.94838709677419353</v>
      </c>
      <c r="H7" s="42">
        <f t="shared" si="1"/>
        <v>0.88709677419354838</v>
      </c>
      <c r="I7" s="42">
        <f t="shared" si="1"/>
        <v>0.60967741935483866</v>
      </c>
      <c r="J7" s="17"/>
      <c r="K7" s="42">
        <f>K6/2170</f>
        <v>0.68479262672811059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Screen'!D$265</f>
        <v>150</v>
      </c>
      <c r="D8" s="16">
        <f>+'Input Screen'!D$266</f>
        <v>141</v>
      </c>
      <c r="E8" s="16">
        <f>+'Input Screen'!D$267</f>
        <v>152</v>
      </c>
      <c r="F8" s="16">
        <f>+'Input Screen'!D$268</f>
        <v>231</v>
      </c>
      <c r="G8" s="16">
        <f>+'Input Screen'!D$269</f>
        <v>265</v>
      </c>
      <c r="H8" s="16">
        <f>+'Input Screen'!D$270</f>
        <v>238</v>
      </c>
      <c r="I8" s="16">
        <f>+'Input Screen'!D$271</f>
        <v>175</v>
      </c>
      <c r="J8" s="17"/>
      <c r="K8" s="18">
        <f t="shared" ref="K8:K13" si="2">SUM(C8:I8)</f>
        <v>1352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Screen'!E$265</f>
        <v>12</v>
      </c>
      <c r="D9" s="16">
        <f>+'Input Screen'!E$266</f>
        <v>14</v>
      </c>
      <c r="E9" s="16">
        <f>+'Input Screen'!E$267</f>
        <v>10</v>
      </c>
      <c r="F9" s="16">
        <f>+'Input Screen'!E$268</f>
        <v>10</v>
      </c>
      <c r="G9" s="16">
        <f>+'Input Screen'!E$269</f>
        <v>12</v>
      </c>
      <c r="H9" s="16">
        <f>+'Input Screen'!E$270</f>
        <v>12</v>
      </c>
      <c r="I9" s="16">
        <f>+'Input Screen'!E$271</f>
        <v>9</v>
      </c>
      <c r="J9" s="17"/>
      <c r="K9" s="18">
        <f t="shared" si="2"/>
        <v>79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Screen'!F$265</f>
        <v>0</v>
      </c>
      <c r="D10" s="16">
        <f>+'Input Screen'!F$266</f>
        <v>0</v>
      </c>
      <c r="E10" s="16">
        <f>+'Input Screen'!F$267</f>
        <v>0</v>
      </c>
      <c r="F10" s="16">
        <f>+'Input Screen'!F$268</f>
        <v>3</v>
      </c>
      <c r="G10" s="16">
        <f>+'Input Screen'!F$269</f>
        <v>4</v>
      </c>
      <c r="H10" s="16">
        <f>+'Input Screen'!F$270</f>
        <v>0</v>
      </c>
      <c r="I10" s="16">
        <f>+'Input Screen'!F$271</f>
        <v>0</v>
      </c>
      <c r="J10" s="17"/>
      <c r="K10" s="18">
        <f t="shared" si="2"/>
        <v>7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Screen'!G$265</f>
        <v>162</v>
      </c>
      <c r="D11" s="16">
        <f>+'Input Screen'!G$266</f>
        <v>155</v>
      </c>
      <c r="E11" s="16">
        <f>+'Input Screen'!G$267</f>
        <v>162</v>
      </c>
      <c r="F11" s="16">
        <f>+'Input Screen'!G$268</f>
        <v>244</v>
      </c>
      <c r="G11" s="16">
        <f>+'Input Screen'!G$269</f>
        <v>281</v>
      </c>
      <c r="H11" s="16">
        <f>+'Input Screen'!G$270</f>
        <v>250</v>
      </c>
      <c r="I11" s="16">
        <f>+'Input Screen'!G$271</f>
        <v>184</v>
      </c>
      <c r="J11" s="17"/>
      <c r="K11" s="18">
        <f t="shared" si="2"/>
        <v>1438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Screen'!H$265</f>
        <v>0</v>
      </c>
      <c r="D12" s="16">
        <f>+'Input Screen'!H$266</f>
        <v>0</v>
      </c>
      <c r="E12" s="16">
        <f>+'Input Screen'!H$267</f>
        <v>0</v>
      </c>
      <c r="F12" s="16">
        <f>+'Input Screen'!H$268</f>
        <v>0</v>
      </c>
      <c r="G12" s="16">
        <f>+'Input Screen'!H$269</f>
        <v>0</v>
      </c>
      <c r="H12" s="16">
        <f>+'Input Screen'!H$270</f>
        <v>0</v>
      </c>
      <c r="I12" s="16">
        <f>+'Input Screen'!H$271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Screen'!I$265</f>
        <v>8</v>
      </c>
      <c r="D13" s="16">
        <f>+'Input Screen'!I$266</f>
        <v>8</v>
      </c>
      <c r="E13" s="16">
        <f>+'Input Screen'!I$267</f>
        <v>8</v>
      </c>
      <c r="F13" s="16">
        <f>+'Input Screen'!I$268</f>
        <v>8</v>
      </c>
      <c r="G13" s="16">
        <f>+'Input Screen'!I$269</f>
        <v>8</v>
      </c>
      <c r="H13" s="16">
        <f>+'Input Screen'!I$270</f>
        <v>8</v>
      </c>
      <c r="I13" s="16">
        <f>+'Input Screen'!I$271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Screen'!J$265</f>
        <v>72</v>
      </c>
      <c r="D15" s="185">
        <f>+'Input Screen'!J$266</f>
        <v>71.099999999999994</v>
      </c>
      <c r="E15" s="185">
        <f>+'Input Screen'!J$267</f>
        <v>75</v>
      </c>
      <c r="F15" s="185">
        <f>+'Input Screen'!J$268</f>
        <v>107.75</v>
      </c>
      <c r="G15" s="185">
        <f>+'Input Screen'!J$269</f>
        <v>125.6</v>
      </c>
      <c r="H15" s="185">
        <f>+'Input Screen'!J$270</f>
        <v>118.4</v>
      </c>
      <c r="I15" s="185">
        <f>+'Input Screen'!J$271</f>
        <v>84</v>
      </c>
      <c r="J15" s="23"/>
      <c r="K15" s="22">
        <f>SUM(C15:I15)</f>
        <v>653.85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71.111111111111114</v>
      </c>
      <c r="D16" s="22">
        <f>VLOOKUP(D8,'Labor Stds'!A14:Q76,7)</f>
        <v>68.708708708708713</v>
      </c>
      <c r="E16" s="22">
        <f>VLOOKUP(E8,'Labor Stds'!A14:Q76,7)</f>
        <v>73.513513513513516</v>
      </c>
      <c r="F16" s="22">
        <f>VLOOKUP(F8,'Labor Stds'!A14:Q76,7)</f>
        <v>111.95195195195195</v>
      </c>
      <c r="G16" s="22">
        <f>VLOOKUP(G8,'Labor Stds'!A14:Q76,7)</f>
        <v>126.36636636636638</v>
      </c>
      <c r="H16" s="22">
        <f>VLOOKUP(H8,'Labor Stds'!A14:Q76,7)</f>
        <v>114.35435435435437</v>
      </c>
      <c r="I16" s="22">
        <f>VLOOKUP(I8,'Labor Stds'!A14:Q76,7)</f>
        <v>83.123123123123136</v>
      </c>
      <c r="J16" s="23"/>
      <c r="K16" s="22">
        <f>SUM(C16:I16)</f>
        <v>649.12912912912918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0.98765432098765438</v>
      </c>
      <c r="D17" s="42">
        <f t="shared" si="3"/>
        <v>0.96636721109294965</v>
      </c>
      <c r="E17" s="42">
        <f t="shared" si="3"/>
        <v>0.98018018018018016</v>
      </c>
      <c r="F17" s="42">
        <f t="shared" si="3"/>
        <v>1.0389972338928255</v>
      </c>
      <c r="G17" s="42">
        <f t="shared" si="3"/>
        <v>1.0061016430443184</v>
      </c>
      <c r="H17" s="42">
        <f t="shared" si="3"/>
        <v>0.96583069556042533</v>
      </c>
      <c r="I17" s="42">
        <f t="shared" si="3"/>
        <v>0.9895609895609897</v>
      </c>
      <c r="J17" s="41"/>
      <c r="K17" s="42">
        <f>IF(K15=0,0,K16/K15)</f>
        <v>0.99277988702168563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Screen'!K$265</f>
        <v>7.8</v>
      </c>
      <c r="D19" s="185">
        <f>+'Input Screen'!K$266</f>
        <v>7.9</v>
      </c>
      <c r="E19" s="185">
        <f>+'Input Screen'!K$267</f>
        <v>6</v>
      </c>
      <c r="F19" s="185">
        <f>+'Input Screen'!K$268</f>
        <v>6.2</v>
      </c>
      <c r="G19" s="185">
        <f>+'Input Screen'!K$269</f>
        <v>7.5</v>
      </c>
      <c r="H19" s="185">
        <f>+'Input Screen'!K$270</f>
        <v>7</v>
      </c>
      <c r="I19" s="185">
        <f>+'Input Screen'!K$271</f>
        <v>5.6</v>
      </c>
      <c r="J19" s="23"/>
      <c r="K19" s="22">
        <f>SUM(C19:I19)</f>
        <v>48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4.9230769230769234</v>
      </c>
      <c r="F20" s="22">
        <f>VLOOKUP(F9,'Labor Stds'!A14:Q76,8)</f>
        <v>4.9230769230769234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46.769230769230774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1.0256410256410258</v>
      </c>
      <c r="D21" s="42">
        <f t="shared" si="4"/>
        <v>1.0126582278481011</v>
      </c>
      <c r="E21" s="42">
        <f>IF(E19=0,0,E20/E19)</f>
        <v>0.8205128205128206</v>
      </c>
      <c r="F21" s="42">
        <f t="shared" si="4"/>
        <v>0.794044665012407</v>
      </c>
      <c r="G21" s="42">
        <f t="shared" si="4"/>
        <v>1.0666666666666667</v>
      </c>
      <c r="H21" s="42">
        <f t="shared" si="4"/>
        <v>1.1428571428571428</v>
      </c>
      <c r="I21" s="42">
        <f t="shared" si="4"/>
        <v>0.87912087912087922</v>
      </c>
      <c r="J21" s="41"/>
      <c r="K21" s="42">
        <f>IF(K19=0,0,K20/K19)</f>
        <v>0.97435897435897445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Screen'!L$265</f>
        <v>14.7</v>
      </c>
      <c r="D23" s="185">
        <f>+'Input Screen'!L$266</f>
        <v>22.5</v>
      </c>
      <c r="E23" s="185">
        <f>+'Input Screen'!L$267</f>
        <v>15.1</v>
      </c>
      <c r="F23" s="185">
        <f>+'Input Screen'!L$268</f>
        <v>22.5</v>
      </c>
      <c r="G23" s="185">
        <f>+'Input Screen'!L$269</f>
        <v>22.6</v>
      </c>
      <c r="H23" s="185">
        <f>+'Input Screen'!L$270</f>
        <v>22.6</v>
      </c>
      <c r="I23" s="185">
        <f>+'Input Screen'!L$271</f>
        <v>15</v>
      </c>
      <c r="J23" s="23"/>
      <c r="K23" s="22">
        <f>SUM(C23:I23)</f>
        <v>135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1.0204081632653061</v>
      </c>
      <c r="D25" s="42">
        <f t="shared" si="5"/>
        <v>0.66666666666666663</v>
      </c>
      <c r="E25" s="42">
        <f t="shared" si="5"/>
        <v>0.99337748344370869</v>
      </c>
      <c r="F25" s="42">
        <f t="shared" si="5"/>
        <v>1</v>
      </c>
      <c r="G25" s="42">
        <f t="shared" si="5"/>
        <v>0.99557522123893794</v>
      </c>
      <c r="H25" s="42">
        <f t="shared" si="5"/>
        <v>0.99557522123893794</v>
      </c>
      <c r="I25" s="42">
        <f t="shared" si="5"/>
        <v>1</v>
      </c>
      <c r="J25" s="41"/>
      <c r="K25" s="42">
        <f>IF(K23=0,0,K24/K23)</f>
        <v>0.94444444444444442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Screen'!M$265</f>
        <v>0</v>
      </c>
      <c r="D27" s="185">
        <f>+'Input Screen'!M$266</f>
        <v>0</v>
      </c>
      <c r="E27" s="185">
        <f>+'Input Screen'!M$267</f>
        <v>0</v>
      </c>
      <c r="F27" s="185">
        <f>+'Input Screen'!M$268</f>
        <v>0</v>
      </c>
      <c r="G27" s="185">
        <f>+'Input Screen'!M$269</f>
        <v>0</v>
      </c>
      <c r="H27" s="185">
        <f>+'Input Screen'!M$270</f>
        <v>0</v>
      </c>
      <c r="I27" s="185">
        <f>+'Input Screen'!M$271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Screen'!N$265</f>
        <v>7.55</v>
      </c>
      <c r="D31" s="185">
        <f>+'Input Screen'!N$266</f>
        <v>7.55</v>
      </c>
      <c r="E31" s="185">
        <f>+'Input Screen'!N$267</f>
        <v>7.55</v>
      </c>
      <c r="F31" s="185">
        <f>+'Input Screen'!N$268</f>
        <v>7.55</v>
      </c>
      <c r="G31" s="185">
        <f>+'Input Screen'!N$269</f>
        <v>7.5</v>
      </c>
      <c r="H31" s="185">
        <f>+'Input Screen'!N$270</f>
        <v>7.55</v>
      </c>
      <c r="I31" s="185">
        <f>+'Input Screen'!N$271</f>
        <v>7</v>
      </c>
      <c r="J31" s="23"/>
      <c r="K31" s="22">
        <f>SUM(C31:I31)</f>
        <v>52.25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0.99337748344370869</v>
      </c>
      <c r="E33" s="42">
        <f>IF(E31=0,0,E32/E31)</f>
        <v>0.99337748344370869</v>
      </c>
      <c r="F33" s="42">
        <f t="shared" si="7"/>
        <v>0.99337748344370869</v>
      </c>
      <c r="G33" s="42">
        <f t="shared" si="7"/>
        <v>1</v>
      </c>
      <c r="H33" s="42">
        <f>IF(H31=0,0,H32/H31)</f>
        <v>0.99337748344370869</v>
      </c>
      <c r="I33" s="42">
        <f t="shared" si="7"/>
        <v>1.0714285714285714</v>
      </c>
      <c r="J33" s="41"/>
      <c r="K33" s="42">
        <f>IF(K31=0,0,K32/K31)</f>
        <v>1.0047846889952152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Screen'!O$265</f>
        <v>7.55</v>
      </c>
      <c r="D35" s="185">
        <f>+'Input Screen'!O$266</f>
        <v>7.55</v>
      </c>
      <c r="E35" s="185">
        <f>+'Input Screen'!O$267</f>
        <v>7.55</v>
      </c>
      <c r="F35" s="185">
        <f>+'Input Screen'!O$268</f>
        <v>7.55</v>
      </c>
      <c r="G35" s="185">
        <f>+'Input Screen'!O$269</f>
        <v>7.5</v>
      </c>
      <c r="H35" s="185">
        <f>+'Input Screen'!O$270</f>
        <v>7.55</v>
      </c>
      <c r="I35" s="185">
        <f>+'Input Screen'!O$271</f>
        <v>7</v>
      </c>
      <c r="J35" s="23"/>
      <c r="K35" s="22">
        <f>SUM(C35:I35)</f>
        <v>52.25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0.99337748344370869</v>
      </c>
      <c r="E37" s="42">
        <f t="shared" si="8"/>
        <v>0.99337748344370869</v>
      </c>
      <c r="F37" s="42">
        <f t="shared" si="8"/>
        <v>0.99337748344370869</v>
      </c>
      <c r="G37" s="42">
        <f t="shared" si="8"/>
        <v>1</v>
      </c>
      <c r="H37" s="42">
        <f t="shared" si="8"/>
        <v>0.99337748344370869</v>
      </c>
      <c r="I37" s="42">
        <f t="shared" si="8"/>
        <v>1.0714285714285714</v>
      </c>
      <c r="J37" s="41"/>
      <c r="K37" s="42">
        <f>IF(K35=0,0,K36/K35)</f>
        <v>1.0047846889952152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Screen'!P$265</f>
        <v>15</v>
      </c>
      <c r="D39" s="185">
        <f>+'Input Screen'!P$266</f>
        <v>7.5</v>
      </c>
      <c r="E39" s="185">
        <f>+'Input Screen'!P$267</f>
        <v>7.6</v>
      </c>
      <c r="F39" s="185">
        <f>+'Input Screen'!P$268</f>
        <v>7.5</v>
      </c>
      <c r="G39" s="185">
        <f>+'Input Screen'!P$269</f>
        <v>7.5</v>
      </c>
      <c r="H39" s="185">
        <f>+'Input Screen'!P$270</f>
        <v>7.5</v>
      </c>
      <c r="I39" s="185">
        <f>+'Input Screen'!P$271</f>
        <v>7.5</v>
      </c>
      <c r="J39" s="23"/>
      <c r="K39" s="22">
        <f>SUM(C39:I39)</f>
        <v>60.1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1.5226666666666666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1.330116472545757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Screen'!Q$265</f>
        <v>23</v>
      </c>
      <c r="D43" s="185">
        <f>+'Input Screen'!Q$266</f>
        <v>30</v>
      </c>
      <c r="E43" s="185">
        <f>+'Input Screen'!Q$267</f>
        <v>22.6</v>
      </c>
      <c r="F43" s="185">
        <f>+'Input Screen'!Q$268</f>
        <v>30</v>
      </c>
      <c r="G43" s="185">
        <f>+'Input Screen'!Q$269</f>
        <v>30</v>
      </c>
      <c r="H43" s="185">
        <f>+'Input Screen'!Q$270</f>
        <v>30</v>
      </c>
      <c r="I43" s="185">
        <f>+'Input Screen'!Q$271</f>
        <v>28.3</v>
      </c>
      <c r="J43" s="23"/>
      <c r="K43" s="22">
        <f>SUM(C43:I43)</f>
        <v>193.9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1.3043478260869565</v>
      </c>
      <c r="D45" s="42">
        <f t="shared" si="10"/>
        <v>1</v>
      </c>
      <c r="E45" s="42">
        <f t="shared" si="10"/>
        <v>1.3274336283185839</v>
      </c>
      <c r="F45" s="42">
        <f t="shared" si="10"/>
        <v>1</v>
      </c>
      <c r="G45" s="42">
        <f t="shared" si="10"/>
        <v>1</v>
      </c>
      <c r="H45" s="42">
        <f t="shared" si="10"/>
        <v>1</v>
      </c>
      <c r="I45" s="42">
        <f t="shared" si="10"/>
        <v>1.0600706713780919</v>
      </c>
      <c r="J45" s="41"/>
      <c r="K45" s="42">
        <f>IF(K43=0,0,K44/K43)</f>
        <v>1.0830324909747293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Screen'!R$265</f>
        <v>0</v>
      </c>
      <c r="D47" s="185">
        <f>+'Input Screen'!R$266</f>
        <v>0</v>
      </c>
      <c r="E47" s="185">
        <f>+'Input Screen'!R$267</f>
        <v>7.9</v>
      </c>
      <c r="F47" s="185">
        <f>+'Input Screen'!R$268</f>
        <v>8</v>
      </c>
      <c r="G47" s="185">
        <f>+'Input Screen'!R$269</f>
        <v>8</v>
      </c>
      <c r="H47" s="185">
        <f>+'Input Screen'!R$270</f>
        <v>8</v>
      </c>
      <c r="I47" s="185">
        <f>+'Input Screen'!R$271</f>
        <v>8</v>
      </c>
      <c r="J47" s="23"/>
      <c r="K47" s="22">
        <f>SUM(C47:I47)</f>
        <v>39.9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1.0126582278481011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1.4035087719298247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Screen'!S$265</f>
        <v>8</v>
      </c>
      <c r="D51" s="185">
        <f>+'Input Screen'!S$266</f>
        <v>8</v>
      </c>
      <c r="E51" s="185">
        <f>+'Input Screen'!S$267</f>
        <v>8</v>
      </c>
      <c r="F51" s="185">
        <f>+'Input Screen'!S$268</f>
        <v>7.9</v>
      </c>
      <c r="G51" s="185">
        <f>+'Input Screen'!S$269</f>
        <v>8</v>
      </c>
      <c r="H51" s="185">
        <f>+'Input Screen'!S$270</f>
        <v>8</v>
      </c>
      <c r="I51" s="185">
        <f>+'Input Screen'!S$271</f>
        <v>8</v>
      </c>
      <c r="J51" s="23"/>
      <c r="K51" s="22">
        <f>SUM(C51:I51)</f>
        <v>55.9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1.7341772151898733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1.7155635062611809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Screen'!T$265</f>
        <v>17.14</v>
      </c>
      <c r="D55" s="185">
        <f>+'Input Screen'!T$266</f>
        <v>17.14</v>
      </c>
      <c r="E55" s="185">
        <f>+'Input Screen'!T$267</f>
        <v>17.14</v>
      </c>
      <c r="F55" s="185">
        <f>+'Input Screen'!T$268</f>
        <v>17.14</v>
      </c>
      <c r="G55" s="185">
        <f>+'Input Screen'!T$269</f>
        <v>17.14</v>
      </c>
      <c r="H55" s="185">
        <f>+'Input Screen'!T$270</f>
        <v>17.14</v>
      </c>
      <c r="I55" s="185">
        <f>+'Input Screen'!T$271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Screen'!U$265</f>
        <v>0.2</v>
      </c>
      <c r="D59" s="185">
        <f>+'Input Screen'!U$266</f>
        <v>0.1</v>
      </c>
      <c r="E59" s="185">
        <f>+'Input Screen'!U$267</f>
        <v>0.8</v>
      </c>
      <c r="F59" s="185">
        <f>+'Input Screen'!U$268</f>
        <v>0.1</v>
      </c>
      <c r="G59" s="185">
        <f>+'Input Screen'!U$269</f>
        <v>0.15</v>
      </c>
      <c r="H59" s="185">
        <f>+'Input Screen'!U$270</f>
        <v>0.1</v>
      </c>
      <c r="I59" s="185">
        <f>+'Input Screen'!U$271</f>
        <v>1.25</v>
      </c>
      <c r="J59" s="23"/>
      <c r="K59" s="22">
        <f>SUM(C59:I59)</f>
        <v>2.7</v>
      </c>
      <c r="L59" s="4"/>
    </row>
    <row r="60" spans="1:13" ht="15" customHeight="1">
      <c r="A60" s="337"/>
      <c r="B60" s="65" t="s">
        <v>71</v>
      </c>
      <c r="C60" s="28">
        <f>C59*'Labor Stds'!$S$10</f>
        <v>4.7589000000000015</v>
      </c>
      <c r="D60" s="28">
        <f>D59*'Labor Stds'!$S$10</f>
        <v>2.3794500000000007</v>
      </c>
      <c r="E60" s="28">
        <f>E59*'Labor Stds'!$S$10</f>
        <v>19.035600000000006</v>
      </c>
      <c r="F60" s="28">
        <f>F59*'Labor Stds'!$S$10</f>
        <v>2.3794500000000007</v>
      </c>
      <c r="G60" s="28">
        <f>G59*'Labor Stds'!$S$10</f>
        <v>3.5691750000000009</v>
      </c>
      <c r="H60" s="28">
        <f>H59*'Labor Stds'!$S$10</f>
        <v>2.3794500000000007</v>
      </c>
      <c r="I60" s="28">
        <f>I59*'Labor Stds'!$S$10</f>
        <v>29.743125000000006</v>
      </c>
      <c r="J60" s="23"/>
      <c r="K60" s="28">
        <f>SUM(C60:I60)</f>
        <v>64.245150000000024</v>
      </c>
      <c r="L60" s="4"/>
    </row>
    <row r="61" spans="1:13" ht="15" customHeight="1">
      <c r="A61" s="338"/>
      <c r="B61" s="64" t="s">
        <v>17</v>
      </c>
      <c r="C61" s="28">
        <f>C60/3</f>
        <v>1.5863000000000005</v>
      </c>
      <c r="D61" s="28">
        <f t="shared" ref="D61:I61" si="14">D60/3</f>
        <v>0.79315000000000024</v>
      </c>
      <c r="E61" s="28">
        <f t="shared" si="14"/>
        <v>6.3452000000000019</v>
      </c>
      <c r="F61" s="28">
        <f t="shared" si="14"/>
        <v>0.79315000000000024</v>
      </c>
      <c r="G61" s="28">
        <f t="shared" si="14"/>
        <v>1.1897250000000004</v>
      </c>
      <c r="H61" s="28">
        <f t="shared" si="14"/>
        <v>0.79315000000000024</v>
      </c>
      <c r="I61" s="28">
        <f t="shared" si="14"/>
        <v>9.9143750000000015</v>
      </c>
      <c r="J61" s="48"/>
      <c r="K61" s="28">
        <f>SUM(C61:I61)</f>
        <v>21.415050000000008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172.74</v>
      </c>
      <c r="D63" s="18">
        <f t="shared" ref="D63:I63" si="15">SUM(D15,D19,D23,D27,D31,D35,D39,D43,D47,D51,D55)</f>
        <v>179.24</v>
      </c>
      <c r="E63" s="18">
        <f t="shared" si="15"/>
        <v>174.44</v>
      </c>
      <c r="F63" s="18">
        <f t="shared" si="15"/>
        <v>222.09000000000003</v>
      </c>
      <c r="G63" s="18">
        <f t="shared" si="15"/>
        <v>241.33999999999997</v>
      </c>
      <c r="H63" s="18">
        <f t="shared" si="15"/>
        <v>233.74</v>
      </c>
      <c r="I63" s="18">
        <f t="shared" si="15"/>
        <v>187.54000000000002</v>
      </c>
      <c r="J63" s="17"/>
      <c r="K63" s="18">
        <f>SUM(C63:I63)</f>
        <v>1411.13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183.6611111111111</v>
      </c>
      <c r="D64" s="18">
        <f t="shared" ref="D64:I64" si="16">SUM(D16,D20,D24,D28,D32,D36,D40,D44,D48,D52,D56)</f>
        <v>181.2587087087087</v>
      </c>
      <c r="E64" s="18">
        <f t="shared" si="16"/>
        <v>182.98659043659043</v>
      </c>
      <c r="F64" s="18">
        <f t="shared" si="16"/>
        <v>228.92502887502886</v>
      </c>
      <c r="G64" s="18">
        <f t="shared" si="16"/>
        <v>246.41636636636636</v>
      </c>
      <c r="H64" s="18">
        <f t="shared" si="16"/>
        <v>234.40435435435435</v>
      </c>
      <c r="I64" s="18">
        <f t="shared" si="16"/>
        <v>192.59620004620004</v>
      </c>
      <c r="J64" s="23"/>
      <c r="K64" s="18">
        <f>SUM(C64:I64)</f>
        <v>1450.2483598983597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1.0632228268560326</v>
      </c>
      <c r="D65" s="42">
        <f t="shared" si="17"/>
        <v>1.0112626015884216</v>
      </c>
      <c r="E65" s="42">
        <f t="shared" si="17"/>
        <v>1.0489944418515846</v>
      </c>
      <c r="F65" s="42">
        <f t="shared" si="17"/>
        <v>1.0307759416228954</v>
      </c>
      <c r="G65" s="42">
        <f t="shared" si="17"/>
        <v>1.0210340862118439</v>
      </c>
      <c r="H65" s="42">
        <f t="shared" si="17"/>
        <v>1.0028422792605216</v>
      </c>
      <c r="I65" s="42">
        <f t="shared" si="17"/>
        <v>1.0269606486413565</v>
      </c>
      <c r="J65" s="41"/>
      <c r="K65" s="42">
        <f>IF(K63=0,0,K64/K63)</f>
        <v>1.0277213012963793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2474.4093000000003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2559.8061499999999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2515.4562000000001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3141.8431499999997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3397.5687249999996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3296.3961499999996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2692.9053749999998</v>
      </c>
      <c r="J67" s="17"/>
      <c r="K67" s="28">
        <f>SUM(C67:I67)</f>
        <v>20078.385049999997</v>
      </c>
      <c r="L67" s="273">
        <v>76995</v>
      </c>
      <c r="M67" s="271">
        <f>+L67-K67</f>
        <v>56916.614950000003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2577.0190333333335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2545.1631774774778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2568.0748891891894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3177.2185828828833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3409.153718018018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3249.8744387387396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2695.4983126126131</v>
      </c>
      <c r="J68" s="23"/>
      <c r="K68" s="28">
        <f>SUM(C68:I68)</f>
        <v>20222.002152252255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1.0414683752333671</v>
      </c>
      <c r="D69" s="42">
        <f t="shared" si="18"/>
        <v>0.99427965569872467</v>
      </c>
      <c r="E69" s="42">
        <f t="shared" si="18"/>
        <v>1.020918149633927</v>
      </c>
      <c r="F69" s="42">
        <f t="shared" si="18"/>
        <v>1.0112594522367813</v>
      </c>
      <c r="G69" s="42">
        <f t="shared" si="18"/>
        <v>1.0034097891626956</v>
      </c>
      <c r="H69" s="42">
        <f t="shared" si="18"/>
        <v>0.98588709938237851</v>
      </c>
      <c r="I69" s="42">
        <f t="shared" si="18"/>
        <v>1.0009628773579218</v>
      </c>
      <c r="J69" s="41"/>
      <c r="K69" s="42">
        <f>IF(K67=0,0,K68/K67)</f>
        <v>1.0071528213994609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-10.921111111111088</v>
      </c>
      <c r="D71" s="47">
        <f t="shared" ref="D71:I71" si="19">IF(D63=0,0,D63-D64)</f>
        <v>-2.0187087087086866</v>
      </c>
      <c r="E71" s="47">
        <f t="shared" si="19"/>
        <v>-8.546590436590435</v>
      </c>
      <c r="F71" s="47">
        <f t="shared" si="19"/>
        <v>-6.8350288750288257</v>
      </c>
      <c r="G71" s="47">
        <f t="shared" si="19"/>
        <v>-5.0763663663663863</v>
      </c>
      <c r="H71" s="47">
        <f t="shared" si="19"/>
        <v>-0.66435435435434442</v>
      </c>
      <c r="I71" s="47">
        <f t="shared" si="19"/>
        <v>-5.0562000462000185</v>
      </c>
      <c r="J71" s="26"/>
      <c r="K71" s="242">
        <f>IF(K63=0,0,K63-K64)</f>
        <v>-39.118359898359586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-102.60973333333322</v>
      </c>
      <c r="D72" s="137">
        <f t="shared" ref="D72:I72" si="20">IF(D64=0,0,D67-D68)</f>
        <v>14.642972522522086</v>
      </c>
      <c r="E72" s="137">
        <f t="shared" si="20"/>
        <v>-52.618689189189354</v>
      </c>
      <c r="F72" s="137">
        <f t="shared" si="20"/>
        <v>-35.375432882883615</v>
      </c>
      <c r="G72" s="137">
        <f t="shared" si="20"/>
        <v>-11.584993018018395</v>
      </c>
      <c r="H72" s="137">
        <f t="shared" si="20"/>
        <v>46.521711261259952</v>
      </c>
      <c r="I72" s="137">
        <f t="shared" si="20"/>
        <v>-2.5929376126132411</v>
      </c>
      <c r="J72" s="26"/>
      <c r="K72" s="137">
        <f>IF(K64=0,0,K67-K68)</f>
        <v>-143.61710225225761</v>
      </c>
      <c r="L72" s="4"/>
    </row>
    <row r="73" spans="1:13" ht="15" customHeight="1">
      <c r="A73" s="68" t="s">
        <v>154</v>
      </c>
      <c r="B73" s="240">
        <f>IF(K64=0,0,(K64*60)/K11)</f>
        <v>60.51105813205951</v>
      </c>
      <c r="C73" s="78">
        <f>IF(C63=0,0,(C63*60)/C11)</f>
        <v>63.977777777777789</v>
      </c>
      <c r="D73" s="78">
        <f t="shared" ref="D73:I73" si="21">IF(D63=0,0,(D63*60)/D11)</f>
        <v>69.38322580645162</v>
      </c>
      <c r="E73" s="78">
        <f t="shared" si="21"/>
        <v>64.607407407407408</v>
      </c>
      <c r="F73" s="78">
        <f t="shared" si="21"/>
        <v>54.612295081967218</v>
      </c>
      <c r="G73" s="78">
        <f t="shared" si="21"/>
        <v>51.531672597864763</v>
      </c>
      <c r="H73" s="78">
        <f t="shared" si="21"/>
        <v>56.097600000000007</v>
      </c>
      <c r="I73" s="78">
        <f t="shared" si="21"/>
        <v>61.154347826086962</v>
      </c>
      <c r="J73" s="26"/>
      <c r="K73" s="243">
        <f>IF(K63=0,0,(K63*60)/K11)</f>
        <v>58.878859527121001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16.662324204293114</v>
      </c>
      <c r="C74" s="78">
        <f t="shared" ref="C74:K74" si="22">IF(C15=0,0,(C8/(C15/8)))</f>
        <v>16.666666666666668</v>
      </c>
      <c r="D74" s="78">
        <f t="shared" si="22"/>
        <v>15.864978902953588</v>
      </c>
      <c r="E74" s="78">
        <f t="shared" si="22"/>
        <v>16.213333333333335</v>
      </c>
      <c r="F74" s="78">
        <f t="shared" si="22"/>
        <v>17.150812064965198</v>
      </c>
      <c r="G74" s="78">
        <f t="shared" si="22"/>
        <v>16.878980891719745</v>
      </c>
      <c r="H74" s="78">
        <f t="shared" si="22"/>
        <v>16.081081081081081</v>
      </c>
      <c r="I74" s="78">
        <f t="shared" si="22"/>
        <v>16.666666666666668</v>
      </c>
      <c r="J74" s="26"/>
      <c r="K74" s="243">
        <f t="shared" si="22"/>
        <v>16.542020341056816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13.513157894736841</v>
      </c>
      <c r="C75" s="78">
        <f>IF(C19=0,0,(C9/(C19/8)))</f>
        <v>12.307692307692308</v>
      </c>
      <c r="D75" s="78">
        <f t="shared" ref="D75:I75" si="23">IF(D19=0,0,(D9/(D19/8)))</f>
        <v>14.177215189873417</v>
      </c>
      <c r="E75" s="78">
        <f t="shared" si="23"/>
        <v>13.333333333333334</v>
      </c>
      <c r="F75" s="78">
        <f t="shared" si="23"/>
        <v>12.903225806451612</v>
      </c>
      <c r="G75" s="78">
        <f t="shared" si="23"/>
        <v>12.8</v>
      </c>
      <c r="H75" s="78">
        <f t="shared" si="23"/>
        <v>13.714285714285714</v>
      </c>
      <c r="I75" s="78">
        <f t="shared" si="23"/>
        <v>12.857142857142858</v>
      </c>
      <c r="J75" s="26"/>
      <c r="K75" s="243">
        <f>IF(K19=0,0,(K9/(K19/8)))</f>
        <v>13.166666666666666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51.357142857142854</v>
      </c>
      <c r="C77" s="78">
        <f>IF(C43=0,0,(C11/(C43/7.5)))</f>
        <v>52.826086956521735</v>
      </c>
      <c r="D77" s="78">
        <f t="shared" ref="D77:I77" si="25">IF(D43=0,0,(D11/(D43/7.5)))</f>
        <v>38.75</v>
      </c>
      <c r="E77" s="78">
        <f t="shared" si="25"/>
        <v>53.76106194690265</v>
      </c>
      <c r="F77" s="78">
        <f t="shared" si="25"/>
        <v>61</v>
      </c>
      <c r="G77" s="78">
        <f t="shared" si="25"/>
        <v>70.25</v>
      </c>
      <c r="H77" s="78">
        <f t="shared" si="25"/>
        <v>62.5</v>
      </c>
      <c r="I77" s="78">
        <f t="shared" si="25"/>
        <v>48.763250883392224</v>
      </c>
      <c r="J77" s="38"/>
      <c r="K77" s="78">
        <f>IF(K43=0,0,(K11/(K43/7.5)))</f>
        <v>55.621454357916448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P92"/>
  <sheetViews>
    <sheetView showGridLines="0" view="pageBreakPreview" zoomScaleSheetLayoutView="100" workbookViewId="0">
      <selection activeCell="D8" sqref="D8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56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0.82389019169328748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Screen'!B272</f>
        <v>41538</v>
      </c>
      <c r="D5" s="12">
        <f t="shared" ref="D5:I5" si="0">+C5+1</f>
        <v>41539</v>
      </c>
      <c r="E5" s="12">
        <f t="shared" si="0"/>
        <v>41540</v>
      </c>
      <c r="F5" s="12">
        <f t="shared" si="0"/>
        <v>41541</v>
      </c>
      <c r="G5" s="12">
        <f t="shared" si="0"/>
        <v>41542</v>
      </c>
      <c r="H5" s="12">
        <f t="shared" si="0"/>
        <v>41543</v>
      </c>
      <c r="I5" s="12">
        <f t="shared" si="0"/>
        <v>41544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Screen'!C$272</f>
        <v>179</v>
      </c>
      <c r="D6" s="16">
        <f>+'Input Screen'!C$273</f>
        <v>204</v>
      </c>
      <c r="E6" s="16">
        <f>+'Input Screen'!C$274</f>
        <v>122</v>
      </c>
      <c r="F6" s="16">
        <f>+'Input Screen'!C$275</f>
        <v>239</v>
      </c>
      <c r="G6" s="16">
        <f>+'Input Screen'!C$276</f>
        <v>308</v>
      </c>
      <c r="H6" s="16">
        <f>+'Input Screen'!C$277</f>
        <v>253</v>
      </c>
      <c r="I6" s="16">
        <f>+'Input Screen'!C$278</f>
        <v>260</v>
      </c>
      <c r="J6" s="17"/>
      <c r="K6" s="18">
        <f>SUM(C6:I6)</f>
        <v>1565</v>
      </c>
      <c r="L6" s="263">
        <f>+K67/K6</f>
        <v>13.783890191693288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0.57741935483870965</v>
      </c>
      <c r="D7" s="42">
        <f t="shared" ref="D7:I7" si="1">D6/310</f>
        <v>0.65806451612903227</v>
      </c>
      <c r="E7" s="42">
        <f t="shared" si="1"/>
        <v>0.3935483870967742</v>
      </c>
      <c r="F7" s="42">
        <f t="shared" si="1"/>
        <v>0.7709677419354839</v>
      </c>
      <c r="G7" s="42">
        <f t="shared" si="1"/>
        <v>0.99354838709677418</v>
      </c>
      <c r="H7" s="42">
        <f t="shared" si="1"/>
        <v>0.81612903225806455</v>
      </c>
      <c r="I7" s="42">
        <f t="shared" si="1"/>
        <v>0.83870967741935487</v>
      </c>
      <c r="J7" s="17"/>
      <c r="K7" s="42">
        <f>K6/2170</f>
        <v>0.72119815668202769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Screen'!D$272</f>
        <v>168</v>
      </c>
      <c r="D8" s="16">
        <f>+'Input Screen'!D$273</f>
        <v>191</v>
      </c>
      <c r="E8" s="16">
        <f>+'Input Screen'!D$274</f>
        <v>113</v>
      </c>
      <c r="F8" s="16">
        <f>+'Input Screen'!D$275</f>
        <v>222</v>
      </c>
      <c r="G8" s="16">
        <f>+'Input Screen'!D$276</f>
        <v>286</v>
      </c>
      <c r="H8" s="16">
        <f>+'Input Screen'!D$277</f>
        <v>245</v>
      </c>
      <c r="I8" s="16">
        <f>+'Input Screen'!D$278</f>
        <v>242</v>
      </c>
      <c r="J8" s="17"/>
      <c r="K8" s="18">
        <f t="shared" ref="K8:K13" si="2">SUM(C8:I8)</f>
        <v>1467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Screen'!E$272</f>
        <v>13</v>
      </c>
      <c r="D9" s="16">
        <f>+'Input Screen'!E$273</f>
        <v>13</v>
      </c>
      <c r="E9" s="16">
        <f>+'Input Screen'!E$274</f>
        <v>11</v>
      </c>
      <c r="F9" s="16">
        <f>+'Input Screen'!E$275</f>
        <v>21</v>
      </c>
      <c r="G9" s="16">
        <f>+'Input Screen'!E$276</f>
        <v>13</v>
      </c>
      <c r="H9" s="16">
        <f>+'Input Screen'!E$277</f>
        <v>14</v>
      </c>
      <c r="I9" s="16">
        <f>+'Input Screen'!E$278</f>
        <v>14</v>
      </c>
      <c r="J9" s="17"/>
      <c r="K9" s="18">
        <f t="shared" si="2"/>
        <v>99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Screen'!F$272</f>
        <v>1</v>
      </c>
      <c r="D10" s="16">
        <f>+'Input Screen'!F$273</f>
        <v>0</v>
      </c>
      <c r="E10" s="16">
        <f>+'Input Screen'!F$274</f>
        <v>0</v>
      </c>
      <c r="F10" s="16">
        <f>+'Input Screen'!F$275</f>
        <v>0</v>
      </c>
      <c r="G10" s="16">
        <f>+'Input Screen'!F$276</f>
        <v>2</v>
      </c>
      <c r="H10" s="16">
        <f>+'Input Screen'!F$277</f>
        <v>2</v>
      </c>
      <c r="I10" s="16">
        <f>+'Input Screen'!F$278</f>
        <v>2</v>
      </c>
      <c r="J10" s="17"/>
      <c r="K10" s="18">
        <f t="shared" si="2"/>
        <v>7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Screen'!G$272</f>
        <v>182</v>
      </c>
      <c r="D11" s="16">
        <f>+'Input Screen'!G$273</f>
        <v>204</v>
      </c>
      <c r="E11" s="16">
        <f>+'Input Screen'!G$274</f>
        <v>124</v>
      </c>
      <c r="F11" s="16">
        <f>+'Input Screen'!G$275</f>
        <v>243</v>
      </c>
      <c r="G11" s="16">
        <f>+'Input Screen'!G$276</f>
        <v>301</v>
      </c>
      <c r="H11" s="16">
        <f>+'Input Screen'!G$277</f>
        <v>261</v>
      </c>
      <c r="I11" s="16">
        <f>+'Input Screen'!G$278</f>
        <v>258</v>
      </c>
      <c r="J11" s="17"/>
      <c r="K11" s="18">
        <f t="shared" si="2"/>
        <v>1573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Screen'!H$272</f>
        <v>0</v>
      </c>
      <c r="D12" s="16">
        <f>+'Input Screen'!H$273</f>
        <v>0</v>
      </c>
      <c r="E12" s="16">
        <f>+'Input Screen'!H$274</f>
        <v>0</v>
      </c>
      <c r="F12" s="16">
        <f>+'Input Screen'!H$275</f>
        <v>0</v>
      </c>
      <c r="G12" s="16">
        <f>+'Input Screen'!H$276</f>
        <v>12</v>
      </c>
      <c r="H12" s="16">
        <f>+'Input Screen'!H$277</f>
        <v>0</v>
      </c>
      <c r="I12" s="16">
        <f>+'Input Screen'!H$278</f>
        <v>0</v>
      </c>
      <c r="J12" s="17"/>
      <c r="K12" s="18">
        <f t="shared" si="2"/>
        <v>12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Screen'!I$272</f>
        <v>8</v>
      </c>
      <c r="D13" s="16">
        <f>+'Input Screen'!I$273</f>
        <v>8</v>
      </c>
      <c r="E13" s="16">
        <f>+'Input Screen'!I$274</f>
        <v>8</v>
      </c>
      <c r="F13" s="16">
        <f>+'Input Screen'!I$275</f>
        <v>8</v>
      </c>
      <c r="G13" s="16">
        <f>+'Input Screen'!I$276</f>
        <v>8</v>
      </c>
      <c r="H13" s="16">
        <f>+'Input Screen'!I$277</f>
        <v>8</v>
      </c>
      <c r="I13" s="16">
        <f>+'Input Screen'!I$278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Screen'!J$272</f>
        <v>79.400000000000006</v>
      </c>
      <c r="D15" s="185">
        <f>+'Input Screen'!J$273</f>
        <v>96</v>
      </c>
      <c r="E15" s="185">
        <f>+'Input Screen'!J$274</f>
        <v>52.5</v>
      </c>
      <c r="F15" s="185">
        <f>+'Input Screen'!J$275</f>
        <v>116.3</v>
      </c>
      <c r="G15" s="185">
        <f>+'Input Screen'!J$276</f>
        <v>135.4</v>
      </c>
      <c r="H15" s="185">
        <f>+'Input Screen'!J$277</f>
        <v>124.9</v>
      </c>
      <c r="I15" s="185">
        <f>+'Input Screen'!J$278</f>
        <v>112.35</v>
      </c>
      <c r="J15" s="23"/>
      <c r="K15" s="22">
        <f>SUM(C15:I15)</f>
        <v>716.85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80.720720720720735</v>
      </c>
      <c r="D16" s="22">
        <f>VLOOKUP(D8,'Labor Stds'!A14:Q76,7)</f>
        <v>92.732732732732742</v>
      </c>
      <c r="E16" s="22">
        <f>VLOOKUP(E8,'Labor Stds'!A14:Q76,7)</f>
        <v>54.294294294294296</v>
      </c>
      <c r="F16" s="22">
        <f>VLOOKUP(F8,'Labor Stds'!A14:Q76,7)</f>
        <v>107.14714714714715</v>
      </c>
      <c r="G16" s="22">
        <f>VLOOKUP(G8,'Labor Stds'!A14:Q76,7)</f>
        <v>138.37837837837839</v>
      </c>
      <c r="H16" s="22">
        <f>VLOOKUP(H8,'Labor Stds'!A14:Q76,7)</f>
        <v>116.75675675675677</v>
      </c>
      <c r="I16" s="22">
        <f>VLOOKUP(I8,'Labor Stds'!A14:Q76,7)</f>
        <v>116.75675675675677</v>
      </c>
      <c r="J16" s="23"/>
      <c r="K16" s="22">
        <f>SUM(C16:I16)</f>
        <v>706.78678678678682</v>
      </c>
      <c r="L16" s="4"/>
      <c r="M16" s="21"/>
    </row>
    <row r="17" spans="1:16" ht="15" customHeight="1">
      <c r="A17" s="346"/>
      <c r="B17" s="64" t="s">
        <v>4</v>
      </c>
      <c r="C17" s="42">
        <f t="shared" ref="C17:I17" si="3">IF(C15=0,0,C16/C15)</f>
        <v>1.0166337622257018</v>
      </c>
      <c r="D17" s="42">
        <f t="shared" si="3"/>
        <v>0.96596596596596607</v>
      </c>
      <c r="E17" s="42">
        <f t="shared" si="3"/>
        <v>1.0341770341770342</v>
      </c>
      <c r="F17" s="42">
        <f t="shared" si="3"/>
        <v>0.92129963153178984</v>
      </c>
      <c r="G17" s="42">
        <f t="shared" si="3"/>
        <v>1.0219968861032376</v>
      </c>
      <c r="H17" s="42">
        <f t="shared" si="3"/>
        <v>0.93480189557051052</v>
      </c>
      <c r="I17" s="42">
        <f t="shared" si="3"/>
        <v>1.0392234691300113</v>
      </c>
      <c r="J17" s="41"/>
      <c r="K17" s="42">
        <f>IF(K15=0,0,K16/K15)</f>
        <v>0.98596189828665248</v>
      </c>
      <c r="L17" s="286" t="s">
        <v>199</v>
      </c>
      <c r="M17" s="287"/>
      <c r="N17" s="286"/>
      <c r="O17" s="286"/>
      <c r="P17" s="286"/>
    </row>
    <row r="18" spans="1:16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6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Screen'!K$272</f>
        <v>8</v>
      </c>
      <c r="D19" s="185">
        <f>+'Input Screen'!K$273</f>
        <v>7.9</v>
      </c>
      <c r="E19" s="185">
        <f>+'Input Screen'!K$274</f>
        <v>7.1</v>
      </c>
      <c r="F19" s="185">
        <f>+'Input Screen'!K$275</f>
        <v>13.4</v>
      </c>
      <c r="G19" s="185">
        <f>+'Input Screen'!K$276</f>
        <v>7</v>
      </c>
      <c r="H19" s="185">
        <f>+'Input Screen'!K$277</f>
        <v>8</v>
      </c>
      <c r="I19" s="185">
        <f>+'Input Screen'!K$278</f>
        <v>7</v>
      </c>
      <c r="J19" s="23"/>
      <c r="K19" s="22">
        <f>SUM(C19:I19)</f>
        <v>58.4</v>
      </c>
      <c r="L19" s="4"/>
      <c r="M19" s="4"/>
    </row>
    <row r="20" spans="1:16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14.153846153846153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62.153846153846153</v>
      </c>
      <c r="L20" s="54"/>
      <c r="M20" s="4"/>
    </row>
    <row r="21" spans="1:16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1.0126582278481011</v>
      </c>
      <c r="E21" s="42">
        <f>IF(E19=0,0,E20/E19)</f>
        <v>1.1267605633802817</v>
      </c>
      <c r="F21" s="42">
        <f t="shared" si="4"/>
        <v>1.0562571756601606</v>
      </c>
      <c r="G21" s="42">
        <f t="shared" si="4"/>
        <v>1.1428571428571428</v>
      </c>
      <c r="H21" s="42">
        <f t="shared" si="4"/>
        <v>1</v>
      </c>
      <c r="I21" s="42">
        <f t="shared" si="4"/>
        <v>1.1428571428571428</v>
      </c>
      <c r="J21" s="41"/>
      <c r="K21" s="42">
        <f>IF(K19=0,0,K20/K19)</f>
        <v>1.0642781875658589</v>
      </c>
      <c r="L21" s="4"/>
      <c r="M21" s="4"/>
    </row>
    <row r="22" spans="1:16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6" ht="15" customHeight="1">
      <c r="A23" s="336" t="s">
        <v>142</v>
      </c>
      <c r="B23" s="64" t="s">
        <v>2</v>
      </c>
      <c r="C23" s="185">
        <f>+'Input Screen'!L$272</f>
        <v>15</v>
      </c>
      <c r="D23" s="185">
        <f>+'Input Screen'!L$273</f>
        <v>22.6</v>
      </c>
      <c r="E23" s="185">
        <f>+'Input Screen'!L$274</f>
        <v>14.2</v>
      </c>
      <c r="F23" s="185">
        <f>+'Input Screen'!L$275</f>
        <v>22.5</v>
      </c>
      <c r="G23" s="185">
        <f>+'Input Screen'!L$276</f>
        <v>22.6</v>
      </c>
      <c r="H23" s="185">
        <f>+'Input Screen'!L$277</f>
        <v>22.6</v>
      </c>
      <c r="I23" s="185">
        <f>+'Input Screen'!L$278</f>
        <v>22.8</v>
      </c>
      <c r="J23" s="23"/>
      <c r="K23" s="22">
        <f>SUM(C23:I23)</f>
        <v>142.30000000000001</v>
      </c>
      <c r="L23" s="4"/>
      <c r="M23" s="4"/>
    </row>
    <row r="24" spans="1:16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6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0.99557522123893794</v>
      </c>
      <c r="E25" s="42">
        <f t="shared" si="5"/>
        <v>1.0563380281690142</v>
      </c>
      <c r="F25" s="42">
        <f t="shared" si="5"/>
        <v>1</v>
      </c>
      <c r="G25" s="42">
        <f t="shared" si="5"/>
        <v>0.99557522123893794</v>
      </c>
      <c r="H25" s="42">
        <f t="shared" si="5"/>
        <v>0.99557522123893794</v>
      </c>
      <c r="I25" s="42">
        <f t="shared" si="5"/>
        <v>0.98684210526315785</v>
      </c>
      <c r="J25" s="41"/>
      <c r="K25" s="42">
        <f>IF(K23=0,0,K24/K23)</f>
        <v>1.0014054813773716</v>
      </c>
      <c r="L25" s="4"/>
      <c r="M25" s="4"/>
    </row>
    <row r="26" spans="1:16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6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Screen'!M$272</f>
        <v>0</v>
      </c>
      <c r="D27" s="185">
        <f>+'Input Screen'!M$273</f>
        <v>0</v>
      </c>
      <c r="E27" s="185">
        <f>+'Input Screen'!M$274</f>
        <v>0</v>
      </c>
      <c r="F27" s="185">
        <f>+'Input Screen'!M$275</f>
        <v>0</v>
      </c>
      <c r="G27" s="185">
        <f>+'Input Screen'!M$276</f>
        <v>7.5</v>
      </c>
      <c r="H27" s="185">
        <f>+'Input Screen'!M$277</f>
        <v>0</v>
      </c>
      <c r="I27" s="185">
        <f>+'Input Screen'!M$278</f>
        <v>0</v>
      </c>
      <c r="J27" s="23"/>
      <c r="K27" s="22">
        <f>SUM(C27:I27)</f>
        <v>7.5</v>
      </c>
      <c r="L27" s="4"/>
      <c r="M27" s="4"/>
    </row>
    <row r="28" spans="1:16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5.35</v>
      </c>
      <c r="L28" s="4"/>
      <c r="M28" s="4"/>
    </row>
    <row r="29" spans="1:16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0.71333333333333326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0.71333333333333326</v>
      </c>
      <c r="L29" s="4"/>
      <c r="M29" s="4"/>
    </row>
    <row r="30" spans="1:16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6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Screen'!N$272</f>
        <v>7.55</v>
      </c>
      <c r="D31" s="185">
        <f>+'Input Screen'!N$273</f>
        <v>7.5</v>
      </c>
      <c r="E31" s="185">
        <f>+'Input Screen'!N$274</f>
        <v>6.25</v>
      </c>
      <c r="F31" s="185">
        <f>+'Input Screen'!N$275</f>
        <v>7.5</v>
      </c>
      <c r="G31" s="185">
        <f>+'Input Screen'!N$276</f>
        <v>7.55</v>
      </c>
      <c r="H31" s="185">
        <f>+'Input Screen'!N$277</f>
        <v>7.5</v>
      </c>
      <c r="I31" s="185">
        <f>+'Input Screen'!N$278</f>
        <v>7.5</v>
      </c>
      <c r="J31" s="23"/>
      <c r="K31" s="22">
        <f>SUM(C31:I31)</f>
        <v>51.35</v>
      </c>
      <c r="L31" s="4"/>
      <c r="M31" s="4"/>
    </row>
    <row r="32" spans="1:16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</v>
      </c>
      <c r="E33" s="42">
        <f>IF(E31=0,0,E32/E31)</f>
        <v>1.2</v>
      </c>
      <c r="F33" s="42">
        <f t="shared" si="7"/>
        <v>1</v>
      </c>
      <c r="G33" s="42">
        <f t="shared" si="7"/>
        <v>0.99337748344370869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1.0223953261927945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Screen'!O$272</f>
        <v>7.55</v>
      </c>
      <c r="D35" s="185">
        <f>+'Input Screen'!O$273</f>
        <v>7.5</v>
      </c>
      <c r="E35" s="185">
        <f>+'Input Screen'!O$274</f>
        <v>6.25</v>
      </c>
      <c r="F35" s="185">
        <f>+'Input Screen'!O$275</f>
        <v>11.55</v>
      </c>
      <c r="G35" s="185">
        <f>+'Input Screen'!O$276</f>
        <v>7.55</v>
      </c>
      <c r="H35" s="185">
        <f>+'Input Screen'!O$277</f>
        <v>7.5</v>
      </c>
      <c r="I35" s="185">
        <f>+'Input Screen'!O$278</f>
        <v>7.5</v>
      </c>
      <c r="J35" s="23"/>
      <c r="K35" s="22">
        <f>SUM(C35:I35)</f>
        <v>55.4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1.2</v>
      </c>
      <c r="F37" s="42">
        <f t="shared" si="8"/>
        <v>0.64935064935064934</v>
      </c>
      <c r="G37" s="42">
        <f t="shared" si="8"/>
        <v>0.99337748344370869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0.94765342960288812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Screen'!P$272</f>
        <v>15</v>
      </c>
      <c r="D39" s="185">
        <f>+'Input Screen'!P$273</f>
        <v>7.5</v>
      </c>
      <c r="E39" s="185">
        <f>+'Input Screen'!P$274</f>
        <v>7.5</v>
      </c>
      <c r="F39" s="185">
        <f>+'Input Screen'!P$275</f>
        <v>7.7</v>
      </c>
      <c r="G39" s="185">
        <f>+'Input Screen'!P$276</f>
        <v>7.5</v>
      </c>
      <c r="H39" s="185">
        <f>+'Input Screen'!P$277</f>
        <v>7.5</v>
      </c>
      <c r="I39" s="185">
        <f>+'Input Screen'!P$278</f>
        <v>15.5</v>
      </c>
      <c r="J39" s="23"/>
      <c r="K39" s="22">
        <f>SUM(C39:I39)</f>
        <v>68.2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1.4831168831168831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0.73677419354838714</v>
      </c>
      <c r="J41" s="41"/>
      <c r="K41" s="42">
        <f>IF(K39=0,0,K40/K39)</f>
        <v>1.1721407624633431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Screen'!Q$272</f>
        <v>30</v>
      </c>
      <c r="D43" s="185">
        <f>+'Input Screen'!Q$273</f>
        <v>30</v>
      </c>
      <c r="E43" s="185">
        <f>+'Input Screen'!Q$274</f>
        <v>20.5</v>
      </c>
      <c r="F43" s="185">
        <f>+'Input Screen'!Q$275</f>
        <v>32</v>
      </c>
      <c r="G43" s="185">
        <f>+'Input Screen'!Q$276</f>
        <v>30</v>
      </c>
      <c r="H43" s="185">
        <f>+'Input Screen'!Q$277</f>
        <v>22.5</v>
      </c>
      <c r="I43" s="185">
        <f>+'Input Screen'!Q$278</f>
        <v>29</v>
      </c>
      <c r="J43" s="23"/>
      <c r="K43" s="22">
        <f>SUM(C43:I43)</f>
        <v>194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18.826530612244898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198.82653061224488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0.91836734693877553</v>
      </c>
      <c r="F45" s="42">
        <f t="shared" si="10"/>
        <v>0.9375</v>
      </c>
      <c r="G45" s="42">
        <f t="shared" si="10"/>
        <v>1</v>
      </c>
      <c r="H45" s="42">
        <f t="shared" si="10"/>
        <v>1.3333333333333333</v>
      </c>
      <c r="I45" s="42">
        <f t="shared" si="10"/>
        <v>1.0344827586206897</v>
      </c>
      <c r="J45" s="41"/>
      <c r="K45" s="42">
        <f>IF(K43=0,0,K44/K43)</f>
        <v>1.0248790237744581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Screen'!R$272</f>
        <v>6</v>
      </c>
      <c r="D47" s="185">
        <f>+'Input Screen'!R$273</f>
        <v>7.5</v>
      </c>
      <c r="E47" s="185">
        <f>+'Input Screen'!R$274</f>
        <v>8</v>
      </c>
      <c r="F47" s="185">
        <f>+'Input Screen'!R$275</f>
        <v>8</v>
      </c>
      <c r="G47" s="185">
        <f>+'Input Screen'!R$276</f>
        <v>6.3</v>
      </c>
      <c r="H47" s="185">
        <f>+'Input Screen'!R$277</f>
        <v>8</v>
      </c>
      <c r="I47" s="185">
        <f>+'Input Screen'!R$278</f>
        <v>7.9</v>
      </c>
      <c r="J47" s="23"/>
      <c r="K47" s="22">
        <f>SUM(C47:I47)</f>
        <v>51.699999999999996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1.3333333333333333</v>
      </c>
      <c r="D49" s="42">
        <f t="shared" si="11"/>
        <v>1.0666666666666667</v>
      </c>
      <c r="E49" s="42">
        <f t="shared" si="11"/>
        <v>1</v>
      </c>
      <c r="F49" s="42">
        <f t="shared" si="11"/>
        <v>1</v>
      </c>
      <c r="G49" s="42">
        <f t="shared" si="11"/>
        <v>1.2698412698412698</v>
      </c>
      <c r="H49" s="42">
        <f t="shared" si="11"/>
        <v>1</v>
      </c>
      <c r="I49" s="42">
        <f t="shared" si="11"/>
        <v>1.0126582278481011</v>
      </c>
      <c r="J49" s="41"/>
      <c r="K49" s="42">
        <f>IF(K47=0,0,K48/K47)</f>
        <v>1.0831721470019344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Screen'!S$272</f>
        <v>7.8</v>
      </c>
      <c r="D51" s="185">
        <f>+'Input Screen'!S$273</f>
        <v>8</v>
      </c>
      <c r="E51" s="185">
        <f>+'Input Screen'!S$274</f>
        <v>8</v>
      </c>
      <c r="F51" s="185">
        <f>+'Input Screen'!S$275</f>
        <v>8</v>
      </c>
      <c r="G51" s="185">
        <f>+'Input Screen'!S$276</f>
        <v>8</v>
      </c>
      <c r="H51" s="185">
        <f>+'Input Screen'!S$277</f>
        <v>7.9</v>
      </c>
      <c r="I51" s="185">
        <f>+'Input Screen'!S$278</f>
        <v>8</v>
      </c>
      <c r="J51" s="23"/>
      <c r="K51" s="22">
        <f>SUM(C51:I51)</f>
        <v>55.699999999999996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1.7564102564102564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1.7341772151898733</v>
      </c>
      <c r="I53" s="42">
        <f t="shared" si="12"/>
        <v>1.7124999999999999</v>
      </c>
      <c r="J53" s="41"/>
      <c r="K53" s="42">
        <f>IF(K51=0,0,K52/K51)</f>
        <v>1.7217235188509876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Screen'!T$272</f>
        <v>17.14</v>
      </c>
      <c r="D55" s="185">
        <f>+'Input Screen'!T$273</f>
        <v>17.14</v>
      </c>
      <c r="E55" s="185">
        <f>+'Input Screen'!T$274</f>
        <v>17.14</v>
      </c>
      <c r="F55" s="185">
        <f>+'Input Screen'!T$275</f>
        <v>17.14</v>
      </c>
      <c r="G55" s="185">
        <f>+'Input Screen'!T$276</f>
        <v>17.14</v>
      </c>
      <c r="H55" s="185">
        <f>+'Input Screen'!T$277</f>
        <v>17.14</v>
      </c>
      <c r="I55" s="185">
        <f>+'Input Screen'!T$278</f>
        <v>17.14</v>
      </c>
      <c r="J55" s="23"/>
      <c r="K55" s="22">
        <f>SUM(C55:I55)</f>
        <v>119.98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0.66686114352392056</v>
      </c>
      <c r="G57" s="42">
        <f t="shared" si="13"/>
        <v>0.66686114352392056</v>
      </c>
      <c r="H57" s="42">
        <f t="shared" si="13"/>
        <v>0.66686114352392056</v>
      </c>
      <c r="I57" s="42">
        <f t="shared" si="13"/>
        <v>0.66686114352392056</v>
      </c>
      <c r="J57" s="41"/>
      <c r="K57" s="42">
        <f>IF(K55=0,0,K56/K55)</f>
        <v>0.66686114352392056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Screen'!U$272</f>
        <v>0.4</v>
      </c>
      <c r="D59" s="185">
        <f>+'Input Screen'!U$273</f>
        <v>0.4</v>
      </c>
      <c r="E59" s="185">
        <f>+'Input Screen'!U$274</f>
        <v>0</v>
      </c>
      <c r="F59" s="185">
        <f>+'Input Screen'!U$275</f>
        <v>0.1</v>
      </c>
      <c r="G59" s="185">
        <f>+'Input Screen'!U$276</f>
        <v>0.7</v>
      </c>
      <c r="H59" s="185">
        <f>+'Input Screen'!U$277</f>
        <v>0.5</v>
      </c>
      <c r="I59" s="185">
        <f>+'Input Screen'!U$278</f>
        <v>2</v>
      </c>
      <c r="J59" s="23"/>
      <c r="K59" s="22">
        <f>SUM(C59:I59)</f>
        <v>4.0999999999999996</v>
      </c>
      <c r="L59" s="4"/>
    </row>
    <row r="60" spans="1:13" ht="15" customHeight="1">
      <c r="A60" s="337"/>
      <c r="B60" s="65" t="s">
        <v>71</v>
      </c>
      <c r="C60" s="28">
        <f>C59*'Labor Stds'!$S$10</f>
        <v>9.5178000000000029</v>
      </c>
      <c r="D60" s="28">
        <f>D59*'Labor Stds'!$S$10</f>
        <v>9.5178000000000029</v>
      </c>
      <c r="E60" s="28">
        <f>E59*'Labor Stds'!$S$10</f>
        <v>0</v>
      </c>
      <c r="F60" s="28">
        <f>F59*'Labor Stds'!$S$10</f>
        <v>2.3794500000000007</v>
      </c>
      <c r="G60" s="28">
        <f>G59*'Labor Stds'!$S$10</f>
        <v>16.656150000000004</v>
      </c>
      <c r="H60" s="28">
        <f>H59*'Labor Stds'!$S$10</f>
        <v>11.897250000000003</v>
      </c>
      <c r="I60" s="28">
        <f>I59*'Labor Stds'!$S$10</f>
        <v>47.589000000000013</v>
      </c>
      <c r="J60" s="23"/>
      <c r="K60" s="28">
        <f>SUM(C60:I60)</f>
        <v>97.557450000000031</v>
      </c>
      <c r="L60" s="4"/>
    </row>
    <row r="61" spans="1:13" ht="15" customHeight="1">
      <c r="A61" s="338"/>
      <c r="B61" s="64" t="s">
        <v>17</v>
      </c>
      <c r="C61" s="28">
        <f>C60/3</f>
        <v>3.172600000000001</v>
      </c>
      <c r="D61" s="28">
        <f t="shared" ref="D61:I61" si="14">D60/3</f>
        <v>3.172600000000001</v>
      </c>
      <c r="E61" s="28">
        <f t="shared" si="14"/>
        <v>0</v>
      </c>
      <c r="F61" s="28">
        <f t="shared" si="14"/>
        <v>0.79315000000000024</v>
      </c>
      <c r="G61" s="28">
        <f t="shared" si="14"/>
        <v>5.5520500000000013</v>
      </c>
      <c r="H61" s="28">
        <f t="shared" si="14"/>
        <v>3.9657500000000012</v>
      </c>
      <c r="I61" s="28">
        <f t="shared" si="14"/>
        <v>15.863000000000005</v>
      </c>
      <c r="J61" s="48"/>
      <c r="K61" s="28">
        <f>SUM(C61:I61)</f>
        <v>32.51915000000001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193.44</v>
      </c>
      <c r="D63" s="18">
        <f t="shared" ref="D63:I63" si="15">SUM(D15,D19,D23,D27,D31,D35,D39,D43,D47,D51,D55)</f>
        <v>211.64</v>
      </c>
      <c r="E63" s="18">
        <f t="shared" si="15"/>
        <v>147.44</v>
      </c>
      <c r="F63" s="18">
        <f t="shared" si="15"/>
        <v>244.08999999999997</v>
      </c>
      <c r="G63" s="18">
        <f t="shared" si="15"/>
        <v>256.54000000000002</v>
      </c>
      <c r="H63" s="18">
        <f t="shared" si="15"/>
        <v>233.54000000000002</v>
      </c>
      <c r="I63" s="18">
        <f t="shared" si="15"/>
        <v>234.69</v>
      </c>
      <c r="J63" s="17"/>
      <c r="K63" s="18">
        <f>SUM(C63:I63)</f>
        <v>1521.3799999999999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193.27072072072073</v>
      </c>
      <c r="D64" s="18">
        <f t="shared" ref="D64:I64" si="16">SUM(D16,D20,D24,D28,D32,D36,D40,D44,D48,D52,D56)</f>
        <v>212.78273273273274</v>
      </c>
      <c r="E64" s="18">
        <f t="shared" si="16"/>
        <v>155.6708249065392</v>
      </c>
      <c r="F64" s="18">
        <f t="shared" si="16"/>
        <v>233.35099330099328</v>
      </c>
      <c r="G64" s="18">
        <f t="shared" si="16"/>
        <v>263.77837837837836</v>
      </c>
      <c r="H64" s="18">
        <f t="shared" si="16"/>
        <v>236.80675675675676</v>
      </c>
      <c r="I64" s="18">
        <f t="shared" si="16"/>
        <v>236.80675675675676</v>
      </c>
      <c r="J64" s="23"/>
      <c r="K64" s="18">
        <f>SUM(C64:I64)</f>
        <v>1532.467163552878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0.99912490033457779</v>
      </c>
      <c r="D65" s="42">
        <f t="shared" si="17"/>
        <v>1.0053994175615799</v>
      </c>
      <c r="E65" s="42">
        <f t="shared" si="17"/>
        <v>1.0558249111946501</v>
      </c>
      <c r="F65" s="42">
        <f t="shared" si="17"/>
        <v>0.95600390553071946</v>
      </c>
      <c r="G65" s="42">
        <f t="shared" si="17"/>
        <v>1.0282153986839415</v>
      </c>
      <c r="H65" s="42">
        <f t="shared" si="17"/>
        <v>1.0139879967318521</v>
      </c>
      <c r="I65" s="42">
        <f t="shared" si="17"/>
        <v>1.0090193734575685</v>
      </c>
      <c r="J65" s="41"/>
      <c r="K65" s="42">
        <f>IF(K63=0,0,K64/K63)</f>
        <v>1.007287570201316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2760.7696000000001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3004.8595999999998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2151.2649999999999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3433.6371499999996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3600.5250499999993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3296.8427499999989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3323.8889999999997</v>
      </c>
      <c r="J67" s="17"/>
      <c r="K67" s="28">
        <f>SUM(C67:I67)</f>
        <v>21571.788149999997</v>
      </c>
      <c r="L67" s="273">
        <v>76995</v>
      </c>
      <c r="M67" s="271">
        <f>+L67-K67</f>
        <v>55423.211850000007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2704.4424567567576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2963.1717360360367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2205.86783826071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3235.906871171172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3639.3739972972971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3281.7302945945949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3281.7302945945949</v>
      </c>
      <c r="J68" s="23"/>
      <c r="K68" s="28">
        <f>SUM(C68:I68)</f>
        <v>21312.223488711166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0.97959730386655863</v>
      </c>
      <c r="D69" s="42">
        <f t="shared" si="18"/>
        <v>0.98612651853552058</v>
      </c>
      <c r="E69" s="42">
        <f t="shared" si="18"/>
        <v>1.0253817350538916</v>
      </c>
      <c r="F69" s="42">
        <f t="shared" si="18"/>
        <v>0.94241375247561388</v>
      </c>
      <c r="G69" s="42">
        <f t="shared" si="18"/>
        <v>1.0107898005868055</v>
      </c>
      <c r="H69" s="42">
        <f t="shared" si="18"/>
        <v>0.99541608243056057</v>
      </c>
      <c r="I69" s="42">
        <f t="shared" si="18"/>
        <v>0.98731645208206265</v>
      </c>
      <c r="J69" s="41"/>
      <c r="K69" s="42">
        <f>IF(K67=0,0,K68/K67)</f>
        <v>0.98796740170615716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0.16927927927926589</v>
      </c>
      <c r="D71" s="47">
        <f t="shared" ref="D71:I71" si="19">IF(D63=0,0,D63-D64)</f>
        <v>-1.1427327327327532</v>
      </c>
      <c r="E71" s="47">
        <f t="shared" si="19"/>
        <v>-8.2308249065391976</v>
      </c>
      <c r="F71" s="47">
        <f t="shared" si="19"/>
        <v>10.739006699006694</v>
      </c>
      <c r="G71" s="47">
        <f t="shared" si="19"/>
        <v>-7.2383783783783429</v>
      </c>
      <c r="H71" s="47">
        <f t="shared" si="19"/>
        <v>-3.2667567567567346</v>
      </c>
      <c r="I71" s="47">
        <f t="shared" si="19"/>
        <v>-2.1167567567567573</v>
      </c>
      <c r="J71" s="26"/>
      <c r="K71" s="242">
        <f>IF(K63=0,0,K63-K64)</f>
        <v>-11.08716355287811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56.327143243242517</v>
      </c>
      <c r="D72" s="137">
        <f t="shared" ref="D72:I72" si="20">IF(D64=0,0,D67-D68)</f>
        <v>41.687863963963082</v>
      </c>
      <c r="E72" s="137">
        <f t="shared" si="20"/>
        <v>-54.602838260710087</v>
      </c>
      <c r="F72" s="137">
        <f t="shared" si="20"/>
        <v>197.73027882882752</v>
      </c>
      <c r="G72" s="137">
        <f t="shared" si="20"/>
        <v>-38.848947297297855</v>
      </c>
      <c r="H72" s="137">
        <f t="shared" si="20"/>
        <v>15.112455405404035</v>
      </c>
      <c r="I72" s="137">
        <f t="shared" si="20"/>
        <v>42.158705405404817</v>
      </c>
      <c r="J72" s="26"/>
      <c r="K72" s="137">
        <f>IF(K64=0,0,K67-K68)</f>
        <v>259.56466128883039</v>
      </c>
      <c r="L72" s="4"/>
    </row>
    <row r="73" spans="1:13" ht="15" customHeight="1">
      <c r="A73" s="68" t="s">
        <v>154</v>
      </c>
      <c r="B73" s="240">
        <f>IF(K64=0,0,(K64*60)/K11)</f>
        <v>58.453928679702905</v>
      </c>
      <c r="C73" s="78">
        <f>IF(C63=0,0,(C63*60)/C11)</f>
        <v>63.771428571428572</v>
      </c>
      <c r="D73" s="78">
        <f t="shared" ref="D73:I73" si="21">IF(D63=0,0,(D63*60)/D11)</f>
        <v>62.247058823529407</v>
      </c>
      <c r="E73" s="78">
        <f t="shared" si="21"/>
        <v>71.341935483870969</v>
      </c>
      <c r="F73" s="78">
        <f t="shared" si="21"/>
        <v>60.26913580246913</v>
      </c>
      <c r="G73" s="78">
        <f t="shared" si="21"/>
        <v>51.137541528239204</v>
      </c>
      <c r="H73" s="78">
        <f t="shared" si="21"/>
        <v>53.687356321839083</v>
      </c>
      <c r="I73" s="78">
        <f t="shared" si="21"/>
        <v>54.579069767441858</v>
      </c>
      <c r="J73" s="26"/>
      <c r="K73" s="243">
        <f>IF(K63=0,0,(K63*60)/K11)</f>
        <v>58.031023521932603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16.604724677090413</v>
      </c>
      <c r="C74" s="78">
        <f t="shared" ref="C74:K74" si="22">IF(C15=0,0,(C8/(C15/8)))</f>
        <v>16.926952141057932</v>
      </c>
      <c r="D74" s="78">
        <f t="shared" si="22"/>
        <v>15.916666666666666</v>
      </c>
      <c r="E74" s="78">
        <f t="shared" si="22"/>
        <v>17.219047619047618</v>
      </c>
      <c r="F74" s="78">
        <f t="shared" si="22"/>
        <v>15.27085124677558</v>
      </c>
      <c r="G74" s="78">
        <f t="shared" si="22"/>
        <v>16.898079763663219</v>
      </c>
      <c r="H74" s="78">
        <f t="shared" si="22"/>
        <v>15.692554043234587</v>
      </c>
      <c r="I74" s="78">
        <f t="shared" si="22"/>
        <v>17.231864708500222</v>
      </c>
      <c r="J74" s="26"/>
      <c r="K74" s="243">
        <f t="shared" si="22"/>
        <v>16.371625863151287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12.742574257425742</v>
      </c>
      <c r="C75" s="78">
        <f>IF(C19=0,0,(C9/(C19/8)))</f>
        <v>13</v>
      </c>
      <c r="D75" s="78">
        <f t="shared" ref="D75:I75" si="23">IF(D19=0,0,(D9/(D19/8)))</f>
        <v>13.164556962025316</v>
      </c>
      <c r="E75" s="78">
        <f t="shared" si="23"/>
        <v>12.3943661971831</v>
      </c>
      <c r="F75" s="78">
        <f t="shared" si="23"/>
        <v>12.53731343283582</v>
      </c>
      <c r="G75" s="78">
        <f t="shared" si="23"/>
        <v>14.857142857142858</v>
      </c>
      <c r="H75" s="78">
        <f t="shared" si="23"/>
        <v>14</v>
      </c>
      <c r="I75" s="78">
        <f t="shared" si="23"/>
        <v>16</v>
      </c>
      <c r="J75" s="26"/>
      <c r="K75" s="243">
        <f>IF(K19=0,0,(K9/(K19/8)))</f>
        <v>13.561643835616438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12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12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59.335642802155512</v>
      </c>
      <c r="C77" s="78">
        <f>IF(C43=0,0,(C11/(C43/7.5)))</f>
        <v>45.5</v>
      </c>
      <c r="D77" s="78">
        <f t="shared" ref="D77:I77" si="25">IF(D43=0,0,(D11/(D43/7.5)))</f>
        <v>51</v>
      </c>
      <c r="E77" s="78">
        <f t="shared" si="25"/>
        <v>45.365853658536587</v>
      </c>
      <c r="F77" s="78">
        <f t="shared" si="25"/>
        <v>56.953125</v>
      </c>
      <c r="G77" s="78">
        <f t="shared" si="25"/>
        <v>75.25</v>
      </c>
      <c r="H77" s="78">
        <f t="shared" si="25"/>
        <v>87</v>
      </c>
      <c r="I77" s="78">
        <f t="shared" si="25"/>
        <v>66.724137931034477</v>
      </c>
      <c r="J77" s="38"/>
      <c r="K77" s="78">
        <f>IF(K43=0,0,(K11/(K43/7.5)))</f>
        <v>60.811855670103093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P92"/>
  <sheetViews>
    <sheetView showGridLines="0" view="pageBreakPreview" zoomScaleSheetLayoutView="100" workbookViewId="0">
      <selection activeCell="E24" sqref="E24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57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0.29476863934426234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Screen'!B279</f>
        <v>41545</v>
      </c>
      <c r="D5" s="12">
        <f t="shared" ref="D5:I5" si="0">+C5+1</f>
        <v>41546</v>
      </c>
      <c r="E5" s="12">
        <f t="shared" si="0"/>
        <v>41547</v>
      </c>
      <c r="F5" s="12">
        <f t="shared" si="0"/>
        <v>41548</v>
      </c>
      <c r="G5" s="12">
        <f t="shared" si="0"/>
        <v>41549</v>
      </c>
      <c r="H5" s="12">
        <f t="shared" si="0"/>
        <v>41550</v>
      </c>
      <c r="I5" s="12">
        <f t="shared" si="0"/>
        <v>41551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Screen'!C$279</f>
        <v>305</v>
      </c>
      <c r="D6" s="16">
        <f>+'Input Screen'!C$280</f>
        <v>295</v>
      </c>
      <c r="E6" s="16">
        <f>+'Input Screen'!C$281</f>
        <v>148</v>
      </c>
      <c r="F6" s="16">
        <f>+'Input Screen'!C$282</f>
        <v>196</v>
      </c>
      <c r="G6" s="16">
        <f>+'Input Screen'!C$283</f>
        <v>228</v>
      </c>
      <c r="H6" s="16">
        <f>+'Input Screen'!C$284</f>
        <v>197</v>
      </c>
      <c r="I6" s="16">
        <f>+'Input Screen'!C$285</f>
        <v>156</v>
      </c>
      <c r="J6" s="17"/>
      <c r="K6" s="18">
        <f>SUM(C6:I6)</f>
        <v>1525</v>
      </c>
      <c r="L6" s="263">
        <f>+K67/K6</f>
        <v>13.254768639344263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0.9838709677419355</v>
      </c>
      <c r="D7" s="42">
        <f t="shared" ref="D7:I7" si="1">D6/310</f>
        <v>0.95161290322580649</v>
      </c>
      <c r="E7" s="42">
        <f t="shared" si="1"/>
        <v>0.47741935483870968</v>
      </c>
      <c r="F7" s="42">
        <f t="shared" si="1"/>
        <v>0.63225806451612898</v>
      </c>
      <c r="G7" s="42">
        <f t="shared" si="1"/>
        <v>0.73548387096774193</v>
      </c>
      <c r="H7" s="42">
        <f t="shared" si="1"/>
        <v>0.63548387096774195</v>
      </c>
      <c r="I7" s="42">
        <f t="shared" si="1"/>
        <v>0.50322580645161286</v>
      </c>
      <c r="J7" s="17"/>
      <c r="K7" s="42">
        <f>K6/2170</f>
        <v>0.70276497695852536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Screen'!D$279</f>
        <v>278</v>
      </c>
      <c r="D8" s="16">
        <f>+'Input Screen'!D$280</f>
        <v>271</v>
      </c>
      <c r="E8" s="16">
        <f>+'Input Screen'!D$281</f>
        <v>132</v>
      </c>
      <c r="F8" s="16">
        <f>+'Input Screen'!D$282</f>
        <v>177</v>
      </c>
      <c r="G8" s="16">
        <f>+'Input Screen'!D$283</f>
        <v>208</v>
      </c>
      <c r="H8" s="16">
        <f>+'Input Screen'!D$284</f>
        <v>188</v>
      </c>
      <c r="I8" s="16">
        <f>+'Input Screen'!D$285</f>
        <v>155</v>
      </c>
      <c r="J8" s="17"/>
      <c r="K8" s="18">
        <f t="shared" ref="K8:K13" si="2">SUM(C8:I8)</f>
        <v>1409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Screen'!E$279</f>
        <v>10</v>
      </c>
      <c r="D9" s="16">
        <f>+'Input Screen'!E$280</f>
        <v>13</v>
      </c>
      <c r="E9" s="16">
        <f>+'Input Screen'!E$281</f>
        <v>14</v>
      </c>
      <c r="F9" s="16">
        <f>+'Input Screen'!E$282</f>
        <v>9</v>
      </c>
      <c r="G9" s="16">
        <f>+'Input Screen'!E$283</f>
        <v>8</v>
      </c>
      <c r="H9" s="16">
        <f>+'Input Screen'!E$284</f>
        <v>0</v>
      </c>
      <c r="I9" s="16">
        <f>+'Input Screen'!E$285</f>
        <v>0</v>
      </c>
      <c r="J9" s="17"/>
      <c r="K9" s="18">
        <f t="shared" si="2"/>
        <v>54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Screen'!F$279</f>
        <v>3</v>
      </c>
      <c r="D10" s="16">
        <f>+'Input Screen'!F$280</f>
        <v>0</v>
      </c>
      <c r="E10" s="16">
        <f>+'Input Screen'!F$281</f>
        <v>0</v>
      </c>
      <c r="F10" s="16">
        <f>+'Input Screen'!F$282</f>
        <v>0</v>
      </c>
      <c r="G10" s="16">
        <f>+'Input Screen'!F$283</f>
        <v>5</v>
      </c>
      <c r="H10" s="16">
        <f>+'Input Screen'!F$284</f>
        <v>0</v>
      </c>
      <c r="I10" s="16">
        <f>+'Input Screen'!F$285</f>
        <v>0</v>
      </c>
      <c r="J10" s="17"/>
      <c r="K10" s="18">
        <f t="shared" si="2"/>
        <v>8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Screen'!G$279</f>
        <v>291</v>
      </c>
      <c r="D11" s="16">
        <f>+'Input Screen'!G$280</f>
        <v>284</v>
      </c>
      <c r="E11" s="16">
        <f>+'Input Screen'!G$281</f>
        <v>146</v>
      </c>
      <c r="F11" s="16">
        <f>+'Input Screen'!G$282</f>
        <v>186</v>
      </c>
      <c r="G11" s="16">
        <f>+'Input Screen'!G$283</f>
        <v>221</v>
      </c>
      <c r="H11" s="16">
        <f>+'Input Screen'!G$284</f>
        <v>188</v>
      </c>
      <c r="I11" s="16">
        <f>+'Input Screen'!G$285</f>
        <v>155</v>
      </c>
      <c r="J11" s="17"/>
      <c r="K11" s="18">
        <f t="shared" si="2"/>
        <v>1471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Screen'!H$279</f>
        <v>0</v>
      </c>
      <c r="D12" s="16">
        <f>+'Input Screen'!H$280</f>
        <v>0</v>
      </c>
      <c r="E12" s="16">
        <f>+'Input Screen'!H$281</f>
        <v>0</v>
      </c>
      <c r="F12" s="16">
        <f>+'Input Screen'!H$282</f>
        <v>0</v>
      </c>
      <c r="G12" s="16">
        <f>+'Input Screen'!H$283</f>
        <v>0</v>
      </c>
      <c r="H12" s="16">
        <f>+'Input Screen'!H$284</f>
        <v>0</v>
      </c>
      <c r="I12" s="16">
        <f>+'Input Screen'!H$285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Screen'!I$279</f>
        <v>8</v>
      </c>
      <c r="D13" s="16">
        <f>+'Input Screen'!I$280</f>
        <v>8</v>
      </c>
      <c r="E13" s="16">
        <f>+'Input Screen'!I$281</f>
        <v>8</v>
      </c>
      <c r="F13" s="16">
        <f>+'Input Screen'!I$282</f>
        <v>8</v>
      </c>
      <c r="G13" s="16">
        <f>+'Input Screen'!I$283</f>
        <v>8</v>
      </c>
      <c r="H13" s="16">
        <f>+'Input Screen'!I$284</f>
        <v>8</v>
      </c>
      <c r="I13" s="16">
        <f>+'Input Screen'!I$285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Screen'!J$279</f>
        <v>129.80000000000001</v>
      </c>
      <c r="D15" s="185">
        <f>+'Input Screen'!J$280</f>
        <v>127.6</v>
      </c>
      <c r="E15" s="185">
        <f>+'Input Screen'!J$281</f>
        <v>65.8</v>
      </c>
      <c r="F15" s="185">
        <f>+'Input Screen'!J$282</f>
        <v>82.8</v>
      </c>
      <c r="G15" s="185">
        <f>+'Input Screen'!J$283</f>
        <v>95.2</v>
      </c>
      <c r="H15" s="185">
        <f>+'Input Screen'!J$284</f>
        <v>90.3</v>
      </c>
      <c r="I15" s="185">
        <f>+'Input Screen'!J$285</f>
        <v>71.849999999999994</v>
      </c>
      <c r="J15" s="23"/>
      <c r="K15" s="22">
        <f>SUM(C15:I15)</f>
        <v>663.35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133.57357357357358</v>
      </c>
      <c r="D16" s="22">
        <f>VLOOKUP(D8,'Labor Stds'!A14:Q76,7)</f>
        <v>131.17117117117118</v>
      </c>
      <c r="E16" s="22">
        <f>VLOOKUP(E8,'Labor Stds'!A14:Q76,7)</f>
        <v>63.90390390390391</v>
      </c>
      <c r="F16" s="22">
        <f>VLOOKUP(F8,'Labor Stds'!A14:Q76,7)</f>
        <v>85.525525525525538</v>
      </c>
      <c r="G16" s="22">
        <f>VLOOKUP(G8,'Labor Stds'!A14:Q76,7)</f>
        <v>99.939939939939947</v>
      </c>
      <c r="H16" s="22">
        <f>VLOOKUP(H8,'Labor Stds'!A14:Q76,7)</f>
        <v>90.330330330330341</v>
      </c>
      <c r="I16" s="22">
        <f>VLOOKUP(I8,'Labor Stds'!A14:Q76,7)</f>
        <v>73.513513513513516</v>
      </c>
      <c r="J16" s="23"/>
      <c r="K16" s="22">
        <f>SUM(C16:I16)</f>
        <v>677.957957957958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1.0290722155128935</v>
      </c>
      <c r="D17" s="42">
        <f t="shared" si="3"/>
        <v>1.0279872348837866</v>
      </c>
      <c r="E17" s="42">
        <f t="shared" si="3"/>
        <v>0.97118394990735424</v>
      </c>
      <c r="F17" s="42">
        <f t="shared" si="3"/>
        <v>1.0329169749459606</v>
      </c>
      <c r="G17" s="42">
        <f t="shared" si="3"/>
        <v>1.0497892850834027</v>
      </c>
      <c r="H17" s="42">
        <f t="shared" si="3"/>
        <v>1.0003358840568144</v>
      </c>
      <c r="I17" s="42">
        <f t="shared" si="3"/>
        <v>1.0231525889145932</v>
      </c>
      <c r="J17" s="41"/>
      <c r="K17" s="42">
        <f>IF(K15=0,0,K16/K15)</f>
        <v>1.0220214938689349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Screen'!K$279</f>
        <v>6.2</v>
      </c>
      <c r="D19" s="185">
        <f>+'Input Screen'!K$280</f>
        <v>7.8</v>
      </c>
      <c r="E19" s="185">
        <f>+'Input Screen'!K$281</f>
        <v>8</v>
      </c>
      <c r="F19" s="185">
        <f>+'Input Screen'!K$282</f>
        <v>5.2</v>
      </c>
      <c r="G19" s="185">
        <f>+'Input Screen'!K$283</f>
        <v>5.5</v>
      </c>
      <c r="H19" s="185">
        <f>+'Input Screen'!K$284</f>
        <v>0</v>
      </c>
      <c r="I19" s="185">
        <f>+'Input Screen'!K$285</f>
        <v>0</v>
      </c>
      <c r="J19" s="23"/>
      <c r="K19" s="22">
        <f>SUM(C19:I19)</f>
        <v>32.700000000000003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30.76923076923077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0.794044665012407</v>
      </c>
      <c r="D21" s="42">
        <f t="shared" si="4"/>
        <v>1.0256410256410258</v>
      </c>
      <c r="E21" s="42">
        <f>IF(E19=0,0,E20/E19)</f>
        <v>1</v>
      </c>
      <c r="F21" s="42">
        <f t="shared" si="4"/>
        <v>0.94674556213017758</v>
      </c>
      <c r="G21" s="42">
        <f t="shared" si="4"/>
        <v>0.8951048951048951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0.94095506939543627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Screen'!L$279</f>
        <v>22.6</v>
      </c>
      <c r="D23" s="185">
        <f>+'Input Screen'!L$280</f>
        <v>22.6</v>
      </c>
      <c r="E23" s="185">
        <f>+'Input Screen'!L$281</f>
        <v>15</v>
      </c>
      <c r="F23" s="185">
        <f>+'Input Screen'!L$282</f>
        <v>22.5</v>
      </c>
      <c r="G23" s="185">
        <f>+'Input Screen'!L$283</f>
        <v>22.6</v>
      </c>
      <c r="H23" s="185">
        <f>+'Input Screen'!L$284</f>
        <v>22.5</v>
      </c>
      <c r="I23" s="185">
        <f>+'Input Screen'!L$285</f>
        <v>15</v>
      </c>
      <c r="J23" s="23"/>
      <c r="K23" s="22">
        <f>SUM(C23:I23)</f>
        <v>142.80000000000001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0.99557522123893794</v>
      </c>
      <c r="D25" s="42">
        <f t="shared" si="5"/>
        <v>0.99557522123893794</v>
      </c>
      <c r="E25" s="42">
        <f t="shared" si="5"/>
        <v>1</v>
      </c>
      <c r="F25" s="42">
        <f t="shared" si="5"/>
        <v>0.66666666666666663</v>
      </c>
      <c r="G25" s="42">
        <f t="shared" si="5"/>
        <v>0.99557522123893794</v>
      </c>
      <c r="H25" s="42">
        <f t="shared" si="5"/>
        <v>1</v>
      </c>
      <c r="I25" s="42">
        <f t="shared" si="5"/>
        <v>1</v>
      </c>
      <c r="J25" s="41"/>
      <c r="K25" s="42">
        <f>IF(K23=0,0,K24/K23)</f>
        <v>0.94537815126050417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Screen'!M$279</f>
        <v>0</v>
      </c>
      <c r="D27" s="185">
        <f>+'Input Screen'!M$280</f>
        <v>0</v>
      </c>
      <c r="E27" s="185">
        <f>+'Input Screen'!M$281</f>
        <v>0</v>
      </c>
      <c r="F27" s="185">
        <f>+'Input Screen'!M$282</f>
        <v>0</v>
      </c>
      <c r="G27" s="185">
        <f>+'Input Screen'!M$283</f>
        <v>0</v>
      </c>
      <c r="H27" s="185">
        <f>+'Input Screen'!M$284</f>
        <v>0</v>
      </c>
      <c r="I27" s="185">
        <f>+'Input Screen'!M$285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Screen'!N$279</f>
        <v>7.5</v>
      </c>
      <c r="D31" s="185">
        <f>+'Input Screen'!N$280</f>
        <v>7.5</v>
      </c>
      <c r="E31" s="185">
        <f>+'Input Screen'!N$281</f>
        <v>7.5</v>
      </c>
      <c r="F31" s="185">
        <f>+'Input Screen'!N$282</f>
        <v>7.5</v>
      </c>
      <c r="G31" s="185">
        <f>+'Input Screen'!N$283</f>
        <v>7.5</v>
      </c>
      <c r="H31" s="185">
        <f>+'Input Screen'!N$284</f>
        <v>7.5</v>
      </c>
      <c r="I31" s="185">
        <f>+'Input Screen'!N$285</f>
        <v>7.55</v>
      </c>
      <c r="J31" s="23"/>
      <c r="K31" s="22">
        <f>SUM(C31:I31)</f>
        <v>52.55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0.99337748344370869</v>
      </c>
      <c r="J33" s="41"/>
      <c r="K33" s="42">
        <f>IF(K31=0,0,K32/K31)</f>
        <v>0.99904852521408183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Screen'!O$279</f>
        <v>7.5</v>
      </c>
      <c r="D35" s="185">
        <f>+'Input Screen'!O$280</f>
        <v>7.5</v>
      </c>
      <c r="E35" s="185">
        <f>+'Input Screen'!O$281</f>
        <v>7.5</v>
      </c>
      <c r="F35" s="185">
        <f>+'Input Screen'!O$282</f>
        <v>7.5</v>
      </c>
      <c r="G35" s="185">
        <f>+'Input Screen'!O$283</f>
        <v>7.5</v>
      </c>
      <c r="H35" s="185">
        <f>+'Input Screen'!O$284</f>
        <v>7.5</v>
      </c>
      <c r="I35" s="185">
        <f>+'Input Screen'!O$285</f>
        <v>7.55</v>
      </c>
      <c r="J35" s="23"/>
      <c r="K35" s="22">
        <f>SUM(C35:I35)</f>
        <v>52.55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0.99337748344370869</v>
      </c>
      <c r="J37" s="41"/>
      <c r="K37" s="42">
        <f>IF(K35=0,0,K36/K35)</f>
        <v>0.99904852521408183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Screen'!P$279</f>
        <v>15.1</v>
      </c>
      <c r="D39" s="185">
        <f>+'Input Screen'!P$280</f>
        <v>15</v>
      </c>
      <c r="E39" s="185">
        <f>+'Input Screen'!P$281</f>
        <v>7.5</v>
      </c>
      <c r="F39" s="185">
        <f>+'Input Screen'!P$282</f>
        <v>7.5</v>
      </c>
      <c r="G39" s="185">
        <f>+'Input Screen'!P$283</f>
        <v>7.5</v>
      </c>
      <c r="H39" s="185">
        <f>+'Input Screen'!P$284</f>
        <v>7.5</v>
      </c>
      <c r="I39" s="185">
        <f>+'Input Screen'!P$285</f>
        <v>15.1</v>
      </c>
      <c r="J39" s="23"/>
      <c r="K39" s="22">
        <f>SUM(C39:I39)</f>
        <v>75.2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0.76133333333333331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0.75629139072847684</v>
      </c>
      <c r="J41" s="41"/>
      <c r="K41" s="42">
        <f>IF(K39=0,0,K40/K39)</f>
        <v>1.0630319148936169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Screen'!Q$279</f>
        <v>30</v>
      </c>
      <c r="D43" s="185">
        <f>+'Input Screen'!Q$280</f>
        <v>30</v>
      </c>
      <c r="E43" s="185">
        <f>+'Input Screen'!Q$281</f>
        <v>30.1</v>
      </c>
      <c r="F43" s="185">
        <f>+'Input Screen'!Q$282</f>
        <v>30.2</v>
      </c>
      <c r="G43" s="185">
        <f>+'Input Screen'!Q$283</f>
        <v>28.5</v>
      </c>
      <c r="H43" s="185">
        <f>+'Input Screen'!Q$284</f>
        <v>30.1</v>
      </c>
      <c r="I43" s="185">
        <f>+'Input Screen'!Q$285</f>
        <v>30</v>
      </c>
      <c r="J43" s="23"/>
      <c r="K43" s="22">
        <f>SUM(C43:I43)</f>
        <v>208.9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0.99667774086378735</v>
      </c>
      <c r="F45" s="42">
        <f t="shared" si="10"/>
        <v>0.99337748344370869</v>
      </c>
      <c r="G45" s="42">
        <f t="shared" si="10"/>
        <v>1.0526315789473684</v>
      </c>
      <c r="H45" s="42">
        <f t="shared" si="10"/>
        <v>0.99667774086378735</v>
      </c>
      <c r="I45" s="42">
        <f t="shared" si="10"/>
        <v>1</v>
      </c>
      <c r="J45" s="41"/>
      <c r="K45" s="42">
        <f>IF(K43=0,0,K44/K43)</f>
        <v>1.0052656773575874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Screen'!R$279</f>
        <v>8</v>
      </c>
      <c r="D47" s="185">
        <f>+'Input Screen'!R$280</f>
        <v>8</v>
      </c>
      <c r="E47" s="185">
        <f>+'Input Screen'!R$281</f>
        <v>8</v>
      </c>
      <c r="F47" s="185">
        <f>+'Input Screen'!R$282</f>
        <v>8</v>
      </c>
      <c r="G47" s="185">
        <f>+'Input Screen'!R$283</f>
        <v>8</v>
      </c>
      <c r="H47" s="185">
        <f>+'Input Screen'!R$284</f>
        <v>7.9</v>
      </c>
      <c r="I47" s="185">
        <f>+'Input Screen'!R$285</f>
        <v>8</v>
      </c>
      <c r="J47" s="23"/>
      <c r="K47" s="22">
        <f>SUM(C47:I47)</f>
        <v>55.9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1.0126582278481011</v>
      </c>
      <c r="I49" s="42">
        <f t="shared" si="11"/>
        <v>1</v>
      </c>
      <c r="J49" s="41"/>
      <c r="K49" s="42">
        <f>IF(K47=0,0,K48/K47)</f>
        <v>1.0017889087656531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Screen'!S$279</f>
        <v>8</v>
      </c>
      <c r="D51" s="185">
        <f>+'Input Screen'!S$280</f>
        <v>8</v>
      </c>
      <c r="E51" s="185">
        <f>+'Input Screen'!S$281</f>
        <v>8</v>
      </c>
      <c r="F51" s="185">
        <f>+'Input Screen'!S$282</f>
        <v>8</v>
      </c>
      <c r="G51" s="185">
        <f>+'Input Screen'!S$283</f>
        <v>8</v>
      </c>
      <c r="H51" s="185">
        <f>+'Input Screen'!S$284</f>
        <v>8</v>
      </c>
      <c r="I51" s="185">
        <f>+'Input Screen'!S$285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Screen'!T$279</f>
        <v>17.14</v>
      </c>
      <c r="D55" s="185">
        <f>+'Input Screen'!T$280</f>
        <v>17.14</v>
      </c>
      <c r="E55" s="185">
        <f>+'Input Screen'!T$281</f>
        <v>17.14</v>
      </c>
      <c r="F55" s="185">
        <f>+'Input Screen'!T$282</f>
        <v>11.43</v>
      </c>
      <c r="G55" s="185">
        <f>+'Input Screen'!T$283</f>
        <v>11.43</v>
      </c>
      <c r="H55" s="185">
        <f>+'Input Screen'!T$284</f>
        <v>11.43</v>
      </c>
      <c r="I55" s="185">
        <f>+'Input Screen'!T$285</f>
        <v>11.43</v>
      </c>
      <c r="J55" s="23"/>
      <c r="K55" s="22">
        <f>SUM(C55:I55)</f>
        <v>97.140000000000015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0.66686114352392056</v>
      </c>
      <c r="D57" s="42">
        <f>IF(D55=0,0,D56/D55)</f>
        <v>0.66686114352392056</v>
      </c>
      <c r="E57" s="42">
        <f t="shared" si="13"/>
        <v>0.66686114352392056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0.82365657813465076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Screen'!U$279</f>
        <v>0.8</v>
      </c>
      <c r="D59" s="185">
        <f>+'Input Screen'!U$280</f>
        <v>1.2</v>
      </c>
      <c r="E59" s="185">
        <f>+'Input Screen'!U$281</f>
        <v>0.1</v>
      </c>
      <c r="F59" s="185">
        <f>+'Input Screen'!U$282</f>
        <v>0</v>
      </c>
      <c r="G59" s="185">
        <f>+'Input Screen'!U$283</f>
        <v>0.15</v>
      </c>
      <c r="H59" s="185">
        <f>+'Input Screen'!U$284</f>
        <v>0.1</v>
      </c>
      <c r="I59" s="185">
        <f>+'Input Screen'!U$285</f>
        <v>0.1</v>
      </c>
      <c r="J59" s="23"/>
      <c r="K59" s="22">
        <f>SUM(C59:I59)</f>
        <v>2.4500000000000002</v>
      </c>
      <c r="L59" s="4"/>
    </row>
    <row r="60" spans="1:13" ht="15" customHeight="1">
      <c r="A60" s="337"/>
      <c r="B60" s="65" t="s">
        <v>71</v>
      </c>
      <c r="C60" s="28">
        <f>C59*'Labor Stds'!$S$10</f>
        <v>19.035600000000006</v>
      </c>
      <c r="D60" s="28">
        <f>D59*'Labor Stds'!$S$10</f>
        <v>28.553400000000007</v>
      </c>
      <c r="E60" s="28">
        <f>E59*'Labor Stds'!$S$10</f>
        <v>2.3794500000000007</v>
      </c>
      <c r="F60" s="28">
        <f>F59*'Labor Stds'!$S$10</f>
        <v>0</v>
      </c>
      <c r="G60" s="28">
        <f>G59*'Labor Stds'!$S$10</f>
        <v>3.5691750000000009</v>
      </c>
      <c r="H60" s="28">
        <f>H59*'Labor Stds'!$S$10</f>
        <v>2.3794500000000007</v>
      </c>
      <c r="I60" s="28">
        <f>I59*'Labor Stds'!$S$10</f>
        <v>2.3794500000000007</v>
      </c>
      <c r="J60" s="23"/>
      <c r="K60" s="28">
        <f>SUM(C60:I60)</f>
        <v>58.29652500000001</v>
      </c>
      <c r="L60" s="4"/>
    </row>
    <row r="61" spans="1:13" ht="15" customHeight="1">
      <c r="A61" s="338"/>
      <c r="B61" s="64" t="s">
        <v>17</v>
      </c>
      <c r="C61" s="28">
        <f>C60/3</f>
        <v>6.3452000000000019</v>
      </c>
      <c r="D61" s="28">
        <f t="shared" ref="D61:I61" si="14">D60/3</f>
        <v>9.5178000000000029</v>
      </c>
      <c r="E61" s="28">
        <f t="shared" si="14"/>
        <v>0.79315000000000024</v>
      </c>
      <c r="F61" s="28">
        <f t="shared" si="14"/>
        <v>0</v>
      </c>
      <c r="G61" s="28">
        <f t="shared" si="14"/>
        <v>1.1897250000000004</v>
      </c>
      <c r="H61" s="28">
        <f t="shared" si="14"/>
        <v>0.79315000000000024</v>
      </c>
      <c r="I61" s="28">
        <f t="shared" si="14"/>
        <v>0.79315000000000024</v>
      </c>
      <c r="J61" s="48"/>
      <c r="K61" s="28">
        <f>SUM(C61:I61)</f>
        <v>19.432175000000004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251.83999999999997</v>
      </c>
      <c r="D63" s="18">
        <f t="shared" ref="D63:I63" si="15">SUM(D15,D19,D23,D27,D31,D35,D39,D43,D47,D51,D55)</f>
        <v>251.14</v>
      </c>
      <c r="E63" s="18">
        <f t="shared" si="15"/>
        <v>174.54000000000002</v>
      </c>
      <c r="F63" s="18">
        <f t="shared" si="15"/>
        <v>190.63</v>
      </c>
      <c r="G63" s="18">
        <f t="shared" si="15"/>
        <v>201.73000000000002</v>
      </c>
      <c r="H63" s="18">
        <f t="shared" si="15"/>
        <v>192.73000000000002</v>
      </c>
      <c r="I63" s="18">
        <f t="shared" si="15"/>
        <v>174.48</v>
      </c>
      <c r="J63" s="17"/>
      <c r="K63" s="18">
        <f>SUM(C63:I63)</f>
        <v>1437.0900000000001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250.5466504966505</v>
      </c>
      <c r="D64" s="18">
        <f t="shared" ref="D64:I64" si="16">SUM(D16,D20,D24,D28,D32,D36,D40,D44,D48,D52,D56)</f>
        <v>251.22117117117116</v>
      </c>
      <c r="E64" s="18">
        <f t="shared" si="16"/>
        <v>176.45390390390389</v>
      </c>
      <c r="F64" s="18">
        <f t="shared" si="16"/>
        <v>194.99860244860244</v>
      </c>
      <c r="G64" s="18">
        <f t="shared" si="16"/>
        <v>216.91301686301685</v>
      </c>
      <c r="H64" s="18">
        <f t="shared" si="16"/>
        <v>202.38033033033034</v>
      </c>
      <c r="I64" s="18">
        <f t="shared" si="16"/>
        <v>178.0635135135135</v>
      </c>
      <c r="J64" s="23"/>
      <c r="K64" s="18">
        <f>SUM(C64:I64)</f>
        <v>1470.5771887271885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0.99486440000258314</v>
      </c>
      <c r="D65" s="42">
        <f t="shared" si="17"/>
        <v>1.0003232108432396</v>
      </c>
      <c r="E65" s="42">
        <f t="shared" si="17"/>
        <v>1.0109654171187343</v>
      </c>
      <c r="F65" s="42">
        <f t="shared" si="17"/>
        <v>1.0229166576541071</v>
      </c>
      <c r="G65" s="42">
        <f t="shared" si="17"/>
        <v>1.0752640502801607</v>
      </c>
      <c r="H65" s="42">
        <f t="shared" si="17"/>
        <v>1.0500717601324667</v>
      </c>
      <c r="I65" s="42">
        <f t="shared" si="17"/>
        <v>1.0205382480141765</v>
      </c>
      <c r="J65" s="41"/>
      <c r="K65" s="42">
        <f>IF(K63=0,0,K64/K63)</f>
        <v>1.0233020817952865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3541.9542000000001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3535.8447999999999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2511.4041499999998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2665.2085000000002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2813.5842250000005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2693.6736500000002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2451.8526499999998</v>
      </c>
      <c r="J67" s="17"/>
      <c r="K67" s="28">
        <f>SUM(C67:I67)</f>
        <v>20213.522175000002</v>
      </c>
      <c r="L67" s="273">
        <v>76995</v>
      </c>
      <c r="M67" s="271">
        <f>+L67-K67</f>
        <v>56781.477824999994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3463.9212855855858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3472.8654297297298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2481.451465765766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2727.3541684684692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3017.939303603604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2825.2358801801806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2502.7948891891892</v>
      </c>
      <c r="J68" s="23"/>
      <c r="K68" s="28">
        <f>SUM(C68:I68)</f>
        <v>20491.562422522526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0.97796896571547587</v>
      </c>
      <c r="D69" s="42">
        <f t="shared" si="18"/>
        <v>0.98218831033809229</v>
      </c>
      <c r="E69" s="42">
        <f t="shared" si="18"/>
        <v>0.9880733317119692</v>
      </c>
      <c r="F69" s="42">
        <f t="shared" si="18"/>
        <v>1.0233173759082896</v>
      </c>
      <c r="G69" s="42">
        <f t="shared" si="18"/>
        <v>1.0726315838665195</v>
      </c>
      <c r="H69" s="42">
        <f t="shared" si="18"/>
        <v>1.0488411913522562</v>
      </c>
      <c r="I69" s="42">
        <f t="shared" si="18"/>
        <v>1.0207770394314639</v>
      </c>
      <c r="J69" s="41"/>
      <c r="K69" s="42">
        <f>IF(K67=0,0,K68/K67)</f>
        <v>1.0137551607837254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1.2933495033494751</v>
      </c>
      <c r="D71" s="47">
        <f t="shared" ref="D71:I71" si="19">IF(D63=0,0,D63-D64)</f>
        <v>-8.1171171171178003E-2</v>
      </c>
      <c r="E71" s="47">
        <f t="shared" si="19"/>
        <v>-1.9139039039038721</v>
      </c>
      <c r="F71" s="47">
        <f t="shared" si="19"/>
        <v>-4.3686024486024451</v>
      </c>
      <c r="G71" s="47">
        <f t="shared" si="19"/>
        <v>-15.183016863016832</v>
      </c>
      <c r="H71" s="47">
        <f t="shared" si="19"/>
        <v>-9.6503303303303198</v>
      </c>
      <c r="I71" s="47">
        <f t="shared" si="19"/>
        <v>-3.583513513513509</v>
      </c>
      <c r="J71" s="26"/>
      <c r="K71" s="242">
        <f>IF(K63=0,0,K63-K64)</f>
        <v>-33.487188727188368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78.032914414414336</v>
      </c>
      <c r="D72" s="137">
        <f t="shared" ref="D72:I72" si="20">IF(D64=0,0,D67-D68)</f>
        <v>62.97937027027001</v>
      </c>
      <c r="E72" s="137">
        <f t="shared" si="20"/>
        <v>29.952684234233857</v>
      </c>
      <c r="F72" s="137">
        <f t="shared" si="20"/>
        <v>-62.145668468469012</v>
      </c>
      <c r="G72" s="137">
        <f t="shared" si="20"/>
        <v>-204.35507860360349</v>
      </c>
      <c r="H72" s="137">
        <f t="shared" si="20"/>
        <v>-131.56223018018045</v>
      </c>
      <c r="I72" s="137">
        <f t="shared" si="20"/>
        <v>-50.942239189189422</v>
      </c>
      <c r="J72" s="26"/>
      <c r="K72" s="137">
        <f>IF(K64=0,0,K67-K68)</f>
        <v>-278.04024752252371</v>
      </c>
      <c r="L72" s="4"/>
    </row>
    <row r="73" spans="1:13" ht="15" customHeight="1">
      <c r="A73" s="68" t="s">
        <v>154</v>
      </c>
      <c r="B73" s="240">
        <f>IF(K64=0,0,(K64*60)/K11)</f>
        <v>59.9827541289132</v>
      </c>
      <c r="C73" s="78">
        <f>IF(C63=0,0,(C63*60)/C11)</f>
        <v>51.925773195876282</v>
      </c>
      <c r="D73" s="78">
        <f t="shared" ref="D73:I73" si="21">IF(D63=0,0,(D63*60)/D11)</f>
        <v>53.057746478873241</v>
      </c>
      <c r="E73" s="78">
        <f t="shared" si="21"/>
        <v>71.728767123287682</v>
      </c>
      <c r="F73" s="78">
        <f t="shared" si="21"/>
        <v>61.493548387096773</v>
      </c>
      <c r="G73" s="78">
        <f t="shared" si="21"/>
        <v>54.768325791855212</v>
      </c>
      <c r="H73" s="78">
        <f t="shared" si="21"/>
        <v>61.509574468085113</v>
      </c>
      <c r="I73" s="78">
        <f t="shared" si="21"/>
        <v>67.540645161290314</v>
      </c>
      <c r="J73" s="26"/>
      <c r="K73" s="243">
        <f>IF(K63=0,0,(K63*60)/K11)</f>
        <v>58.616859279401773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16.626399716513109</v>
      </c>
      <c r="C74" s="78">
        <f t="shared" ref="C74:K74" si="22">IF(C15=0,0,(C8/(C15/8)))</f>
        <v>17.134052388289675</v>
      </c>
      <c r="D74" s="78">
        <f t="shared" si="22"/>
        <v>16.990595611285269</v>
      </c>
      <c r="E74" s="78">
        <f t="shared" si="22"/>
        <v>16.048632218844986</v>
      </c>
      <c r="F74" s="78">
        <f t="shared" si="22"/>
        <v>17.10144927536232</v>
      </c>
      <c r="G74" s="78">
        <f t="shared" si="22"/>
        <v>17.478991596638654</v>
      </c>
      <c r="H74" s="78">
        <f t="shared" si="22"/>
        <v>16.655592469545958</v>
      </c>
      <c r="I74" s="78">
        <f t="shared" si="22"/>
        <v>17.258176757132919</v>
      </c>
      <c r="J74" s="26"/>
      <c r="K74" s="243">
        <f t="shared" si="22"/>
        <v>16.992537875932765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14.04</v>
      </c>
      <c r="C75" s="78">
        <f>IF(C19=0,0,(C9/(C19/8)))</f>
        <v>12.903225806451612</v>
      </c>
      <c r="D75" s="78">
        <f t="shared" ref="D75:I75" si="23">IF(D19=0,0,(D9/(D19/8)))</f>
        <v>13.333333333333334</v>
      </c>
      <c r="E75" s="78">
        <f t="shared" si="23"/>
        <v>14</v>
      </c>
      <c r="F75" s="78">
        <f t="shared" si="23"/>
        <v>13.846153846153845</v>
      </c>
      <c r="G75" s="78">
        <f t="shared" si="23"/>
        <v>11.636363636363637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13.211009174311926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52.535714285714285</v>
      </c>
      <c r="C77" s="78">
        <f>IF(C43=0,0,(C11/(C43/7.5)))</f>
        <v>72.75</v>
      </c>
      <c r="D77" s="78">
        <f t="shared" ref="D77:I77" si="25">IF(D43=0,0,(D11/(D43/7.5)))</f>
        <v>71</v>
      </c>
      <c r="E77" s="78">
        <f t="shared" si="25"/>
        <v>36.378737541528238</v>
      </c>
      <c r="F77" s="78">
        <f t="shared" si="25"/>
        <v>46.192052980132452</v>
      </c>
      <c r="G77" s="78">
        <f t="shared" si="25"/>
        <v>58.15789473684211</v>
      </c>
      <c r="H77" s="78">
        <f t="shared" si="25"/>
        <v>46.843853820598</v>
      </c>
      <c r="I77" s="78">
        <f t="shared" si="25"/>
        <v>38.75</v>
      </c>
      <c r="J77" s="38"/>
      <c r="K77" s="78">
        <f>IF(K43=0,0,(K11/(K43/7.5)))</f>
        <v>52.812350406893245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P92"/>
  <sheetViews>
    <sheetView showGridLines="0" view="pageBreakPreview" zoomScaleSheetLayoutView="100" workbookViewId="0">
      <selection activeCell="C17" sqref="C17:K17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58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1.0427192700987291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Screen'!B286</f>
        <v>41552</v>
      </c>
      <c r="D5" s="12">
        <f t="shared" ref="D5:I5" si="0">+C5+1</f>
        <v>41553</v>
      </c>
      <c r="E5" s="12">
        <f t="shared" si="0"/>
        <v>41554</v>
      </c>
      <c r="F5" s="12">
        <f t="shared" si="0"/>
        <v>41555</v>
      </c>
      <c r="G5" s="12">
        <f t="shared" si="0"/>
        <v>41556</v>
      </c>
      <c r="H5" s="12">
        <f t="shared" si="0"/>
        <v>41557</v>
      </c>
      <c r="I5" s="12">
        <f t="shared" si="0"/>
        <v>41558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Screen'!C$286</f>
        <v>198</v>
      </c>
      <c r="D6" s="16">
        <f>+'Input Screen'!C$287</f>
        <v>211</v>
      </c>
      <c r="E6" s="16">
        <f>+'Input Screen'!C$288</f>
        <v>149</v>
      </c>
      <c r="F6" s="16">
        <f>+'Input Screen'!C$289</f>
        <v>164</v>
      </c>
      <c r="G6" s="16">
        <f>+'Input Screen'!C$290</f>
        <v>228</v>
      </c>
      <c r="H6" s="16">
        <f>+'Input Screen'!C$291</f>
        <v>267</v>
      </c>
      <c r="I6" s="16">
        <f>+'Input Screen'!C$292</f>
        <v>201</v>
      </c>
      <c r="J6" s="17"/>
      <c r="K6" s="18">
        <f>SUM(C6:I6)</f>
        <v>1418</v>
      </c>
      <c r="L6" s="263">
        <f>+K67/K6</f>
        <v>14.00271927009873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0.6387096774193548</v>
      </c>
      <c r="D7" s="42">
        <f t="shared" ref="D7:I7" si="1">D6/310</f>
        <v>0.6806451612903226</v>
      </c>
      <c r="E7" s="42">
        <f t="shared" si="1"/>
        <v>0.48064516129032259</v>
      </c>
      <c r="F7" s="42">
        <f t="shared" si="1"/>
        <v>0.52903225806451615</v>
      </c>
      <c r="G7" s="42">
        <f t="shared" si="1"/>
        <v>0.73548387096774193</v>
      </c>
      <c r="H7" s="42">
        <f t="shared" si="1"/>
        <v>0.8612903225806452</v>
      </c>
      <c r="I7" s="42">
        <f t="shared" si="1"/>
        <v>0.64838709677419359</v>
      </c>
      <c r="J7" s="17"/>
      <c r="K7" s="42">
        <f>K6/2170</f>
        <v>0.65345622119815672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Screen'!D$286</f>
        <v>199</v>
      </c>
      <c r="D8" s="16">
        <f>+'Input Screen'!D$287</f>
        <v>205</v>
      </c>
      <c r="E8" s="16">
        <f>+'Input Screen'!D$288</f>
        <v>147</v>
      </c>
      <c r="F8" s="16">
        <f>+'Input Screen'!D$289</f>
        <v>157</v>
      </c>
      <c r="G8" s="16">
        <f>+'Input Screen'!D$290</f>
        <v>211</v>
      </c>
      <c r="H8" s="16">
        <f>+'Input Screen'!D$291</f>
        <v>249</v>
      </c>
      <c r="I8" s="16">
        <f>+'Input Screen'!D$292</f>
        <v>187</v>
      </c>
      <c r="J8" s="17"/>
      <c r="K8" s="18">
        <f t="shared" ref="K8:K13" si="2">SUM(C8:I8)</f>
        <v>1355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Screen'!E$286</f>
        <v>0</v>
      </c>
      <c r="D9" s="16">
        <f>+'Input Screen'!E$287</f>
        <v>0</v>
      </c>
      <c r="E9" s="16">
        <f>+'Input Screen'!E$288</f>
        <v>0</v>
      </c>
      <c r="F9" s="16">
        <f>+'Input Screen'!E$289</f>
        <v>0</v>
      </c>
      <c r="G9" s="16">
        <f>+'Input Screen'!E$290</f>
        <v>0</v>
      </c>
      <c r="H9" s="16">
        <f>+'Input Screen'!E$291</f>
        <v>0</v>
      </c>
      <c r="I9" s="16">
        <f>+'Input Screen'!E$292</f>
        <v>14</v>
      </c>
      <c r="J9" s="17"/>
      <c r="K9" s="18">
        <f t="shared" si="2"/>
        <v>14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Screen'!F$286</f>
        <v>0</v>
      </c>
      <c r="D10" s="16">
        <f>+'Input Screen'!F$287</f>
        <v>0</v>
      </c>
      <c r="E10" s="16">
        <f>+'Input Screen'!F$288</f>
        <v>0</v>
      </c>
      <c r="F10" s="16">
        <f>+'Input Screen'!F$289</f>
        <v>0</v>
      </c>
      <c r="G10" s="16">
        <f>+'Input Screen'!F$290</f>
        <v>3</v>
      </c>
      <c r="H10" s="16">
        <f>+'Input Screen'!F$291</f>
        <v>1</v>
      </c>
      <c r="I10" s="16">
        <f>+'Input Screen'!F$292</f>
        <v>2</v>
      </c>
      <c r="J10" s="17"/>
      <c r="K10" s="18">
        <f t="shared" si="2"/>
        <v>6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Screen'!G$286</f>
        <v>199</v>
      </c>
      <c r="D11" s="16">
        <f>+'Input Screen'!G$287</f>
        <v>205</v>
      </c>
      <c r="E11" s="16">
        <f>+'Input Screen'!G$288</f>
        <v>147</v>
      </c>
      <c r="F11" s="16">
        <f>+'Input Screen'!G$289</f>
        <v>157</v>
      </c>
      <c r="G11" s="16">
        <f>+'Input Screen'!G$290</f>
        <v>214</v>
      </c>
      <c r="H11" s="16">
        <f>+'Input Screen'!G$291</f>
        <v>250</v>
      </c>
      <c r="I11" s="16">
        <f>+'Input Screen'!G$292</f>
        <v>203</v>
      </c>
      <c r="J11" s="17"/>
      <c r="K11" s="18">
        <f t="shared" si="2"/>
        <v>1375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Screen'!H$286</f>
        <v>0</v>
      </c>
      <c r="D12" s="16">
        <f>+'Input Screen'!H$287</f>
        <v>0</v>
      </c>
      <c r="E12" s="16">
        <f>+'Input Screen'!H$288</f>
        <v>0</v>
      </c>
      <c r="F12" s="16">
        <f>+'Input Screen'!H$289</f>
        <v>0</v>
      </c>
      <c r="G12" s="16">
        <f>+'Input Screen'!H$290</f>
        <v>0</v>
      </c>
      <c r="H12" s="16">
        <f>+'Input Screen'!H$291</f>
        <v>0</v>
      </c>
      <c r="I12" s="16">
        <f>+'Input Screen'!H$292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Screen'!I$286</f>
        <v>8</v>
      </c>
      <c r="D13" s="16">
        <f>+'Input Screen'!I$287</f>
        <v>8</v>
      </c>
      <c r="E13" s="16">
        <f>+'Input Screen'!I$288</f>
        <v>8</v>
      </c>
      <c r="F13" s="16">
        <f>+'Input Screen'!I$289</f>
        <v>8</v>
      </c>
      <c r="G13" s="16">
        <f>+'Input Screen'!I$290</f>
        <v>8</v>
      </c>
      <c r="H13" s="16">
        <f>+'Input Screen'!I$291</f>
        <v>8</v>
      </c>
      <c r="I13" s="16">
        <f>+'Input Screen'!I$292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Screen'!J$286</f>
        <v>102.3</v>
      </c>
      <c r="D15" s="185">
        <f>+'Input Screen'!J$287</f>
        <v>102.7</v>
      </c>
      <c r="E15" s="185">
        <f>+'Input Screen'!J$288</f>
        <v>70.650000000000006</v>
      </c>
      <c r="F15" s="185">
        <f>+'Input Screen'!J$289</f>
        <v>72.95</v>
      </c>
      <c r="G15" s="185">
        <f>+'Input Screen'!J$290</f>
        <v>99.2</v>
      </c>
      <c r="H15" s="185">
        <f>+'Input Screen'!J$291</f>
        <v>124.2</v>
      </c>
      <c r="I15" s="185">
        <f>+'Input Screen'!J$292</f>
        <v>87.6</v>
      </c>
      <c r="J15" s="23"/>
      <c r="K15" s="22">
        <f>SUM(C15:I15)</f>
        <v>659.6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95.135135135135144</v>
      </c>
      <c r="D16" s="22">
        <f>VLOOKUP(D8,'Labor Stds'!A14:Q76,7)</f>
        <v>97.537537537537546</v>
      </c>
      <c r="E16" s="22">
        <f>VLOOKUP(E8,'Labor Stds'!A14:Q76,7)</f>
        <v>71.111111111111114</v>
      </c>
      <c r="F16" s="22">
        <f>VLOOKUP(F8,'Labor Stds'!A14:Q76,7)</f>
        <v>75.915915915915917</v>
      </c>
      <c r="G16" s="22">
        <f>VLOOKUP(G8,'Labor Stds'!A14:Q76,7)</f>
        <v>102.34234234234235</v>
      </c>
      <c r="H16" s="22">
        <f>VLOOKUP(H8,'Labor Stds'!A14:Q76,7)</f>
        <v>119.15915915915917</v>
      </c>
      <c r="I16" s="22">
        <f>VLOOKUP(I8,'Labor Stds'!A14:Q76,7)</f>
        <v>90.330330330330341</v>
      </c>
      <c r="J16" s="23"/>
      <c r="K16" s="22">
        <f>SUM(C16:I16)</f>
        <v>651.53153153153153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0.92996222028480102</v>
      </c>
      <c r="D17" s="42">
        <f t="shared" si="3"/>
        <v>0.94973259530221565</v>
      </c>
      <c r="E17" s="42">
        <f t="shared" si="3"/>
        <v>1.006526696547928</v>
      </c>
      <c r="F17" s="42">
        <f t="shared" si="3"/>
        <v>1.0406568322949405</v>
      </c>
      <c r="G17" s="42">
        <f t="shared" si="3"/>
        <v>1.0316768381284511</v>
      </c>
      <c r="H17" s="42">
        <f t="shared" si="3"/>
        <v>0.95941351979999334</v>
      </c>
      <c r="I17" s="42">
        <f t="shared" si="3"/>
        <v>1.0311681544558258</v>
      </c>
      <c r="J17" s="41"/>
      <c r="K17" s="42">
        <f>IF(K15=0,0,K16/K15)</f>
        <v>0.98776763422002956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Screen'!K$286</f>
        <v>0</v>
      </c>
      <c r="D19" s="185">
        <f>+'Input Screen'!K$287</f>
        <v>0</v>
      </c>
      <c r="E19" s="185">
        <f>+'Input Screen'!K$288</f>
        <v>0</v>
      </c>
      <c r="F19" s="185">
        <f>+'Input Screen'!K$289</f>
        <v>0</v>
      </c>
      <c r="G19" s="185">
        <f>+'Input Screen'!K$290</f>
        <v>0</v>
      </c>
      <c r="H19" s="185">
        <f>+'Input Screen'!K$291</f>
        <v>0</v>
      </c>
      <c r="I19" s="185">
        <f>+'Input Screen'!K$292</f>
        <v>8</v>
      </c>
      <c r="J19" s="23"/>
      <c r="K19" s="22">
        <f>SUM(C19:I19)</f>
        <v>8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8</v>
      </c>
      <c r="J20" s="23"/>
      <c r="K20" s="22">
        <f>SUM(C20:I20)</f>
        <v>8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1</v>
      </c>
      <c r="J21" s="41"/>
      <c r="K21" s="42">
        <f>IF(K19=0,0,K20/K19)</f>
        <v>1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Screen'!L$286</f>
        <v>22.6</v>
      </c>
      <c r="D23" s="185">
        <f>+'Input Screen'!L$287</f>
        <v>22.6</v>
      </c>
      <c r="E23" s="185">
        <f>+'Input Screen'!L$288</f>
        <v>15</v>
      </c>
      <c r="F23" s="185">
        <f>+'Input Screen'!L$289</f>
        <v>19.7</v>
      </c>
      <c r="G23" s="185">
        <f>+'Input Screen'!L$290</f>
        <v>22.7</v>
      </c>
      <c r="H23" s="185">
        <f>+'Input Screen'!L$291</f>
        <v>22.5</v>
      </c>
      <c r="I23" s="185">
        <f>+'Input Screen'!L$292</f>
        <v>23</v>
      </c>
      <c r="J23" s="23"/>
      <c r="K23" s="22">
        <f>SUM(C23:I23)</f>
        <v>148.10000000000002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0.99557522123893794</v>
      </c>
      <c r="D25" s="42">
        <f t="shared" si="5"/>
        <v>0.99557522123893794</v>
      </c>
      <c r="E25" s="42">
        <f t="shared" si="5"/>
        <v>1</v>
      </c>
      <c r="F25" s="42">
        <f t="shared" si="5"/>
        <v>0.76142131979695438</v>
      </c>
      <c r="G25" s="42">
        <f t="shared" si="5"/>
        <v>0.99118942731277537</v>
      </c>
      <c r="H25" s="42">
        <f t="shared" si="5"/>
        <v>1</v>
      </c>
      <c r="I25" s="42">
        <f t="shared" si="5"/>
        <v>0.97826086956521741</v>
      </c>
      <c r="J25" s="41"/>
      <c r="K25" s="42">
        <f>IF(K23=0,0,K24/K23)</f>
        <v>0.96218771100607681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Screen'!M$286</f>
        <v>0</v>
      </c>
      <c r="D27" s="185">
        <f>+'Input Screen'!M$287</f>
        <v>0</v>
      </c>
      <c r="E27" s="185">
        <f>+'Input Screen'!M$288</f>
        <v>7.5</v>
      </c>
      <c r="F27" s="185">
        <f>+'Input Screen'!M$289</f>
        <v>0</v>
      </c>
      <c r="G27" s="185">
        <f>+'Input Screen'!M$290</f>
        <v>0</v>
      </c>
      <c r="H27" s="185">
        <f>+'Input Screen'!M$291</f>
        <v>0</v>
      </c>
      <c r="I27" s="185">
        <f>+'Input Screen'!M$292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Screen'!N$286</f>
        <v>7.55</v>
      </c>
      <c r="D31" s="185">
        <f>+'Input Screen'!N$287</f>
        <v>7.5</v>
      </c>
      <c r="E31" s="185">
        <f>+'Input Screen'!N$288</f>
        <v>7.5</v>
      </c>
      <c r="F31" s="185">
        <f>+'Input Screen'!N$289</f>
        <v>7.5</v>
      </c>
      <c r="G31" s="185">
        <f>+'Input Screen'!N$290</f>
        <v>7.5</v>
      </c>
      <c r="H31" s="185">
        <f>+'Input Screen'!N$291</f>
        <v>7.5</v>
      </c>
      <c r="I31" s="185">
        <f>+'Input Screen'!N$292</f>
        <v>7.5</v>
      </c>
      <c r="J31" s="23"/>
      <c r="K31" s="22">
        <f>SUM(C31:I31)</f>
        <v>52.55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0.99904852521408183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Screen'!O$286</f>
        <v>7.55</v>
      </c>
      <c r="D35" s="185">
        <f>+'Input Screen'!O$287</f>
        <v>7.5</v>
      </c>
      <c r="E35" s="185">
        <f>+'Input Screen'!O$288</f>
        <v>7.5</v>
      </c>
      <c r="F35" s="185">
        <f>+'Input Screen'!O$289</f>
        <v>7.5</v>
      </c>
      <c r="G35" s="185">
        <f>+'Input Screen'!O$290</f>
        <v>7.5</v>
      </c>
      <c r="H35" s="185">
        <f>+'Input Screen'!O$291</f>
        <v>7.5</v>
      </c>
      <c r="I35" s="185">
        <f>+'Input Screen'!O$292</f>
        <v>7.5</v>
      </c>
      <c r="J35" s="23"/>
      <c r="K35" s="22">
        <f>SUM(C35:I35)</f>
        <v>52.55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0.99904852521408183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Screen'!P$286</f>
        <v>15.1</v>
      </c>
      <c r="D39" s="185">
        <f>+'Input Screen'!P$287</f>
        <v>15</v>
      </c>
      <c r="E39" s="185">
        <f>+'Input Screen'!P$288</f>
        <v>7.5</v>
      </c>
      <c r="F39" s="185">
        <f>+'Input Screen'!P$289</f>
        <v>7.6</v>
      </c>
      <c r="G39" s="185">
        <f>+'Input Screen'!P$290</f>
        <v>7.5</v>
      </c>
      <c r="H39" s="185">
        <f>+'Input Screen'!P$291</f>
        <v>7.5</v>
      </c>
      <c r="I39" s="185">
        <f>+'Input Screen'!P$292</f>
        <v>15.1</v>
      </c>
      <c r="J39" s="23"/>
      <c r="K39" s="22">
        <f>SUM(C39:I39)</f>
        <v>75.3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0.76133333333333331</v>
      </c>
      <c r="E41" s="42">
        <f t="shared" si="9"/>
        <v>1.5226666666666666</v>
      </c>
      <c r="F41" s="42">
        <f t="shared" si="9"/>
        <v>1.5026315789473685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0.75629139072847684</v>
      </c>
      <c r="J41" s="41"/>
      <c r="K41" s="42">
        <f>IF(K39=0,0,K40/K39)</f>
        <v>1.0616201859229748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Screen'!Q$286</f>
        <v>30</v>
      </c>
      <c r="D43" s="185">
        <f>+'Input Screen'!Q$287</f>
        <v>25</v>
      </c>
      <c r="E43" s="185">
        <f>+'Input Screen'!Q$288</f>
        <v>22.5</v>
      </c>
      <c r="F43" s="185">
        <f>+'Input Screen'!Q$289</f>
        <v>37.799999999999997</v>
      </c>
      <c r="G43" s="185">
        <f>+'Input Screen'!Q$290</f>
        <v>30</v>
      </c>
      <c r="H43" s="185">
        <f>+'Input Screen'!Q$291</f>
        <v>22.5</v>
      </c>
      <c r="I43" s="185">
        <f>+'Input Screen'!Q$292</f>
        <v>26.5</v>
      </c>
      <c r="J43" s="23"/>
      <c r="K43" s="22">
        <f>SUM(C43:I43)</f>
        <v>194.3</v>
      </c>
      <c r="L43" s="4" t="s">
        <v>205</v>
      </c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1.2</v>
      </c>
      <c r="E45" s="42">
        <f t="shared" si="10"/>
        <v>1.3333333333333333</v>
      </c>
      <c r="F45" s="42">
        <f t="shared" si="10"/>
        <v>0.79365079365079372</v>
      </c>
      <c r="G45" s="42">
        <f t="shared" si="10"/>
        <v>1</v>
      </c>
      <c r="H45" s="42">
        <f t="shared" si="10"/>
        <v>1.3333333333333333</v>
      </c>
      <c r="I45" s="42">
        <f t="shared" si="10"/>
        <v>1.1320754716981132</v>
      </c>
      <c r="J45" s="41"/>
      <c r="K45" s="42">
        <f>IF(K43=0,0,K44/K43)</f>
        <v>1.0808028821410189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Screen'!R$286</f>
        <v>8</v>
      </c>
      <c r="D47" s="185">
        <f>+'Input Screen'!R$287</f>
        <v>8</v>
      </c>
      <c r="E47" s="185">
        <f>+'Input Screen'!R$288</f>
        <v>8</v>
      </c>
      <c r="F47" s="185">
        <f>+'Input Screen'!R$289</f>
        <v>8</v>
      </c>
      <c r="G47" s="185">
        <f>+'Input Screen'!R$290</f>
        <v>8</v>
      </c>
      <c r="H47" s="185">
        <f>+'Input Screen'!R$291</f>
        <v>8</v>
      </c>
      <c r="I47" s="185">
        <f>+'Input Screen'!R$292</f>
        <v>8</v>
      </c>
      <c r="J47" s="23"/>
      <c r="K47" s="22">
        <f>SUM(C47:I47)</f>
        <v>56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Screen'!S$286</f>
        <v>8</v>
      </c>
      <c r="D51" s="185">
        <f>+'Input Screen'!S$287</f>
        <v>16</v>
      </c>
      <c r="E51" s="185">
        <f>+'Input Screen'!S$288</f>
        <v>16</v>
      </c>
      <c r="F51" s="185">
        <f>+'Input Screen'!S$289</f>
        <v>8</v>
      </c>
      <c r="G51" s="185">
        <f>+'Input Screen'!S$290</f>
        <v>8</v>
      </c>
      <c r="H51" s="185">
        <f>+'Input Screen'!S$291</f>
        <v>16</v>
      </c>
      <c r="I51" s="185">
        <f>+'Input Screen'!S$292</f>
        <v>16</v>
      </c>
      <c r="J51" s="23"/>
      <c r="K51" s="22">
        <f>SUM(C51:I51)</f>
        <v>88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0.85624999999999996</v>
      </c>
      <c r="E53" s="42">
        <f t="shared" si="12"/>
        <v>0.85624999999999996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0.85624999999999996</v>
      </c>
      <c r="I53" s="42">
        <f t="shared" si="12"/>
        <v>0.85624999999999996</v>
      </c>
      <c r="J53" s="41"/>
      <c r="K53" s="42">
        <f>IF(K51=0,0,K52/K51)</f>
        <v>1.0897727272727273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Screen'!T$286</f>
        <v>11.43</v>
      </c>
      <c r="D55" s="185">
        <f>+'Input Screen'!T$287</f>
        <v>11.43</v>
      </c>
      <c r="E55" s="185">
        <f>+'Input Screen'!T$288</f>
        <v>11.43</v>
      </c>
      <c r="F55" s="185">
        <f>+'Input Screen'!T$289</f>
        <v>11.43</v>
      </c>
      <c r="G55" s="185">
        <f>+'Input Screen'!T$290</f>
        <v>11.43</v>
      </c>
      <c r="H55" s="185">
        <f>+'Input Screen'!T$291</f>
        <v>11.43</v>
      </c>
      <c r="I55" s="185">
        <f>+'Input Screen'!T$292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Screen'!U$286</f>
        <v>0.1</v>
      </c>
      <c r="D59" s="185">
        <f>+'Input Screen'!U$287</f>
        <v>0.5</v>
      </c>
      <c r="E59" s="185">
        <f>+'Input Screen'!U$288</f>
        <v>0.1</v>
      </c>
      <c r="F59" s="185">
        <f>+'Input Screen'!U$289</f>
        <v>0</v>
      </c>
      <c r="G59" s="185">
        <f>+'Input Screen'!U$290</f>
        <v>0.75</v>
      </c>
      <c r="H59" s="185">
        <f>+'Input Screen'!U$291</f>
        <v>0.3</v>
      </c>
      <c r="I59" s="185">
        <f>+'Input Screen'!U$292</f>
        <v>0.2</v>
      </c>
      <c r="J59" s="23"/>
      <c r="K59" s="22">
        <f>SUM(C59:I59)</f>
        <v>1.95</v>
      </c>
      <c r="L59" s="4"/>
    </row>
    <row r="60" spans="1:13" ht="15" customHeight="1">
      <c r="A60" s="337"/>
      <c r="B60" s="65" t="s">
        <v>71</v>
      </c>
      <c r="C60" s="28">
        <f>C59*'Labor Stds'!$S$10</f>
        <v>2.3794500000000007</v>
      </c>
      <c r="D60" s="28">
        <f>D59*'Labor Stds'!$S$10</f>
        <v>11.897250000000003</v>
      </c>
      <c r="E60" s="28">
        <f>E59*'Labor Stds'!$S$10</f>
        <v>2.3794500000000007</v>
      </c>
      <c r="F60" s="28">
        <f>F59*'Labor Stds'!$S$10</f>
        <v>0</v>
      </c>
      <c r="G60" s="28">
        <f>G59*'Labor Stds'!$S$10</f>
        <v>17.845875000000007</v>
      </c>
      <c r="H60" s="28">
        <f>H59*'Labor Stds'!$S$10</f>
        <v>7.1383500000000017</v>
      </c>
      <c r="I60" s="28">
        <f>I59*'Labor Stds'!$S$10</f>
        <v>4.7589000000000015</v>
      </c>
      <c r="J60" s="23"/>
      <c r="K60" s="28">
        <f>SUM(C60:I60)</f>
        <v>46.399275000000017</v>
      </c>
      <c r="L60" s="4"/>
    </row>
    <row r="61" spans="1:13" ht="15" customHeight="1">
      <c r="A61" s="338"/>
      <c r="B61" s="64" t="s">
        <v>17</v>
      </c>
      <c r="C61" s="28">
        <f>C60/3</f>
        <v>0.79315000000000024</v>
      </c>
      <c r="D61" s="28">
        <f t="shared" ref="D61:I61" si="14">D60/3</f>
        <v>3.9657500000000012</v>
      </c>
      <c r="E61" s="28">
        <f t="shared" si="14"/>
        <v>0.79315000000000024</v>
      </c>
      <c r="F61" s="28">
        <f t="shared" si="14"/>
        <v>0</v>
      </c>
      <c r="G61" s="28">
        <f t="shared" si="14"/>
        <v>5.9486250000000025</v>
      </c>
      <c r="H61" s="28">
        <f t="shared" si="14"/>
        <v>2.3794500000000007</v>
      </c>
      <c r="I61" s="28">
        <f t="shared" si="14"/>
        <v>1.5863000000000005</v>
      </c>
      <c r="J61" s="48"/>
      <c r="K61" s="28">
        <f>SUM(C61:I61)</f>
        <v>15.466425000000005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212.53000000000003</v>
      </c>
      <c r="D63" s="18">
        <f t="shared" ref="D63:I63" si="15">SUM(D15,D19,D23,D27,D31,D35,D39,D43,D47,D51,D55)</f>
        <v>215.73000000000002</v>
      </c>
      <c r="E63" s="18">
        <f t="shared" si="15"/>
        <v>173.58</v>
      </c>
      <c r="F63" s="18">
        <f t="shared" si="15"/>
        <v>180.48000000000002</v>
      </c>
      <c r="G63" s="18">
        <f t="shared" si="15"/>
        <v>201.83</v>
      </c>
      <c r="H63" s="18">
        <f t="shared" si="15"/>
        <v>227.13</v>
      </c>
      <c r="I63" s="18">
        <f t="shared" si="15"/>
        <v>210.63</v>
      </c>
      <c r="J63" s="17"/>
      <c r="K63" s="18">
        <f>SUM(C63:I63)</f>
        <v>1421.9100000000003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207.18513513513514</v>
      </c>
      <c r="D64" s="18">
        <f t="shared" ref="D64:I64" si="16">SUM(D16,D20,D24,D28,D32,D36,D40,D44,D48,D52,D56)</f>
        <v>209.58753753753754</v>
      </c>
      <c r="E64" s="18">
        <f t="shared" si="16"/>
        <v>175.6611111111111</v>
      </c>
      <c r="F64" s="18">
        <f t="shared" si="16"/>
        <v>180.4659159159159</v>
      </c>
      <c r="G64" s="18">
        <f t="shared" si="16"/>
        <v>214.39234234234235</v>
      </c>
      <c r="H64" s="18">
        <f t="shared" si="16"/>
        <v>231.20915915915916</v>
      </c>
      <c r="I64" s="18">
        <f t="shared" si="16"/>
        <v>210.38033033033034</v>
      </c>
      <c r="J64" s="23"/>
      <c r="K64" s="18">
        <f>SUM(C64:I64)</f>
        <v>1428.8815315315314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0.97485124516602417</v>
      </c>
      <c r="D65" s="42">
        <f t="shared" si="17"/>
        <v>0.97152708263819365</v>
      </c>
      <c r="E65" s="42">
        <f t="shared" si="17"/>
        <v>1.0119893484912494</v>
      </c>
      <c r="F65" s="42">
        <f t="shared" si="17"/>
        <v>0.99992196318659066</v>
      </c>
      <c r="G65" s="42">
        <f t="shared" si="17"/>
        <v>1.0622421956217725</v>
      </c>
      <c r="H65" s="42">
        <f t="shared" si="17"/>
        <v>1.0179595789158595</v>
      </c>
      <c r="I65" s="42">
        <f t="shared" si="17"/>
        <v>0.99881465285253923</v>
      </c>
      <c r="J65" s="41"/>
      <c r="K65" s="42">
        <f>IF(K63=0,0,K64/K63)</f>
        <v>1.0049029344554374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2956.3956500000004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3007.9202499999997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2445.8386500000001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2530.6195000000002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2819.6691250000003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3157.4979499999999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2937.9147999999996</v>
      </c>
      <c r="J67" s="17"/>
      <c r="K67" s="28">
        <f>SUM(C67:I67)</f>
        <v>19855.855925</v>
      </c>
      <c r="L67" s="273">
        <v>76995</v>
      </c>
      <c r="M67" s="271">
        <f>+L67-K67</f>
        <v>57139.144075000004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2888.9475918918924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2920.8034477477486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2470.9390333333336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2534.6507450450454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2984.5151594594599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3207.5061504504511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2931.3158801801806</v>
      </c>
      <c r="J68" s="23"/>
      <c r="K68" s="28">
        <f>SUM(C68:I68)</f>
        <v>19938.678008108112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0.97718571324913572</v>
      </c>
      <c r="D69" s="42">
        <f t="shared" si="18"/>
        <v>0.97103752925222964</v>
      </c>
      <c r="E69" s="42">
        <f t="shared" si="18"/>
        <v>1.0102624853578683</v>
      </c>
      <c r="F69" s="42">
        <f t="shared" si="18"/>
        <v>1.0015929874266143</v>
      </c>
      <c r="G69" s="42">
        <f t="shared" si="18"/>
        <v>1.058462900131752</v>
      </c>
      <c r="H69" s="42">
        <f t="shared" si="18"/>
        <v>1.0158379201641132</v>
      </c>
      <c r="I69" s="42">
        <f t="shared" si="18"/>
        <v>0.99775387638204516</v>
      </c>
      <c r="J69" s="41"/>
      <c r="K69" s="42">
        <f>IF(K67=0,0,K68/K67)</f>
        <v>1.0041711666029887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5.3448648648648884</v>
      </c>
      <c r="D71" s="47">
        <f t="shared" ref="D71:I71" si="19">IF(D63=0,0,D63-D64)</f>
        <v>6.1424624624624755</v>
      </c>
      <c r="E71" s="47">
        <f t="shared" si="19"/>
        <v>-2.0811111111110847</v>
      </c>
      <c r="F71" s="47">
        <f t="shared" si="19"/>
        <v>1.4084084084117876E-2</v>
      </c>
      <c r="G71" s="47">
        <f t="shared" si="19"/>
        <v>-12.562342342342333</v>
      </c>
      <c r="H71" s="47">
        <f t="shared" si="19"/>
        <v>-4.0791591591591612</v>
      </c>
      <c r="I71" s="47">
        <f t="shared" si="19"/>
        <v>0.24966966966965742</v>
      </c>
      <c r="J71" s="26"/>
      <c r="K71" s="242">
        <f>IF(K63=0,0,K63-K64)</f>
        <v>-6.9715315315311273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67.448058108107944</v>
      </c>
      <c r="D72" s="137">
        <f t="shared" ref="D72:I72" si="20">IF(D64=0,0,D67-D68)</f>
        <v>87.116802252251091</v>
      </c>
      <c r="E72" s="137">
        <f t="shared" si="20"/>
        <v>-25.100383333333411</v>
      </c>
      <c r="F72" s="137">
        <f t="shared" si="20"/>
        <v>-4.0312450450451252</v>
      </c>
      <c r="G72" s="137">
        <f t="shared" si="20"/>
        <v>-164.84603445945959</v>
      </c>
      <c r="H72" s="137">
        <f t="shared" si="20"/>
        <v>-50.008200450451113</v>
      </c>
      <c r="I72" s="137">
        <f t="shared" si="20"/>
        <v>6.5989198198190024</v>
      </c>
      <c r="J72" s="26"/>
      <c r="K72" s="137">
        <f>IF(K64=0,0,K67-K68)</f>
        <v>-82.822083108112565</v>
      </c>
      <c r="L72" s="4"/>
    </row>
    <row r="73" spans="1:13" ht="15" customHeight="1">
      <c r="A73" s="68" t="s">
        <v>154</v>
      </c>
      <c r="B73" s="240">
        <f>IF(K64=0,0,(K64*60)/K11)</f>
        <v>62.351194103194103</v>
      </c>
      <c r="C73" s="78">
        <f>IF(C63=0,0,(C63*60)/C11)</f>
        <v>64.079396984924628</v>
      </c>
      <c r="D73" s="78">
        <f t="shared" ref="D73:I73" si="21">IF(D63=0,0,(D63*60)/D11)</f>
        <v>63.140487804878056</v>
      </c>
      <c r="E73" s="78">
        <f t="shared" si="21"/>
        <v>70.848979591836738</v>
      </c>
      <c r="F73" s="78">
        <f t="shared" si="21"/>
        <v>68.973248407643325</v>
      </c>
      <c r="G73" s="78">
        <f t="shared" si="21"/>
        <v>56.587850467289726</v>
      </c>
      <c r="H73" s="78">
        <f t="shared" si="21"/>
        <v>54.511199999999995</v>
      </c>
      <c r="I73" s="78">
        <f t="shared" si="21"/>
        <v>62.255172413793098</v>
      </c>
      <c r="J73" s="26"/>
      <c r="K73" s="243">
        <f>IF(K63=0,0,(K63*60)/K11)</f>
        <v>62.046981818181834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16.637721238938052</v>
      </c>
      <c r="C74" s="78">
        <f t="shared" ref="C74:K74" si="22">IF(C15=0,0,(C8/(C15/8)))</f>
        <v>15.562072336265885</v>
      </c>
      <c r="D74" s="78">
        <f t="shared" si="22"/>
        <v>15.968841285296982</v>
      </c>
      <c r="E74" s="78">
        <f t="shared" si="22"/>
        <v>16.645435244161359</v>
      </c>
      <c r="F74" s="78">
        <f t="shared" si="22"/>
        <v>17.217272104180946</v>
      </c>
      <c r="G74" s="78">
        <f t="shared" si="22"/>
        <v>17.016129032258064</v>
      </c>
      <c r="H74" s="78">
        <f t="shared" si="22"/>
        <v>16.038647342995169</v>
      </c>
      <c r="I74" s="78">
        <f t="shared" si="22"/>
        <v>17.077625570776256</v>
      </c>
      <c r="J74" s="26"/>
      <c r="K74" s="243">
        <f t="shared" si="22"/>
        <v>16.434202546998179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14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14</v>
      </c>
      <c r="J75" s="26"/>
      <c r="K75" s="243">
        <f>IF(K19=0,0,(K9/(K19/8)))</f>
        <v>14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49.107142857142854</v>
      </c>
      <c r="C77" s="78">
        <f>IF(C43=0,0,(C11/(C43/7.5)))</f>
        <v>49.75</v>
      </c>
      <c r="D77" s="78">
        <f t="shared" ref="D77:I77" si="25">IF(D43=0,0,(D11/(D43/7.5)))</f>
        <v>61.5</v>
      </c>
      <c r="E77" s="78">
        <f t="shared" si="25"/>
        <v>49</v>
      </c>
      <c r="F77" s="78">
        <f t="shared" si="25"/>
        <v>31.150793650793652</v>
      </c>
      <c r="G77" s="78">
        <f t="shared" si="25"/>
        <v>53.5</v>
      </c>
      <c r="H77" s="78">
        <f t="shared" si="25"/>
        <v>83.333333333333329</v>
      </c>
      <c r="I77" s="78">
        <f t="shared" si="25"/>
        <v>57.452830188679251</v>
      </c>
      <c r="J77" s="38"/>
      <c r="K77" s="78">
        <f>IF(K43=0,0,(K11/(K43/7.5)))</f>
        <v>53.075141533710749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92"/>
  <sheetViews>
    <sheetView showGridLines="0" view="pageBreakPreview" zoomScaleSheetLayoutView="100" workbookViewId="0">
      <selection activeCell="K24" sqref="K24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59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1.7619945689895484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Screen'!B293</f>
        <v>41559</v>
      </c>
      <c r="D5" s="12">
        <f t="shared" ref="D5:I5" si="0">+C5+1</f>
        <v>41560</v>
      </c>
      <c r="E5" s="12">
        <f t="shared" si="0"/>
        <v>41561</v>
      </c>
      <c r="F5" s="12">
        <f t="shared" si="0"/>
        <v>41562</v>
      </c>
      <c r="G5" s="12">
        <f t="shared" si="0"/>
        <v>41563</v>
      </c>
      <c r="H5" s="12">
        <f t="shared" si="0"/>
        <v>41564</v>
      </c>
      <c r="I5" s="12">
        <f t="shared" si="0"/>
        <v>41565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Screen'!C$293</f>
        <v>191</v>
      </c>
      <c r="D6" s="16">
        <f>+'Input Screen'!C$294</f>
        <v>302</v>
      </c>
      <c r="E6" s="16">
        <f>+'Input Screen'!C$295</f>
        <v>104</v>
      </c>
      <c r="F6" s="16">
        <f>+'Input Screen'!C$296</f>
        <v>164</v>
      </c>
      <c r="G6" s="16">
        <f>+'Input Screen'!C$297</f>
        <v>242</v>
      </c>
      <c r="H6" s="16">
        <f>+'Input Screen'!C$298</f>
        <v>237</v>
      </c>
      <c r="I6" s="16">
        <f>+'Input Screen'!C$299</f>
        <v>195</v>
      </c>
      <c r="J6" s="17"/>
      <c r="K6" s="18">
        <f>SUM(C6:I6)</f>
        <v>1435</v>
      </c>
      <c r="L6" s="263">
        <f>+K67/K6</f>
        <v>14.721994568989549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0.61612903225806448</v>
      </c>
      <c r="D7" s="42">
        <f t="shared" ref="D7:I7" si="1">D6/310</f>
        <v>0.97419354838709682</v>
      </c>
      <c r="E7" s="42">
        <f t="shared" si="1"/>
        <v>0.33548387096774196</v>
      </c>
      <c r="F7" s="42">
        <f t="shared" si="1"/>
        <v>0.52903225806451615</v>
      </c>
      <c r="G7" s="42">
        <f t="shared" si="1"/>
        <v>0.78064516129032258</v>
      </c>
      <c r="H7" s="42">
        <f t="shared" si="1"/>
        <v>0.76451612903225807</v>
      </c>
      <c r="I7" s="42">
        <f t="shared" si="1"/>
        <v>0.62903225806451613</v>
      </c>
      <c r="J7" s="17"/>
      <c r="K7" s="42">
        <f>K6/2170</f>
        <v>0.66129032258064513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Screen'!D$293</f>
        <v>183</v>
      </c>
      <c r="D8" s="16">
        <f>+'Input Screen'!D$294</f>
        <v>291</v>
      </c>
      <c r="E8" s="16">
        <f>+'Input Screen'!D$295</f>
        <v>101</v>
      </c>
      <c r="F8" s="16">
        <f>+'Input Screen'!D$296</f>
        <v>176</v>
      </c>
      <c r="G8" s="16">
        <f>+'Input Screen'!D$297</f>
        <v>233</v>
      </c>
      <c r="H8" s="16">
        <f>+'Input Screen'!D$298</f>
        <v>232</v>
      </c>
      <c r="I8" s="16">
        <f>+'Input Screen'!D$299</f>
        <v>200</v>
      </c>
      <c r="J8" s="17"/>
      <c r="K8" s="18">
        <f t="shared" ref="K8:K13" si="2">SUM(C8:I8)</f>
        <v>1416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Screen'!E$293</f>
        <v>7</v>
      </c>
      <c r="D9" s="16">
        <f>+'Input Screen'!E$294</f>
        <v>0</v>
      </c>
      <c r="E9" s="16">
        <f>+'Input Screen'!E$295</f>
        <v>0</v>
      </c>
      <c r="F9" s="16">
        <f>+'Input Screen'!E$296</f>
        <v>0</v>
      </c>
      <c r="G9" s="16">
        <f>+'Input Screen'!E$297</f>
        <v>12</v>
      </c>
      <c r="H9" s="16">
        <f>+'Input Screen'!E$298</f>
        <v>0</v>
      </c>
      <c r="I9" s="16">
        <f>+'Input Screen'!E$299</f>
        <v>0</v>
      </c>
      <c r="J9" s="17"/>
      <c r="K9" s="18">
        <f t="shared" si="2"/>
        <v>19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Screen'!F$293</f>
        <v>0</v>
      </c>
      <c r="D10" s="16">
        <f>+'Input Screen'!F$294</f>
        <v>0</v>
      </c>
      <c r="E10" s="16">
        <f>+'Input Screen'!F$295</f>
        <v>0</v>
      </c>
      <c r="F10" s="16">
        <f>+'Input Screen'!F$296</f>
        <v>0</v>
      </c>
      <c r="G10" s="16">
        <f>+'Input Screen'!F$297</f>
        <v>0</v>
      </c>
      <c r="H10" s="16">
        <f>+'Input Screen'!F$298</f>
        <v>0</v>
      </c>
      <c r="I10" s="16">
        <f>+'Input Screen'!F$299</f>
        <v>0</v>
      </c>
      <c r="J10" s="17"/>
      <c r="K10" s="18">
        <f t="shared" si="2"/>
        <v>0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Screen'!G$293</f>
        <v>190</v>
      </c>
      <c r="D11" s="16">
        <f>+'Input Screen'!G$294</f>
        <v>291</v>
      </c>
      <c r="E11" s="16">
        <f>+'Input Screen'!G$295</f>
        <v>101</v>
      </c>
      <c r="F11" s="16">
        <f>+'Input Screen'!G$296</f>
        <v>176</v>
      </c>
      <c r="G11" s="16">
        <f>+'Input Screen'!G$297</f>
        <v>245</v>
      </c>
      <c r="H11" s="16">
        <f>+'Input Screen'!G$298</f>
        <v>232</v>
      </c>
      <c r="I11" s="16">
        <f>+'Input Screen'!G$299</f>
        <v>200</v>
      </c>
      <c r="J11" s="17"/>
      <c r="K11" s="18">
        <f t="shared" si="2"/>
        <v>1435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Screen'!H$293</f>
        <v>0</v>
      </c>
      <c r="D12" s="16">
        <f>+'Input Screen'!H$294</f>
        <v>0</v>
      </c>
      <c r="E12" s="16">
        <f>+'Input Screen'!H$295</f>
        <v>0</v>
      </c>
      <c r="F12" s="16">
        <f>+'Input Screen'!H$296</f>
        <v>0</v>
      </c>
      <c r="G12" s="16">
        <f>+'Input Screen'!H$297</f>
        <v>0</v>
      </c>
      <c r="H12" s="16">
        <f>+'Input Screen'!H$298</f>
        <v>0</v>
      </c>
      <c r="I12" s="16">
        <f>+'Input Screen'!H$299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Screen'!I$293</f>
        <v>8</v>
      </c>
      <c r="D13" s="16">
        <f>+'Input Screen'!I$294</f>
        <v>8</v>
      </c>
      <c r="E13" s="16">
        <f>+'Input Screen'!I$295</f>
        <v>8</v>
      </c>
      <c r="F13" s="16">
        <f>+'Input Screen'!I$296</f>
        <v>8</v>
      </c>
      <c r="G13" s="16">
        <f>+'Input Screen'!I$297</f>
        <v>8</v>
      </c>
      <c r="H13" s="16">
        <f>+'Input Screen'!I$298</f>
        <v>8</v>
      </c>
      <c r="I13" s="16">
        <f>+'Input Screen'!I$299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 thickBot="1">
      <c r="A15" s="336" t="str">
        <f>'Week 1'!A15:A17</f>
        <v>Room Attendants                         AM Shift</v>
      </c>
      <c r="B15" s="64" t="s">
        <v>2</v>
      </c>
      <c r="C15" s="185">
        <f>+'Input Screen'!J$293</f>
        <v>87.6</v>
      </c>
      <c r="D15" s="185">
        <f>+'Input Screen'!J$294</f>
        <v>151.1</v>
      </c>
      <c r="E15" s="185">
        <f>+'Input Screen'!J$295</f>
        <v>47.7</v>
      </c>
      <c r="F15" s="185">
        <f>+'Input Screen'!J$296</f>
        <v>82.7</v>
      </c>
      <c r="G15" s="185">
        <f>+'Input Screen'!J$297</f>
        <v>118.3</v>
      </c>
      <c r="H15" s="185">
        <f>+'Input Screen'!J$298</f>
        <v>109.5</v>
      </c>
      <c r="I15" s="185">
        <f>+'Input Screen'!J$299</f>
        <v>102</v>
      </c>
      <c r="J15" s="23"/>
      <c r="K15" s="22">
        <f>SUM(C15:I15)</f>
        <v>698.9</v>
      </c>
      <c r="L15" s="4"/>
      <c r="M15" s="21"/>
    </row>
    <row r="16" spans="1:16" ht="15" customHeight="1" thickBot="1">
      <c r="A16" s="345"/>
      <c r="B16" s="65" t="s">
        <v>3</v>
      </c>
      <c r="C16" s="22">
        <f>VLOOKUP(C8,'Labor Stds'!A14:Q76,7)</f>
        <v>87.927927927927939</v>
      </c>
      <c r="D16" s="22">
        <f>VLOOKUP(D8,'Labor Stds'!A14:Q76,7)</f>
        <v>140.78078078078079</v>
      </c>
      <c r="E16" s="22">
        <f>VLOOKUP(E8,'Labor Stds'!A14:Q76,7)</f>
        <v>49.489489489489493</v>
      </c>
      <c r="F16" s="22">
        <f>VLOOKUP(F8,'Labor Stds'!A14:Q76,7)</f>
        <v>85.525525525525538</v>
      </c>
      <c r="G16" s="22">
        <f>VLOOKUP(G8,'Labor Stds'!A14:Q76,7)</f>
        <v>111.95195195195195</v>
      </c>
      <c r="H16" s="22">
        <f>VLOOKUP(H8,'Labor Stds'!A14:Q76,7)</f>
        <v>111.95195195195195</v>
      </c>
      <c r="I16" s="22">
        <f>VLOOKUP(I8,'Labor Stds'!A14:Q76,7)</f>
        <v>95.135135135135144</v>
      </c>
      <c r="J16" s="23"/>
      <c r="K16" s="22">
        <f>SUM(C16:I16)</f>
        <v>682.7627627627628</v>
      </c>
      <c r="L16" s="4"/>
      <c r="M16" s="295" t="s">
        <v>206</v>
      </c>
      <c r="N16" s="296"/>
    </row>
    <row r="17" spans="1:13" ht="15" customHeight="1">
      <c r="A17" s="346"/>
      <c r="B17" s="64" t="s">
        <v>4</v>
      </c>
      <c r="C17" s="42">
        <f t="shared" ref="C17:I17" si="3">IF(C15=0,0,C16/C15)</f>
        <v>1.0037434694968943</v>
      </c>
      <c r="D17" s="42">
        <f t="shared" si="3"/>
        <v>0.93170602766896615</v>
      </c>
      <c r="E17" s="42">
        <f t="shared" si="3"/>
        <v>1.0375155029243079</v>
      </c>
      <c r="F17" s="42">
        <f t="shared" si="3"/>
        <v>1.0341659676605264</v>
      </c>
      <c r="G17" s="42">
        <f t="shared" si="3"/>
        <v>0.94633940787786941</v>
      </c>
      <c r="H17" s="42">
        <f t="shared" si="3"/>
        <v>1.0223922552689677</v>
      </c>
      <c r="I17" s="42">
        <f t="shared" si="3"/>
        <v>0.93269740328563866</v>
      </c>
      <c r="J17" s="41"/>
      <c r="K17" s="42">
        <f>IF(K15=0,0,K16/K15)</f>
        <v>0.9769105204789853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Screen'!K$293</f>
        <v>4.5</v>
      </c>
      <c r="D19" s="185">
        <f>+'Input Screen'!K$294</f>
        <v>0</v>
      </c>
      <c r="E19" s="185">
        <f>+'Input Screen'!K$295</f>
        <v>0</v>
      </c>
      <c r="F19" s="185">
        <f>+'Input Screen'!K$296</f>
        <v>0</v>
      </c>
      <c r="G19" s="185">
        <f>+'Input Screen'!K$297</f>
        <v>8</v>
      </c>
      <c r="H19" s="185">
        <f>+'Input Screen'!K$298</f>
        <v>0</v>
      </c>
      <c r="I19" s="185">
        <f>+'Input Screen'!K$299</f>
        <v>0</v>
      </c>
      <c r="J19" s="23"/>
      <c r="K19" s="22">
        <f>SUM(C19:I19)</f>
        <v>12.5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8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12.923076923076923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1.0940170940170941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1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1.0338461538461539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Screen'!L$293</f>
        <v>22.7</v>
      </c>
      <c r="D23" s="185">
        <f>+'Input Screen'!L$294</f>
        <v>22.4</v>
      </c>
      <c r="E23" s="185">
        <f>+'Input Screen'!L$295</f>
        <v>15</v>
      </c>
      <c r="F23" s="185">
        <f>+'Input Screen'!L$296</f>
        <v>21</v>
      </c>
      <c r="G23" s="185">
        <f>+'Input Screen'!L$297</f>
        <v>22.4</v>
      </c>
      <c r="H23" s="185">
        <f>+'Input Screen'!L$298</f>
        <v>21.7</v>
      </c>
      <c r="I23" s="185">
        <f>+'Input Screen'!L$299</f>
        <v>22.7</v>
      </c>
      <c r="J23" s="23"/>
      <c r="K23" s="22">
        <f>SUM(C23:I23)</f>
        <v>147.9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0.99118942731277537</v>
      </c>
      <c r="D25" s="42">
        <f t="shared" si="5"/>
        <v>1.0044642857142858</v>
      </c>
      <c r="E25" s="42">
        <f t="shared" si="5"/>
        <v>1</v>
      </c>
      <c r="F25" s="294">
        <f t="shared" si="5"/>
        <v>0.7142857142857143</v>
      </c>
      <c r="G25" s="42">
        <f t="shared" si="5"/>
        <v>1.0044642857142858</v>
      </c>
      <c r="H25" s="42">
        <f t="shared" si="5"/>
        <v>1.0368663594470047</v>
      </c>
      <c r="I25" s="42">
        <f t="shared" si="5"/>
        <v>0.99118942731277537</v>
      </c>
      <c r="J25" s="41"/>
      <c r="K25" s="42">
        <f>IF(K23=0,0,K24/K23)</f>
        <v>0.9634888438133874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Screen'!M$293</f>
        <v>0</v>
      </c>
      <c r="D27" s="185">
        <f>+'Input Screen'!M$294</f>
        <v>0</v>
      </c>
      <c r="E27" s="185">
        <f>+'Input Screen'!M$295</f>
        <v>15.6</v>
      </c>
      <c r="F27" s="185">
        <f>+'Input Screen'!M$296</f>
        <v>15.5</v>
      </c>
      <c r="G27" s="185">
        <f>+'Input Screen'!M$297</f>
        <v>7.5</v>
      </c>
      <c r="H27" s="185">
        <f>+'Input Screen'!M$298</f>
        <v>0</v>
      </c>
      <c r="I27" s="185">
        <f>+'Input Screen'!M$299</f>
        <v>0</v>
      </c>
      <c r="J27" s="23"/>
      <c r="K27" s="22">
        <f>SUM(C27:I27)</f>
        <v>38.6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Screen'!N$293</f>
        <v>7.5</v>
      </c>
      <c r="D31" s="185">
        <f>+'Input Screen'!N$294</f>
        <v>7.5</v>
      </c>
      <c r="E31" s="185">
        <f>+'Input Screen'!N$295</f>
        <v>7.55</v>
      </c>
      <c r="F31" s="185">
        <f>+'Input Screen'!N$296</f>
        <v>7.5</v>
      </c>
      <c r="G31" s="185">
        <f>+'Input Screen'!N$297</f>
        <v>7.55</v>
      </c>
      <c r="H31" s="185">
        <f>+'Input Screen'!N$298</f>
        <v>7.55</v>
      </c>
      <c r="I31" s="185">
        <f>+'Input Screen'!N$299</f>
        <v>7.55</v>
      </c>
      <c r="J31" s="23"/>
      <c r="K31" s="22">
        <f>SUM(C31:I31)</f>
        <v>52.699999999999996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0.99337748344370869</v>
      </c>
      <c r="F33" s="42">
        <f t="shared" si="7"/>
        <v>1</v>
      </c>
      <c r="G33" s="42">
        <f t="shared" si="7"/>
        <v>0.99337748344370869</v>
      </c>
      <c r="H33" s="42">
        <f>IF(H31=0,0,H32/H31)</f>
        <v>0.99337748344370869</v>
      </c>
      <c r="I33" s="42">
        <f t="shared" si="7"/>
        <v>0.99337748344370869</v>
      </c>
      <c r="J33" s="41"/>
      <c r="K33" s="42">
        <f>IF(K31=0,0,K32/K31)</f>
        <v>0.99620493358633788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Screen'!O$293</f>
        <v>7.5</v>
      </c>
      <c r="D35" s="185">
        <f>+'Input Screen'!O$294</f>
        <v>7.5</v>
      </c>
      <c r="E35" s="185">
        <f>+'Input Screen'!O$295</f>
        <v>7.55</v>
      </c>
      <c r="F35" s="185">
        <f>+'Input Screen'!O$296</f>
        <v>7.5</v>
      </c>
      <c r="G35" s="185">
        <f>+'Input Screen'!O$297</f>
        <v>7.55</v>
      </c>
      <c r="H35" s="185">
        <f>+'Input Screen'!O$298</f>
        <v>7.55</v>
      </c>
      <c r="I35" s="185">
        <f>+'Input Screen'!O$299</f>
        <v>7.55</v>
      </c>
      <c r="J35" s="23"/>
      <c r="K35" s="22">
        <f>SUM(C35:I35)</f>
        <v>52.699999999999996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0.99337748344370869</v>
      </c>
      <c r="F37" s="42">
        <f t="shared" si="8"/>
        <v>1</v>
      </c>
      <c r="G37" s="42">
        <f t="shared" si="8"/>
        <v>0.99337748344370869</v>
      </c>
      <c r="H37" s="42">
        <f t="shared" si="8"/>
        <v>0.99337748344370869</v>
      </c>
      <c r="I37" s="42">
        <f t="shared" si="8"/>
        <v>0.99337748344370869</v>
      </c>
      <c r="J37" s="41"/>
      <c r="K37" s="42">
        <f>IF(K35=0,0,K36/K35)</f>
        <v>0.99620493358633788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Screen'!P$293</f>
        <v>14.9</v>
      </c>
      <c r="D39" s="185">
        <f>+'Input Screen'!P$294</f>
        <v>7.5</v>
      </c>
      <c r="E39" s="185">
        <f>+'Input Screen'!P$295</f>
        <v>7.5</v>
      </c>
      <c r="F39" s="185">
        <f>+'Input Screen'!P$296</f>
        <v>15.1</v>
      </c>
      <c r="G39" s="185">
        <f>+'Input Screen'!P$297</f>
        <v>15.1</v>
      </c>
      <c r="H39" s="185">
        <f>+'Input Screen'!P$298</f>
        <v>7.5</v>
      </c>
      <c r="I39" s="185">
        <f>+'Input Screen'!P$299</f>
        <v>7.5</v>
      </c>
      <c r="J39" s="23"/>
      <c r="K39" s="22">
        <f>SUM(C39:I39)</f>
        <v>75.099999999999994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0.76644295302013421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0.75629139072847684</v>
      </c>
      <c r="G41" s="42">
        <f t="shared" si="9"/>
        <v>0.75629139072847684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1.0644474034620506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Screen'!Q$293</f>
        <v>30</v>
      </c>
      <c r="D43" s="185">
        <f>+'Input Screen'!Q$294</f>
        <v>30</v>
      </c>
      <c r="E43" s="185">
        <f>+'Input Screen'!Q$295</f>
        <v>30</v>
      </c>
      <c r="F43" s="185">
        <f>+'Input Screen'!Q$296</f>
        <v>30</v>
      </c>
      <c r="G43" s="185">
        <f>+'Input Screen'!Q$297</f>
        <v>30</v>
      </c>
      <c r="H43" s="185">
        <f>+'Input Screen'!Q$298</f>
        <v>30.1</v>
      </c>
      <c r="I43" s="185">
        <f>+'Input Screen'!Q$299</f>
        <v>20.399999999999999</v>
      </c>
      <c r="J43" s="23"/>
      <c r="K43" s="22">
        <f>SUM(C43:I43)</f>
        <v>200.5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15.76530612244898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195.76530612244898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0.52551020408163263</v>
      </c>
      <c r="F45" s="42">
        <f t="shared" si="10"/>
        <v>1</v>
      </c>
      <c r="G45" s="42">
        <f t="shared" si="10"/>
        <v>1</v>
      </c>
      <c r="H45" s="42">
        <f t="shared" si="10"/>
        <v>0.99667774086378735</v>
      </c>
      <c r="I45" s="42">
        <f t="shared" si="10"/>
        <v>1.4705882352941178</v>
      </c>
      <c r="J45" s="41"/>
      <c r="K45" s="42">
        <f>IF(K43=0,0,K44/K43)</f>
        <v>0.97638556669550614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Screen'!R$293</f>
        <v>8</v>
      </c>
      <c r="D47" s="185">
        <f>+'Input Screen'!R$294</f>
        <v>8</v>
      </c>
      <c r="E47" s="185">
        <f>+'Input Screen'!R$295</f>
        <v>8</v>
      </c>
      <c r="F47" s="185">
        <f>+'Input Screen'!R$296</f>
        <v>8</v>
      </c>
      <c r="G47" s="185">
        <f>+'Input Screen'!R$297</f>
        <v>8</v>
      </c>
      <c r="H47" s="185">
        <f>+'Input Screen'!R$298</f>
        <v>8</v>
      </c>
      <c r="I47" s="185">
        <f>+'Input Screen'!R$299</f>
        <v>8</v>
      </c>
      <c r="J47" s="23"/>
      <c r="K47" s="22">
        <f>SUM(C47:I47)</f>
        <v>56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Screen'!S$293</f>
        <v>16</v>
      </c>
      <c r="D51" s="185">
        <f>+'Input Screen'!S$294</f>
        <v>23.5</v>
      </c>
      <c r="E51" s="185">
        <f>+'Input Screen'!S$295</f>
        <v>15.5</v>
      </c>
      <c r="F51" s="185">
        <f>+'Input Screen'!S$296</f>
        <v>15.5</v>
      </c>
      <c r="G51" s="185">
        <f>+'Input Screen'!S$297</f>
        <v>7.5</v>
      </c>
      <c r="H51" s="185">
        <f>+'Input Screen'!S$298</f>
        <v>15.5</v>
      </c>
      <c r="I51" s="185">
        <f>+'Input Screen'!S$299</f>
        <v>8</v>
      </c>
      <c r="J51" s="23"/>
      <c r="K51" s="22">
        <f>SUM(C51:I51)</f>
        <v>101.5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0.85624999999999996</v>
      </c>
      <c r="D53" s="42">
        <f t="shared" si="12"/>
        <v>0.58297872340425527</v>
      </c>
      <c r="E53" s="42">
        <f t="shared" si="12"/>
        <v>0.88387096774193541</v>
      </c>
      <c r="F53" s="42">
        <f t="shared" si="12"/>
        <v>0.88387096774193541</v>
      </c>
      <c r="G53" s="42">
        <f t="shared" si="12"/>
        <v>1.8266666666666667</v>
      </c>
      <c r="H53" s="42">
        <f t="shared" si="12"/>
        <v>0.88387096774193541</v>
      </c>
      <c r="I53" s="42">
        <f t="shared" si="12"/>
        <v>1.7124999999999999</v>
      </c>
      <c r="J53" s="41"/>
      <c r="K53" s="42">
        <f>IF(K51=0,0,K52/K51)</f>
        <v>0.94482758620689655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Screen'!T$293</f>
        <v>11.43</v>
      </c>
      <c r="D55" s="185">
        <f>+'Input Screen'!T$294</f>
        <v>11.43</v>
      </c>
      <c r="E55" s="185">
        <f>+'Input Screen'!T$295</f>
        <v>11.43</v>
      </c>
      <c r="F55" s="185">
        <f>+'Input Screen'!T$296</f>
        <v>11.43</v>
      </c>
      <c r="G55" s="185">
        <f>+'Input Screen'!T$297</f>
        <v>11.43</v>
      </c>
      <c r="H55" s="185">
        <f>+'Input Screen'!T$298</f>
        <v>11.43</v>
      </c>
      <c r="I55" s="185">
        <f>+'Input Screen'!T$299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Screen'!U$293</f>
        <v>0</v>
      </c>
      <c r="D59" s="185">
        <f>+'Input Screen'!U$294</f>
        <v>1.1000000000000001</v>
      </c>
      <c r="E59" s="185">
        <f>+'Input Screen'!U$295</f>
        <v>0</v>
      </c>
      <c r="F59" s="185">
        <f>+'Input Screen'!U$296</f>
        <v>0.30099999999999999</v>
      </c>
      <c r="G59" s="185">
        <f>+'Input Screen'!U$297</f>
        <v>0.75</v>
      </c>
      <c r="H59" s="185">
        <f>+'Input Screen'!U$298</f>
        <v>0.5</v>
      </c>
      <c r="I59" s="185">
        <f>+'Input Screen'!U$299</f>
        <v>0.2</v>
      </c>
      <c r="J59" s="23"/>
      <c r="K59" s="22">
        <f>SUM(C59:I59)</f>
        <v>2.851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26.173950000000008</v>
      </c>
      <c r="E60" s="28">
        <f>E59*'Labor Stds'!$S$10</f>
        <v>0</v>
      </c>
      <c r="F60" s="28">
        <f>F59*'Labor Stds'!$S$10</f>
        <v>7.1621445000000019</v>
      </c>
      <c r="G60" s="28">
        <f>G59*'Labor Stds'!$S$10</f>
        <v>17.845875000000007</v>
      </c>
      <c r="H60" s="28">
        <f>H59*'Labor Stds'!$S$10</f>
        <v>11.897250000000003</v>
      </c>
      <c r="I60" s="28">
        <f>I59*'Labor Stds'!$S$10</f>
        <v>4.7589000000000015</v>
      </c>
      <c r="J60" s="23"/>
      <c r="K60" s="28">
        <f>SUM(C60:I60)</f>
        <v>67.838119500000019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8.7246500000000022</v>
      </c>
      <c r="E61" s="28">
        <f t="shared" si="14"/>
        <v>0</v>
      </c>
      <c r="F61" s="28">
        <f t="shared" si="14"/>
        <v>2.3873815000000005</v>
      </c>
      <c r="G61" s="28">
        <f t="shared" si="14"/>
        <v>5.9486250000000025</v>
      </c>
      <c r="H61" s="28">
        <f t="shared" si="14"/>
        <v>3.9657500000000012</v>
      </c>
      <c r="I61" s="28">
        <f t="shared" si="14"/>
        <v>1.5863000000000005</v>
      </c>
      <c r="J61" s="48"/>
      <c r="K61" s="28">
        <f>SUM(C61:I61)</f>
        <v>22.612706500000005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210.13000000000002</v>
      </c>
      <c r="D63" s="18">
        <f t="shared" ref="D63:I63" si="15">SUM(D15,D19,D23,D27,D31,D35,D39,D43,D47,D51,D55)</f>
        <v>268.93</v>
      </c>
      <c r="E63" s="18">
        <f t="shared" si="15"/>
        <v>165.82999999999998</v>
      </c>
      <c r="F63" s="18">
        <f t="shared" si="15"/>
        <v>214.23</v>
      </c>
      <c r="G63" s="18">
        <f t="shared" si="15"/>
        <v>243.33</v>
      </c>
      <c r="H63" s="18">
        <f t="shared" si="15"/>
        <v>218.83</v>
      </c>
      <c r="I63" s="18">
        <f t="shared" si="15"/>
        <v>195.13000000000002</v>
      </c>
      <c r="J63" s="17"/>
      <c r="K63" s="18">
        <f>SUM(C63:I63)</f>
        <v>1516.41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204.90100485100484</v>
      </c>
      <c r="D64" s="18">
        <f t="shared" ref="D64:I64" si="16">SUM(D16,D20,D24,D28,D32,D36,D40,D44,D48,D52,D56)</f>
        <v>252.83078078078077</v>
      </c>
      <c r="E64" s="18">
        <f t="shared" si="16"/>
        <v>139.80479561193849</v>
      </c>
      <c r="F64" s="18">
        <f t="shared" si="16"/>
        <v>190.07552552552553</v>
      </c>
      <c r="G64" s="18">
        <f t="shared" si="16"/>
        <v>232.00195195195195</v>
      </c>
      <c r="H64" s="18">
        <f t="shared" si="16"/>
        <v>224.00195195195195</v>
      </c>
      <c r="I64" s="18">
        <f t="shared" si="16"/>
        <v>207.18513513513514</v>
      </c>
      <c r="J64" s="23"/>
      <c r="K64" s="18">
        <f>SUM(C64:I64)</f>
        <v>1450.8011458082888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0.97511542783517258</v>
      </c>
      <c r="D65" s="42">
        <f t="shared" si="17"/>
        <v>0.94013602342907365</v>
      </c>
      <c r="E65" s="42">
        <f t="shared" si="17"/>
        <v>0.84306093958836459</v>
      </c>
      <c r="F65" s="42">
        <f t="shared" si="17"/>
        <v>0.88724980406817688</v>
      </c>
      <c r="G65" s="42">
        <f t="shared" si="17"/>
        <v>0.95344574015514705</v>
      </c>
      <c r="H65" s="42">
        <f t="shared" si="17"/>
        <v>1.0236345654249963</v>
      </c>
      <c r="I65" s="42">
        <f t="shared" si="17"/>
        <v>1.0617800191417779</v>
      </c>
      <c r="J65" s="41"/>
      <c r="K65" s="42">
        <f>IF(K63=0,0,K64/K63)</f>
        <v>0.95673409289591116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2929.6985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3723.6611499999995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2341.9105000000004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2986.0818815000007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3369.5891249999995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3048.65625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2726.4648000000002</v>
      </c>
      <c r="J67" s="17"/>
      <c r="K67" s="28">
        <f>SUM(C67:I67)</f>
        <v>21126.062206500003</v>
      </c>
      <c r="L67" s="273">
        <v>76995</v>
      </c>
      <c r="M67" s="271">
        <f>+L67-K67</f>
        <v>55868.937793499994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2858.6600243243251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3494.2088531531531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1995.484289814304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2662.074168468469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3218.0185828828835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3111.9385828828836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2888.9475918918924</v>
      </c>
      <c r="J68" s="23"/>
      <c r="K68" s="28">
        <f>SUM(C68:I68)</f>
        <v>20229.332093417906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0.97575229134476638</v>
      </c>
      <c r="D69" s="42">
        <f t="shared" si="18"/>
        <v>0.93837992029783746</v>
      </c>
      <c r="E69" s="42">
        <f t="shared" si="18"/>
        <v>0.8520753845265665</v>
      </c>
      <c r="F69" s="42">
        <f t="shared" si="18"/>
        <v>0.89149402933694077</v>
      </c>
      <c r="G69" s="42">
        <f t="shared" si="18"/>
        <v>0.95501809375138103</v>
      </c>
      <c r="H69" s="42">
        <f t="shared" si="18"/>
        <v>1.0207574510517161</v>
      </c>
      <c r="I69" s="42">
        <f t="shared" si="18"/>
        <v>1.0595946780211107</v>
      </c>
      <c r="J69" s="41"/>
      <c r="K69" s="42">
        <f>IF(K67=0,0,K68/K67)</f>
        <v>0.95755337155041642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5.2289951489951818</v>
      </c>
      <c r="D71" s="47">
        <f t="shared" ref="D71:I71" si="19">IF(D63=0,0,D63-D64)</f>
        <v>16.099219219219236</v>
      </c>
      <c r="E71" s="47">
        <f t="shared" si="19"/>
        <v>26.025204388061496</v>
      </c>
      <c r="F71" s="47">
        <f t="shared" si="19"/>
        <v>24.154474474474455</v>
      </c>
      <c r="G71" s="47">
        <f t="shared" si="19"/>
        <v>11.328048048048061</v>
      </c>
      <c r="H71" s="47">
        <f t="shared" si="19"/>
        <v>-5.1719519519519395</v>
      </c>
      <c r="I71" s="47">
        <f t="shared" si="19"/>
        <v>-12.055135135135117</v>
      </c>
      <c r="J71" s="26"/>
      <c r="K71" s="242">
        <f>IF(K63=0,0,K63-K64)</f>
        <v>65.608854191711316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71.038475675674817</v>
      </c>
      <c r="D72" s="137">
        <f t="shared" ref="D72:I72" si="20">IF(D64=0,0,D67-D68)</f>
        <v>229.45229684684637</v>
      </c>
      <c r="E72" s="137">
        <f t="shared" si="20"/>
        <v>346.42621018569639</v>
      </c>
      <c r="F72" s="137">
        <f t="shared" si="20"/>
        <v>324.00771303153169</v>
      </c>
      <c r="G72" s="137">
        <f t="shared" si="20"/>
        <v>151.57054211711602</v>
      </c>
      <c r="H72" s="137">
        <f t="shared" si="20"/>
        <v>-63.282332882883566</v>
      </c>
      <c r="I72" s="137">
        <f t="shared" si="20"/>
        <v>-162.48279189189225</v>
      </c>
      <c r="J72" s="26"/>
      <c r="K72" s="137">
        <f>IF(K64=0,0,K67-K68)</f>
        <v>896.73011308209607</v>
      </c>
      <c r="L72" s="4"/>
    </row>
    <row r="73" spans="1:13" ht="15" customHeight="1">
      <c r="A73" s="68" t="s">
        <v>154</v>
      </c>
      <c r="B73" s="240">
        <f>IF(K64=0,0,(K64*60)/K11)</f>
        <v>60.660675086060856</v>
      </c>
      <c r="C73" s="78">
        <f>IF(C63=0,0,(C63*60)/C11)</f>
        <v>66.356842105263169</v>
      </c>
      <c r="D73" s="78">
        <f t="shared" ref="D73:I73" si="21">IF(D63=0,0,(D63*60)/D11)</f>
        <v>55.44948453608248</v>
      </c>
      <c r="E73" s="78">
        <f t="shared" si="21"/>
        <v>98.512871287128704</v>
      </c>
      <c r="F73" s="78">
        <f t="shared" si="21"/>
        <v>73.032954545454544</v>
      </c>
      <c r="G73" s="78">
        <f t="shared" si="21"/>
        <v>59.591020408163267</v>
      </c>
      <c r="H73" s="78">
        <f t="shared" si="21"/>
        <v>56.593965517241386</v>
      </c>
      <c r="I73" s="78">
        <f t="shared" si="21"/>
        <v>58.539000000000009</v>
      </c>
      <c r="J73" s="26"/>
      <c r="K73" s="243">
        <f>IF(K63=0,0,(K63*60)/K11)</f>
        <v>63.403902439024392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16.591414496833217</v>
      </c>
      <c r="C74" s="78">
        <f t="shared" ref="C74:K74" si="22">IF(C15=0,0,(C8/(C15/8)))</f>
        <v>16.712328767123289</v>
      </c>
      <c r="D74" s="78">
        <f t="shared" si="22"/>
        <v>15.407015221707479</v>
      </c>
      <c r="E74" s="78">
        <f t="shared" si="22"/>
        <v>16.939203354297693</v>
      </c>
      <c r="F74" s="78">
        <f t="shared" si="22"/>
        <v>17.025392986698911</v>
      </c>
      <c r="G74" s="78">
        <f t="shared" si="22"/>
        <v>15.756551141166526</v>
      </c>
      <c r="H74" s="78">
        <f t="shared" si="22"/>
        <v>16.949771689497716</v>
      </c>
      <c r="I74" s="78">
        <f t="shared" si="22"/>
        <v>15.686274509803921</v>
      </c>
      <c r="J74" s="26"/>
      <c r="K74" s="243">
        <f t="shared" si="22"/>
        <v>16.20832737158392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11.761904761904761</v>
      </c>
      <c r="C75" s="78">
        <f>IF(C19=0,0,(C9/(C19/8)))</f>
        <v>12.444444444444445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12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12.16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54.97654417513683</v>
      </c>
      <c r="C77" s="78">
        <f>IF(C43=0,0,(C11/(C43/7.5)))</f>
        <v>47.5</v>
      </c>
      <c r="D77" s="78">
        <f t="shared" ref="D77:I77" si="25">IF(D43=0,0,(D11/(D43/7.5)))</f>
        <v>72.75</v>
      </c>
      <c r="E77" s="78">
        <f t="shared" si="25"/>
        <v>25.25</v>
      </c>
      <c r="F77" s="78">
        <f t="shared" si="25"/>
        <v>44</v>
      </c>
      <c r="G77" s="78">
        <f t="shared" si="25"/>
        <v>61.25</v>
      </c>
      <c r="H77" s="78">
        <f t="shared" si="25"/>
        <v>57.807308970099662</v>
      </c>
      <c r="I77" s="78">
        <f t="shared" si="25"/>
        <v>73.529411764705884</v>
      </c>
      <c r="J77" s="38"/>
      <c r="K77" s="78">
        <f>IF(K43=0,0,(K11/(K43/7.5)))</f>
        <v>53.678304239401491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P92"/>
  <sheetViews>
    <sheetView showGridLines="0" view="pageBreakPreview" zoomScaleSheetLayoutView="100" workbookViewId="0">
      <selection activeCell="K21" sqref="K21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60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0.13162024907749093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Screen'!B300</f>
        <v>41566</v>
      </c>
      <c r="D5" s="12">
        <f t="shared" ref="D5:I5" si="0">+C5+1</f>
        <v>41567</v>
      </c>
      <c r="E5" s="12">
        <f t="shared" si="0"/>
        <v>41568</v>
      </c>
      <c r="F5" s="12">
        <f t="shared" si="0"/>
        <v>41569</v>
      </c>
      <c r="G5" s="12">
        <f t="shared" si="0"/>
        <v>41570</v>
      </c>
      <c r="H5" s="12">
        <f t="shared" si="0"/>
        <v>41571</v>
      </c>
      <c r="I5" s="12">
        <f t="shared" si="0"/>
        <v>41572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Screen'!C$300</f>
        <v>229</v>
      </c>
      <c r="D6" s="16">
        <f>+'Input Screen'!C$301</f>
        <v>193</v>
      </c>
      <c r="E6" s="16">
        <f>+'Input Screen'!C$302</f>
        <v>185</v>
      </c>
      <c r="F6" s="16">
        <f>+'Input Screen'!C$303</f>
        <v>261</v>
      </c>
      <c r="G6" s="16">
        <f>+'Input Screen'!C$304</f>
        <v>280</v>
      </c>
      <c r="H6" s="16">
        <f>+'Input Screen'!C$305</f>
        <v>276</v>
      </c>
      <c r="I6" s="16">
        <f>+'Input Screen'!C$306</f>
        <v>202</v>
      </c>
      <c r="J6" s="17"/>
      <c r="K6" s="18">
        <f>SUM(C6:I6)</f>
        <v>1626</v>
      </c>
      <c r="L6" s="263">
        <f>+K67/K6</f>
        <v>13.091620249077492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0.73870967741935489</v>
      </c>
      <c r="D7" s="42">
        <f t="shared" ref="D7:I7" si="1">D6/310</f>
        <v>0.6225806451612903</v>
      </c>
      <c r="E7" s="42">
        <f t="shared" si="1"/>
        <v>0.59677419354838712</v>
      </c>
      <c r="F7" s="42">
        <f t="shared" si="1"/>
        <v>0.84193548387096773</v>
      </c>
      <c r="G7" s="42">
        <f t="shared" si="1"/>
        <v>0.90322580645161288</v>
      </c>
      <c r="H7" s="42">
        <f t="shared" si="1"/>
        <v>0.89032258064516134</v>
      </c>
      <c r="I7" s="42">
        <f t="shared" si="1"/>
        <v>0.65161290322580645</v>
      </c>
      <c r="J7" s="17"/>
      <c r="K7" s="42">
        <f>K6/2170</f>
        <v>0.74930875576036871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Screen'!D$300</f>
        <v>206</v>
      </c>
      <c r="D8" s="16">
        <f>+'Input Screen'!D$301</f>
        <v>218</v>
      </c>
      <c r="E8" s="16">
        <f>+'Input Screen'!D$302</f>
        <v>192</v>
      </c>
      <c r="F8" s="16">
        <f>+'Input Screen'!D$303</f>
        <v>246</v>
      </c>
      <c r="G8" s="16">
        <f>+'Input Screen'!D$304</f>
        <v>265</v>
      </c>
      <c r="H8" s="16">
        <f>+'Input Screen'!D$305</f>
        <v>265</v>
      </c>
      <c r="I8" s="16">
        <f>+'Input Screen'!D$306</f>
        <v>185</v>
      </c>
      <c r="J8" s="17"/>
      <c r="K8" s="18">
        <f t="shared" ref="K8:K13" si="2">SUM(C8:I8)</f>
        <v>1577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Screen'!E$300</f>
        <v>10</v>
      </c>
      <c r="D9" s="16">
        <f>+'Input Screen'!E$301</f>
        <v>0</v>
      </c>
      <c r="E9" s="16">
        <f>+'Input Screen'!E$302</f>
        <v>0</v>
      </c>
      <c r="F9" s="16">
        <f>+'Input Screen'!E$303</f>
        <v>0</v>
      </c>
      <c r="G9" s="16">
        <f>+'Input Screen'!E$304</f>
        <v>0</v>
      </c>
      <c r="H9" s="16">
        <f>+'Input Screen'!E$305</f>
        <v>0</v>
      </c>
      <c r="I9" s="16">
        <f>+'Input Screen'!E$306</f>
        <v>13</v>
      </c>
      <c r="J9" s="17"/>
      <c r="K9" s="18">
        <f t="shared" si="2"/>
        <v>23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Screen'!F$300</f>
        <v>3</v>
      </c>
      <c r="D10" s="16">
        <f>+'Input Screen'!F$301</f>
        <v>0</v>
      </c>
      <c r="E10" s="16">
        <f>+'Input Screen'!F$302</f>
        <v>5</v>
      </c>
      <c r="F10" s="16">
        <f>+'Input Screen'!F$303</f>
        <v>2</v>
      </c>
      <c r="G10" s="16">
        <f>+'Input Screen'!F$304</f>
        <v>0</v>
      </c>
      <c r="H10" s="16">
        <f>+'Input Screen'!F$305</f>
        <v>1</v>
      </c>
      <c r="I10" s="16">
        <f>+'Input Screen'!F$306</f>
        <v>0</v>
      </c>
      <c r="J10" s="17"/>
      <c r="K10" s="18">
        <f t="shared" si="2"/>
        <v>11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Screen'!G$300</f>
        <v>219</v>
      </c>
      <c r="D11" s="16">
        <f>+'Input Screen'!G$301</f>
        <v>218</v>
      </c>
      <c r="E11" s="16">
        <f>+'Input Screen'!G$302</f>
        <v>197</v>
      </c>
      <c r="F11" s="16">
        <f>+'Input Screen'!G$303</f>
        <v>248</v>
      </c>
      <c r="G11" s="16">
        <f>+'Input Screen'!G$304</f>
        <v>265</v>
      </c>
      <c r="H11" s="16">
        <f>+'Input Screen'!G$305</f>
        <v>266</v>
      </c>
      <c r="I11" s="16">
        <f>+'Input Screen'!G$306</f>
        <v>198</v>
      </c>
      <c r="J11" s="17"/>
      <c r="K11" s="18">
        <f t="shared" si="2"/>
        <v>1611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Screen'!H$300</f>
        <v>0</v>
      </c>
      <c r="D12" s="16">
        <f>+'Input Screen'!H$301</f>
        <v>0</v>
      </c>
      <c r="E12" s="16">
        <f>+'Input Screen'!H$302</f>
        <v>0</v>
      </c>
      <c r="F12" s="16">
        <f>+'Input Screen'!H$303</f>
        <v>0</v>
      </c>
      <c r="G12" s="16">
        <f>+'Input Screen'!H$304</f>
        <v>0</v>
      </c>
      <c r="H12" s="16">
        <f>+'Input Screen'!H$305</f>
        <v>0</v>
      </c>
      <c r="I12" s="16">
        <f>+'Input Screen'!H$306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Screen'!I$300</f>
        <v>8</v>
      </c>
      <c r="D13" s="16">
        <f>+'Input Screen'!I$301</f>
        <v>8</v>
      </c>
      <c r="E13" s="16">
        <f>+'Input Screen'!I$302</f>
        <v>8</v>
      </c>
      <c r="F13" s="16">
        <f>+'Input Screen'!I$303</f>
        <v>8</v>
      </c>
      <c r="G13" s="16">
        <f>+'Input Screen'!I$304</f>
        <v>8</v>
      </c>
      <c r="H13" s="16">
        <f>+'Input Screen'!I$305</f>
        <v>8</v>
      </c>
      <c r="I13" s="16">
        <f>+'Input Screen'!I$306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Screen'!J$300</f>
        <v>111.3</v>
      </c>
      <c r="D15" s="185">
        <f>+'Input Screen'!J$301</f>
        <v>107.7</v>
      </c>
      <c r="E15" s="185">
        <f>+'Input Screen'!J$302</f>
        <v>87.95</v>
      </c>
      <c r="F15" s="185">
        <f>+'Input Screen'!J$303</f>
        <v>113.4</v>
      </c>
      <c r="G15" s="185">
        <f>+'Input Screen'!J$304</f>
        <v>123.05</v>
      </c>
      <c r="H15" s="185">
        <f>+'Input Screen'!J$305</f>
        <v>125.7</v>
      </c>
      <c r="I15" s="185">
        <f>+'Input Screen'!J$306</f>
        <v>88</v>
      </c>
      <c r="J15" s="23"/>
      <c r="K15" s="22">
        <f>SUM(C15:I15)</f>
        <v>757.1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99.939939939939947</v>
      </c>
      <c r="D16" s="22">
        <f>VLOOKUP(D8,'Labor Stds'!A14:Q76,7)</f>
        <v>104.74474474474475</v>
      </c>
      <c r="E16" s="22">
        <f>VLOOKUP(E8,'Labor Stds'!A14:Q76,7)</f>
        <v>92.732732732732742</v>
      </c>
      <c r="F16" s="22">
        <f>VLOOKUP(F8,'Labor Stds'!A14:Q76,7)</f>
        <v>119.15915915915917</v>
      </c>
      <c r="G16" s="22">
        <f>VLOOKUP(G8,'Labor Stds'!A14:Q76,7)</f>
        <v>126.36636636636638</v>
      </c>
      <c r="H16" s="22">
        <f>VLOOKUP(H8,'Labor Stds'!A14:Q76,7)</f>
        <v>126.36636636636638</v>
      </c>
      <c r="I16" s="22">
        <f>VLOOKUP(I8,'Labor Stds'!A14:Q76,7)</f>
        <v>87.927927927927939</v>
      </c>
      <c r="J16" s="23"/>
      <c r="K16" s="22">
        <f>SUM(C16:I16)</f>
        <v>757.23723723723731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0.8979329734046716</v>
      </c>
      <c r="D17" s="42">
        <f t="shared" si="3"/>
        <v>0.97256030403662719</v>
      </c>
      <c r="E17" s="42">
        <f t="shared" si="3"/>
        <v>1.0543801334023051</v>
      </c>
      <c r="F17" s="42">
        <f t="shared" si="3"/>
        <v>1.0507862359714213</v>
      </c>
      <c r="G17" s="42">
        <f t="shared" si="3"/>
        <v>1.0269513723394261</v>
      </c>
      <c r="H17" s="42">
        <f t="shared" si="3"/>
        <v>1.0053012439647284</v>
      </c>
      <c r="I17" s="42">
        <f t="shared" si="3"/>
        <v>0.99918099918099934</v>
      </c>
      <c r="J17" s="41"/>
      <c r="K17" s="42">
        <f>IF(K15=0,0,K16/K15)</f>
        <v>1.0001812669888221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Screen'!K$300</f>
        <v>8</v>
      </c>
      <c r="D19" s="185">
        <f>+'Input Screen'!K$301</f>
        <v>0</v>
      </c>
      <c r="E19" s="185">
        <f>+'Input Screen'!K$302</f>
        <v>0</v>
      </c>
      <c r="F19" s="185">
        <f>+'Input Screen'!K$303</f>
        <v>0</v>
      </c>
      <c r="G19" s="185">
        <f>+'Input Screen'!K$304</f>
        <v>0</v>
      </c>
      <c r="H19" s="185">
        <f>+'Input Screen'!K$305</f>
        <v>0</v>
      </c>
      <c r="I19" s="185">
        <f>+'Input Screen'!K$306</f>
        <v>7.2</v>
      </c>
      <c r="J19" s="23"/>
      <c r="K19" s="22">
        <f>SUM(C19:I19)</f>
        <v>15.2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8</v>
      </c>
      <c r="J20" s="23"/>
      <c r="K20" s="22">
        <f>SUM(C20:I20)</f>
        <v>12.923076923076923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0.61538461538461542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1.1111111111111112</v>
      </c>
      <c r="J21" s="41"/>
      <c r="K21" s="42">
        <f>IF(K19=0,0,K20/K19)</f>
        <v>0.8502024291497976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Screen'!L$300</f>
        <v>22.5</v>
      </c>
      <c r="D23" s="185">
        <f>+'Input Screen'!L$301</f>
        <v>22.6</v>
      </c>
      <c r="E23" s="185">
        <f>+'Input Screen'!L$302</f>
        <v>15</v>
      </c>
      <c r="F23" s="185">
        <f>+'Input Screen'!L$303</f>
        <v>22.2</v>
      </c>
      <c r="G23" s="185">
        <f>+'Input Screen'!L$304</f>
        <v>22.6</v>
      </c>
      <c r="H23" s="185">
        <f>+'Input Screen'!L$305</f>
        <v>22.5</v>
      </c>
      <c r="I23" s="185">
        <f>+'Input Screen'!L$306</f>
        <v>21</v>
      </c>
      <c r="J23" s="23"/>
      <c r="K23" s="22">
        <f>SUM(C23:I23)</f>
        <v>148.4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0.99557522123893794</v>
      </c>
      <c r="E25" s="42">
        <f t="shared" si="5"/>
        <v>1.5</v>
      </c>
      <c r="F25" s="42">
        <f t="shared" si="5"/>
        <v>1.0135135135135136</v>
      </c>
      <c r="G25" s="42">
        <f t="shared" si="5"/>
        <v>0.99557522123893794</v>
      </c>
      <c r="H25" s="42">
        <f t="shared" si="5"/>
        <v>1</v>
      </c>
      <c r="I25" s="42">
        <f t="shared" si="5"/>
        <v>1.0714285714285714</v>
      </c>
      <c r="J25" s="41"/>
      <c r="K25" s="42">
        <f>IF(K23=0,0,K24/K23)</f>
        <v>1.0613207547169812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Screen'!M$300</f>
        <v>0</v>
      </c>
      <c r="D27" s="185">
        <f>+'Input Screen'!M$301</f>
        <v>0</v>
      </c>
      <c r="E27" s="185">
        <f>+'Input Screen'!M$302</f>
        <v>0</v>
      </c>
      <c r="F27" s="185">
        <f>+'Input Screen'!M$303</f>
        <v>0</v>
      </c>
      <c r="G27" s="185">
        <f>+'Input Screen'!M$304</f>
        <v>0</v>
      </c>
      <c r="H27" s="185">
        <f>+'Input Screen'!M$305</f>
        <v>0</v>
      </c>
      <c r="I27" s="185">
        <f>+'Input Screen'!M$306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Screen'!N$300</f>
        <v>7.55</v>
      </c>
      <c r="D31" s="185">
        <f>+'Input Screen'!N$301</f>
        <v>7.5</v>
      </c>
      <c r="E31" s="185">
        <f>+'Input Screen'!N$302</f>
        <v>7.55</v>
      </c>
      <c r="F31" s="185">
        <f>+'Input Screen'!N$303</f>
        <v>7.5</v>
      </c>
      <c r="G31" s="185">
        <f>+'Input Screen'!N$304</f>
        <v>7.5</v>
      </c>
      <c r="H31" s="185">
        <f>+'Input Screen'!N$305</f>
        <v>7.5</v>
      </c>
      <c r="I31" s="185">
        <f>+'Input Screen'!N$306</f>
        <v>7.5</v>
      </c>
      <c r="J31" s="23"/>
      <c r="K31" s="22">
        <f>SUM(C31:I31)</f>
        <v>52.6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</v>
      </c>
      <c r="E33" s="42">
        <f>IF(E31=0,0,E32/E31)</f>
        <v>0.99337748344370869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0.99809885931558928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Screen'!O$300</f>
        <v>7.55</v>
      </c>
      <c r="D35" s="185">
        <f>+'Input Screen'!O$301</f>
        <v>7.5</v>
      </c>
      <c r="E35" s="185">
        <f>+'Input Screen'!O$302</f>
        <v>7.55</v>
      </c>
      <c r="F35" s="185">
        <f>+'Input Screen'!O$303</f>
        <v>7.5</v>
      </c>
      <c r="G35" s="185">
        <f>+'Input Screen'!O$304</f>
        <v>7.5</v>
      </c>
      <c r="H35" s="185">
        <f>+'Input Screen'!O$305</f>
        <v>7.5</v>
      </c>
      <c r="I35" s="185">
        <f>+'Input Screen'!O$306</f>
        <v>7.5</v>
      </c>
      <c r="J35" s="23"/>
      <c r="K35" s="22">
        <f>SUM(C35:I35)</f>
        <v>52.6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0.99337748344370869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0.99809885931558928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Screen'!P$300</f>
        <v>15.1</v>
      </c>
      <c r="D39" s="185">
        <f>+'Input Screen'!P$301</f>
        <v>7.6</v>
      </c>
      <c r="E39" s="185">
        <f>+'Input Screen'!P$302</f>
        <v>7.7</v>
      </c>
      <c r="F39" s="185">
        <f>+'Input Screen'!P$303</f>
        <v>15</v>
      </c>
      <c r="G39" s="185">
        <f>+'Input Screen'!P$304</f>
        <v>15</v>
      </c>
      <c r="H39" s="185">
        <f>+'Input Screen'!P$305</f>
        <v>7.5</v>
      </c>
      <c r="I39" s="185">
        <f>+'Input Screen'!P$306</f>
        <v>7.6</v>
      </c>
      <c r="J39" s="23"/>
      <c r="K39" s="22">
        <f>SUM(C39:I39)</f>
        <v>75.5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1.5026315789473685</v>
      </c>
      <c r="E41" s="42">
        <f t="shared" si="9"/>
        <v>1.4831168831168831</v>
      </c>
      <c r="F41" s="42">
        <f t="shared" si="9"/>
        <v>0.76133333333333331</v>
      </c>
      <c r="G41" s="42">
        <f t="shared" si="9"/>
        <v>0.76133333333333331</v>
      </c>
      <c r="H41" s="42">
        <f t="shared" si="9"/>
        <v>1.5226666666666666</v>
      </c>
      <c r="I41" s="42">
        <f t="shared" si="9"/>
        <v>1.5026315789473685</v>
      </c>
      <c r="J41" s="41"/>
      <c r="K41" s="42">
        <f>IF(K39=0,0,K40/K39)</f>
        <v>1.0588079470198675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Screen'!Q$300</f>
        <v>22</v>
      </c>
      <c r="D43" s="185">
        <f>+'Input Screen'!Q$301</f>
        <v>30.2</v>
      </c>
      <c r="E43" s="185">
        <f>+'Input Screen'!Q$302</f>
        <v>30.1</v>
      </c>
      <c r="F43" s="185">
        <f>+'Input Screen'!Q$303</f>
        <v>30.2</v>
      </c>
      <c r="G43" s="185">
        <f>+'Input Screen'!Q$304</f>
        <v>30</v>
      </c>
      <c r="H43" s="185">
        <f>+'Input Screen'!Q$305</f>
        <v>30</v>
      </c>
      <c r="I43" s="185">
        <f>+'Input Screen'!Q$306</f>
        <v>26.1</v>
      </c>
      <c r="J43" s="23"/>
      <c r="K43" s="22">
        <f>SUM(C43:I43)</f>
        <v>198.6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1.3636363636363635</v>
      </c>
      <c r="D45" s="42">
        <f t="shared" si="10"/>
        <v>0.99337748344370869</v>
      </c>
      <c r="E45" s="42">
        <f t="shared" si="10"/>
        <v>0.99667774086378735</v>
      </c>
      <c r="F45" s="42">
        <f t="shared" si="10"/>
        <v>0.99337748344370869</v>
      </c>
      <c r="G45" s="42">
        <f t="shared" si="10"/>
        <v>1</v>
      </c>
      <c r="H45" s="42">
        <f t="shared" si="10"/>
        <v>1</v>
      </c>
      <c r="I45" s="42">
        <f t="shared" si="10"/>
        <v>1.1494252873563218</v>
      </c>
      <c r="J45" s="41"/>
      <c r="K45" s="42">
        <f>IF(K43=0,0,K44/K43)</f>
        <v>1.0574018126888218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Screen'!R$300</f>
        <v>8</v>
      </c>
      <c r="D47" s="185">
        <f>+'Input Screen'!R$301</f>
        <v>8</v>
      </c>
      <c r="E47" s="185">
        <f>+'Input Screen'!R$302</f>
        <v>7.9</v>
      </c>
      <c r="F47" s="185">
        <f>+'Input Screen'!R$303</f>
        <v>8</v>
      </c>
      <c r="G47" s="185">
        <f>+'Input Screen'!R$304</f>
        <v>8</v>
      </c>
      <c r="H47" s="185">
        <f>+'Input Screen'!R$305</f>
        <v>8</v>
      </c>
      <c r="I47" s="185">
        <f>+'Input Screen'!R$306</f>
        <v>8</v>
      </c>
      <c r="J47" s="23"/>
      <c r="K47" s="22">
        <f>SUM(C47:I47)</f>
        <v>55.9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1.0126582278481011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1.0017889087656531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Screen'!S$300</f>
        <v>8</v>
      </c>
      <c r="D51" s="185">
        <f>+'Input Screen'!S$301</f>
        <v>15.5</v>
      </c>
      <c r="E51" s="185">
        <f>+'Input Screen'!S$302</f>
        <v>15.5</v>
      </c>
      <c r="F51" s="185">
        <f>+'Input Screen'!S$303</f>
        <v>15.5</v>
      </c>
      <c r="G51" s="185">
        <f>+'Input Screen'!S$304</f>
        <v>7.5</v>
      </c>
      <c r="H51" s="185">
        <f>+'Input Screen'!S$305</f>
        <v>15.5</v>
      </c>
      <c r="I51" s="185">
        <f>+'Input Screen'!S$306</f>
        <v>15.9</v>
      </c>
      <c r="J51" s="23"/>
      <c r="K51" s="22">
        <f>SUM(C51:I51)</f>
        <v>93.4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0.88387096774193541</v>
      </c>
      <c r="E53" s="42">
        <f t="shared" si="12"/>
        <v>0.88387096774193541</v>
      </c>
      <c r="F53" s="42">
        <f t="shared" si="12"/>
        <v>0.88387096774193541</v>
      </c>
      <c r="G53" s="42">
        <f t="shared" si="12"/>
        <v>1.8266666666666667</v>
      </c>
      <c r="H53" s="42">
        <f t="shared" si="12"/>
        <v>0.88387096774193541</v>
      </c>
      <c r="I53" s="42">
        <f t="shared" si="12"/>
        <v>0.86163522012578608</v>
      </c>
      <c r="J53" s="41"/>
      <c r="K53" s="42">
        <f>IF(K51=0,0,K52/K51)</f>
        <v>1.0267665952890792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Screen'!T$300</f>
        <v>11.43</v>
      </c>
      <c r="D55" s="185">
        <f>+'Input Screen'!T$301</f>
        <v>11.43</v>
      </c>
      <c r="E55" s="185">
        <f>+'Input Screen'!T$302</f>
        <v>11.43</v>
      </c>
      <c r="F55" s="185">
        <f>+'Input Screen'!T$303</f>
        <v>11.43</v>
      </c>
      <c r="G55" s="185">
        <f>+'Input Screen'!T$304</f>
        <v>11.43</v>
      </c>
      <c r="H55" s="185">
        <f>+'Input Screen'!T$305</f>
        <v>11.43</v>
      </c>
      <c r="I55" s="185">
        <f>+'Input Screen'!T$306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Screen'!U$300</f>
        <v>0.4</v>
      </c>
      <c r="D59" s="185">
        <f>+'Input Screen'!U$301</f>
        <v>0.4</v>
      </c>
      <c r="E59" s="185">
        <f>+'Input Screen'!U$302</f>
        <v>0.3</v>
      </c>
      <c r="F59" s="185">
        <f>+'Input Screen'!U$303</f>
        <v>0.45</v>
      </c>
      <c r="G59" s="185">
        <f>+'Input Screen'!U$304</f>
        <v>0.05</v>
      </c>
      <c r="H59" s="185">
        <f>+'Input Screen'!U$305</f>
        <v>0.25</v>
      </c>
      <c r="I59" s="185">
        <f>+'Input Screen'!U$306</f>
        <v>0.5</v>
      </c>
      <c r="J59" s="23"/>
      <c r="K59" s="22">
        <f>SUM(C59:I59)</f>
        <v>2.35</v>
      </c>
      <c r="L59" s="4"/>
    </row>
    <row r="60" spans="1:13" ht="15" customHeight="1">
      <c r="A60" s="337"/>
      <c r="B60" s="65" t="s">
        <v>71</v>
      </c>
      <c r="C60" s="28">
        <f>C59*'Labor Stds'!$S$10</f>
        <v>9.5178000000000029</v>
      </c>
      <c r="D60" s="28">
        <f>D59*'Labor Stds'!$S$10</f>
        <v>9.5178000000000029</v>
      </c>
      <c r="E60" s="28">
        <f>E59*'Labor Stds'!$S$10</f>
        <v>7.1383500000000017</v>
      </c>
      <c r="F60" s="28">
        <f>F59*'Labor Stds'!$S$10</f>
        <v>10.707525000000004</v>
      </c>
      <c r="G60" s="28">
        <f>G59*'Labor Stds'!$S$10</f>
        <v>1.1897250000000004</v>
      </c>
      <c r="H60" s="28">
        <f>H59*'Labor Stds'!$S$10</f>
        <v>5.9486250000000016</v>
      </c>
      <c r="I60" s="28">
        <f>I59*'Labor Stds'!$S$10</f>
        <v>11.897250000000003</v>
      </c>
      <c r="J60" s="23"/>
      <c r="K60" s="28">
        <f>SUM(C60:I60)</f>
        <v>55.917075000000011</v>
      </c>
      <c r="L60" s="4"/>
    </row>
    <row r="61" spans="1:13" ht="15" customHeight="1">
      <c r="A61" s="338"/>
      <c r="B61" s="64" t="s">
        <v>17</v>
      </c>
      <c r="C61" s="28">
        <f>C60/3</f>
        <v>3.172600000000001</v>
      </c>
      <c r="D61" s="28">
        <f t="shared" ref="D61:I61" si="14">D60/3</f>
        <v>3.172600000000001</v>
      </c>
      <c r="E61" s="28">
        <f t="shared" si="14"/>
        <v>2.3794500000000007</v>
      </c>
      <c r="F61" s="28">
        <f t="shared" si="14"/>
        <v>3.5691750000000013</v>
      </c>
      <c r="G61" s="28">
        <f t="shared" si="14"/>
        <v>0.39657500000000012</v>
      </c>
      <c r="H61" s="28">
        <f t="shared" si="14"/>
        <v>1.9828750000000006</v>
      </c>
      <c r="I61" s="28">
        <f t="shared" si="14"/>
        <v>3.9657500000000012</v>
      </c>
      <c r="J61" s="48"/>
      <c r="K61" s="28">
        <f>SUM(C61:I61)</f>
        <v>18.639025000000004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221.43000000000004</v>
      </c>
      <c r="D63" s="18">
        <f t="shared" ref="D63:I63" si="15">SUM(D15,D19,D23,D27,D31,D35,D39,D43,D47,D51,D55)</f>
        <v>218.03</v>
      </c>
      <c r="E63" s="18">
        <f t="shared" si="15"/>
        <v>190.68</v>
      </c>
      <c r="F63" s="18">
        <f t="shared" si="15"/>
        <v>230.73</v>
      </c>
      <c r="G63" s="18">
        <f t="shared" si="15"/>
        <v>232.58</v>
      </c>
      <c r="H63" s="18">
        <f t="shared" si="15"/>
        <v>235.63</v>
      </c>
      <c r="I63" s="18">
        <f t="shared" si="15"/>
        <v>200.23</v>
      </c>
      <c r="J63" s="17"/>
      <c r="K63" s="18">
        <f>SUM(C63:I63)</f>
        <v>1529.31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216.91301686301685</v>
      </c>
      <c r="D64" s="18">
        <f t="shared" ref="D64:I64" si="16">SUM(D16,D20,D24,D28,D32,D36,D40,D44,D48,D52,D56)</f>
        <v>216.79474474474475</v>
      </c>
      <c r="E64" s="18">
        <f t="shared" si="16"/>
        <v>204.78273273273274</v>
      </c>
      <c r="F64" s="18">
        <f t="shared" si="16"/>
        <v>231.20915915915916</v>
      </c>
      <c r="G64" s="18">
        <f t="shared" si="16"/>
        <v>238.41636636636636</v>
      </c>
      <c r="H64" s="18">
        <f t="shared" si="16"/>
        <v>238.41636636636636</v>
      </c>
      <c r="I64" s="18">
        <f t="shared" si="16"/>
        <v>207.97792792792794</v>
      </c>
      <c r="J64" s="23"/>
      <c r="K64" s="18">
        <f>SUM(C64:I64)</f>
        <v>1554.5103141603145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0.97960085292425059</v>
      </c>
      <c r="D65" s="42">
        <f t="shared" si="17"/>
        <v>0.99433447114958839</v>
      </c>
      <c r="E65" s="42">
        <f t="shared" si="17"/>
        <v>1.0739602094227645</v>
      </c>
      <c r="F65" s="42">
        <f t="shared" si="17"/>
        <v>1.0020767093969538</v>
      </c>
      <c r="G65" s="42">
        <f t="shared" si="17"/>
        <v>1.0250940165378208</v>
      </c>
      <c r="H65" s="42">
        <f t="shared" si="17"/>
        <v>1.0118251766174358</v>
      </c>
      <c r="I65" s="42">
        <f t="shared" si="17"/>
        <v>1.0386951402283771</v>
      </c>
      <c r="J65" s="41"/>
      <c r="K65" s="42">
        <f>IF(K63=0,0,K64/K63)</f>
        <v>1.0164782249251718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3076.7891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3037.2550999999999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2673.6269500000003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3206.0536750000001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3221.4920750000006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3269.4413749999999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2802.3162499999999</v>
      </c>
      <c r="J67" s="17"/>
      <c r="K67" s="28">
        <f>SUM(C67:I67)</f>
        <v>21286.974525000001</v>
      </c>
      <c r="L67" s="273">
        <v>76995</v>
      </c>
      <c r="M67" s="271">
        <f>+L67-K67</f>
        <v>55708.025475000002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3017.939303603604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3016.3710153153161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2857.0917360360368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3207.5061504504511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3303.0737180180181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3303.0737180180181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2899.4600243243249</v>
      </c>
      <c r="J68" s="23"/>
      <c r="K68" s="28">
        <f>SUM(C68:I68)</f>
        <v>21604.515665765772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0.98087298333304807</v>
      </c>
      <c r="D69" s="42">
        <f t="shared" si="18"/>
        <v>0.99312402679488998</v>
      </c>
      <c r="E69" s="42">
        <f t="shared" si="18"/>
        <v>1.0686201887799032</v>
      </c>
      <c r="F69" s="42">
        <f t="shared" si="18"/>
        <v>1.0004530415263404</v>
      </c>
      <c r="G69" s="42">
        <f t="shared" si="18"/>
        <v>1.0253241793301688</v>
      </c>
      <c r="H69" s="42">
        <f t="shared" si="18"/>
        <v>1.0102868775305744</v>
      </c>
      <c r="I69" s="42">
        <f t="shared" si="18"/>
        <v>1.0346655286762603</v>
      </c>
      <c r="J69" s="41"/>
      <c r="K69" s="42">
        <f>IF(K67=0,0,K68/K67)</f>
        <v>1.0149171569869095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4.5169831369831854</v>
      </c>
      <c r="D71" s="47">
        <f t="shared" ref="D71:I71" si="19">IF(D63=0,0,D63-D64)</f>
        <v>1.2352552552552538</v>
      </c>
      <c r="E71" s="47">
        <f t="shared" si="19"/>
        <v>-14.102732732732733</v>
      </c>
      <c r="F71" s="47">
        <f t="shared" si="19"/>
        <v>-0.47915915915916685</v>
      </c>
      <c r="G71" s="47">
        <f t="shared" si="19"/>
        <v>-5.8363663663663488</v>
      </c>
      <c r="H71" s="47">
        <f t="shared" si="19"/>
        <v>-2.7863663663663658</v>
      </c>
      <c r="I71" s="47">
        <f t="shared" si="19"/>
        <v>-7.7479279279279467</v>
      </c>
      <c r="J71" s="26"/>
      <c r="K71" s="242">
        <f>IF(K63=0,0,K63-K64)</f>
        <v>-25.20031416031452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58.849796396395959</v>
      </c>
      <c r="D72" s="137">
        <f t="shared" ref="D72:I72" si="20">IF(D64=0,0,D67-D68)</f>
        <v>20.884084684683785</v>
      </c>
      <c r="E72" s="137">
        <f t="shared" si="20"/>
        <v>-183.46478603603646</v>
      </c>
      <c r="F72" s="137">
        <f t="shared" si="20"/>
        <v>-1.4524754504509474</v>
      </c>
      <c r="G72" s="137">
        <f t="shared" si="20"/>
        <v>-81.58164301801753</v>
      </c>
      <c r="H72" s="137">
        <f t="shared" si="20"/>
        <v>-33.632343018018219</v>
      </c>
      <c r="I72" s="137">
        <f t="shared" si="20"/>
        <v>-97.143774324325022</v>
      </c>
      <c r="J72" s="26"/>
      <c r="K72" s="137">
        <f>IF(K64=0,0,K67-K68)</f>
        <v>-317.54114076577025</v>
      </c>
      <c r="L72" s="4"/>
    </row>
    <row r="73" spans="1:13" ht="15" customHeight="1">
      <c r="A73" s="68" t="s">
        <v>154</v>
      </c>
      <c r="B73" s="240">
        <f>IF(K64=0,0,(K64*60)/K11)</f>
        <v>57.896101086045235</v>
      </c>
      <c r="C73" s="78">
        <f>IF(C63=0,0,(C63*60)/C11)</f>
        <v>60.665753424657545</v>
      </c>
      <c r="D73" s="78">
        <f t="shared" ref="D73:I73" si="21">IF(D63=0,0,(D63*60)/D11)</f>
        <v>60.008256880733938</v>
      </c>
      <c r="E73" s="78">
        <f t="shared" si="21"/>
        <v>58.075126903553304</v>
      </c>
      <c r="F73" s="78">
        <f t="shared" si="21"/>
        <v>55.821774193548386</v>
      </c>
      <c r="G73" s="78">
        <f t="shared" si="21"/>
        <v>52.659622641509436</v>
      </c>
      <c r="H73" s="78">
        <f t="shared" si="21"/>
        <v>53.149624060150373</v>
      </c>
      <c r="I73" s="78">
        <f t="shared" si="21"/>
        <v>60.675757575757572</v>
      </c>
      <c r="J73" s="26"/>
      <c r="K73" s="243">
        <f>IF(K63=0,0,(K63*60)/K11)</f>
        <v>56.957541899441338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16.660564720812182</v>
      </c>
      <c r="C74" s="78">
        <f t="shared" ref="C74:K74" si="22">IF(C15=0,0,(C8/(C15/8)))</f>
        <v>14.806828391734053</v>
      </c>
      <c r="D74" s="78">
        <f t="shared" si="22"/>
        <v>16.193129062209842</v>
      </c>
      <c r="E74" s="78">
        <f t="shared" si="22"/>
        <v>17.464468447981808</v>
      </c>
      <c r="F74" s="78">
        <f t="shared" si="22"/>
        <v>17.354497354497354</v>
      </c>
      <c r="G74" s="78">
        <f t="shared" si="22"/>
        <v>17.228768793173508</v>
      </c>
      <c r="H74" s="78">
        <f t="shared" si="22"/>
        <v>16.865552903739061</v>
      </c>
      <c r="I74" s="78">
        <f t="shared" si="22"/>
        <v>16.818181818181817</v>
      </c>
      <c r="J74" s="26"/>
      <c r="K74" s="243">
        <f t="shared" si="22"/>
        <v>16.663584731211198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14.238095238095237</v>
      </c>
      <c r="C75" s="78">
        <f>IF(C19=0,0,(C9/(C19/8)))</f>
        <v>10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14.444444444444445</v>
      </c>
      <c r="J75" s="26"/>
      <c r="K75" s="243">
        <f>IF(K19=0,0,(K9/(K19/8)))</f>
        <v>12.105263157894738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57.535714285714285</v>
      </c>
      <c r="C77" s="78">
        <f>IF(C43=0,0,(C11/(C43/7.5)))</f>
        <v>74.659090909090921</v>
      </c>
      <c r="D77" s="78">
        <f t="shared" ref="D77:I77" si="25">IF(D43=0,0,(D11/(D43/7.5)))</f>
        <v>54.139072847682122</v>
      </c>
      <c r="E77" s="78">
        <f t="shared" si="25"/>
        <v>49.086378737541523</v>
      </c>
      <c r="F77" s="78">
        <f t="shared" si="25"/>
        <v>61.589403973509938</v>
      </c>
      <c r="G77" s="78">
        <f t="shared" si="25"/>
        <v>66.25</v>
      </c>
      <c r="H77" s="78">
        <f t="shared" si="25"/>
        <v>66.5</v>
      </c>
      <c r="I77" s="78">
        <f t="shared" si="25"/>
        <v>56.896551724137929</v>
      </c>
      <c r="J77" s="38"/>
      <c r="K77" s="78">
        <f>IF(K43=0,0,(K11/(K43/7.5)))</f>
        <v>60.838368580060425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P92"/>
  <sheetViews>
    <sheetView showGridLines="0" view="pageBreakPreview" zoomScaleSheetLayoutView="100" workbookViewId="0">
      <selection activeCell="I43" sqref="I43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61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1.5821218435321445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Screen'!B307</f>
        <v>41573</v>
      </c>
      <c r="D5" s="12">
        <f t="shared" ref="D5:I5" si="0">+C5+1</f>
        <v>41574</v>
      </c>
      <c r="E5" s="12">
        <f t="shared" si="0"/>
        <v>41575</v>
      </c>
      <c r="F5" s="12">
        <f t="shared" si="0"/>
        <v>41576</v>
      </c>
      <c r="G5" s="12">
        <f t="shared" si="0"/>
        <v>41577</v>
      </c>
      <c r="H5" s="12">
        <f t="shared" si="0"/>
        <v>41578</v>
      </c>
      <c r="I5" s="12">
        <f t="shared" si="0"/>
        <v>41579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Screen'!C$307</f>
        <v>165</v>
      </c>
      <c r="D6" s="16">
        <f>+'Input Screen'!C$308</f>
        <v>188</v>
      </c>
      <c r="E6" s="16">
        <f>+'Input Screen'!C$309</f>
        <v>125</v>
      </c>
      <c r="F6" s="16">
        <f>+'Input Screen'!C$310</f>
        <v>226</v>
      </c>
      <c r="G6" s="16">
        <f>+'Input Screen'!C$311</f>
        <v>246</v>
      </c>
      <c r="H6" s="16">
        <f>+'Input Screen'!C$312</f>
        <v>194</v>
      </c>
      <c r="I6" s="16">
        <f>+'Input Screen'!C$313</f>
        <v>147</v>
      </c>
      <c r="J6" s="17"/>
      <c r="K6" s="18">
        <f>SUM(C6:I6)</f>
        <v>1291</v>
      </c>
      <c r="L6" s="263">
        <f>+K67/K6</f>
        <v>14.542121843532145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0.532258064516129</v>
      </c>
      <c r="D7" s="42">
        <f t="shared" ref="D7:I7" si="1">D6/310</f>
        <v>0.6064516129032258</v>
      </c>
      <c r="E7" s="42">
        <f t="shared" si="1"/>
        <v>0.40322580645161288</v>
      </c>
      <c r="F7" s="42">
        <f t="shared" si="1"/>
        <v>0.7290322580645161</v>
      </c>
      <c r="G7" s="42">
        <f t="shared" si="1"/>
        <v>0.79354838709677422</v>
      </c>
      <c r="H7" s="42">
        <f t="shared" si="1"/>
        <v>0.62580645161290327</v>
      </c>
      <c r="I7" s="42">
        <f t="shared" si="1"/>
        <v>0.47419354838709676</v>
      </c>
      <c r="J7" s="17"/>
      <c r="K7" s="42">
        <f>K6/2170</f>
        <v>0.59493087557603686</v>
      </c>
      <c r="L7" s="260"/>
      <c r="M7" s="260"/>
      <c r="N7" s="261"/>
      <c r="O7" s="261"/>
    </row>
    <row r="8" spans="1:16" ht="15" customHeight="1">
      <c r="A8" s="15"/>
      <c r="B8" s="297" t="str">
        <f>'Week 1'!B8</f>
        <v>AM Rooms Cleaned</v>
      </c>
      <c r="C8" s="298">
        <f>+'Input Screen'!D$307</f>
        <v>170</v>
      </c>
      <c r="D8" s="298">
        <v>174</v>
      </c>
      <c r="E8" s="298">
        <f>+'Input Screen'!D$309</f>
        <v>125</v>
      </c>
      <c r="F8" s="298">
        <f>+'Input Screen'!D$310</f>
        <v>209</v>
      </c>
      <c r="G8" s="298">
        <f>+'Input Screen'!D$311</f>
        <v>234</v>
      </c>
      <c r="H8" s="298">
        <f>+'Input Screen'!D$312</f>
        <v>201</v>
      </c>
      <c r="I8" s="298">
        <f>+'Input Screen'!D$313</f>
        <v>142</v>
      </c>
      <c r="J8" s="299"/>
      <c r="K8" s="300">
        <f t="shared" ref="K8:K13" si="2">SUM(C8:I8)</f>
        <v>1255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Screen'!E$307</f>
        <v>0</v>
      </c>
      <c r="D9" s="16">
        <f>+'Input Screen'!E$308</f>
        <v>13</v>
      </c>
      <c r="E9" s="16">
        <f>+'Input Screen'!E$309</f>
        <v>0</v>
      </c>
      <c r="F9" s="16">
        <f>+'Input Screen'!E$310</f>
        <v>12</v>
      </c>
      <c r="G9" s="16">
        <f>+'Input Screen'!E$311</f>
        <v>0</v>
      </c>
      <c r="H9" s="16">
        <f>+'Input Screen'!E$312</f>
        <v>0</v>
      </c>
      <c r="I9" s="16">
        <f>+'Input Screen'!E$313</f>
        <v>0</v>
      </c>
      <c r="J9" s="17"/>
      <c r="K9" s="18">
        <f t="shared" si="2"/>
        <v>25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Screen'!F$307</f>
        <v>0</v>
      </c>
      <c r="D10" s="16">
        <f>+'Input Screen'!F$308</f>
        <v>0</v>
      </c>
      <c r="E10" s="16">
        <f>+'Input Screen'!F$309</f>
        <v>0</v>
      </c>
      <c r="F10" s="16">
        <f>+'Input Screen'!F$310</f>
        <v>0</v>
      </c>
      <c r="G10" s="16">
        <f>+'Input Screen'!F$311</f>
        <v>0</v>
      </c>
      <c r="H10" s="16">
        <f>+'Input Screen'!F$312</f>
        <v>0</v>
      </c>
      <c r="I10" s="16">
        <f>+'Input Screen'!F$313</f>
        <v>0</v>
      </c>
      <c r="J10" s="17"/>
      <c r="K10" s="18">
        <f t="shared" si="2"/>
        <v>0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Screen'!G$307</f>
        <v>170</v>
      </c>
      <c r="D11" s="16">
        <f>+'Input Screen'!G$308</f>
        <v>187</v>
      </c>
      <c r="E11" s="16">
        <f>+'Input Screen'!G$309</f>
        <v>125</v>
      </c>
      <c r="F11" s="16">
        <f>+'Input Screen'!G$310</f>
        <v>221</v>
      </c>
      <c r="G11" s="16">
        <f>+'Input Screen'!G$311</f>
        <v>234</v>
      </c>
      <c r="H11" s="16">
        <f>+'Input Screen'!G$312</f>
        <v>201</v>
      </c>
      <c r="I11" s="16">
        <f>+'Input Screen'!G$313</f>
        <v>142</v>
      </c>
      <c r="J11" s="17"/>
      <c r="K11" s="18">
        <f t="shared" si="2"/>
        <v>1280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Screen'!H$307</f>
        <v>0</v>
      </c>
      <c r="D12" s="16">
        <f>+'Input Screen'!H$308</f>
        <v>0</v>
      </c>
      <c r="E12" s="16">
        <f>+'Input Screen'!H$309</f>
        <v>0</v>
      </c>
      <c r="F12" s="16">
        <f>+'Input Screen'!H$310</f>
        <v>0</v>
      </c>
      <c r="G12" s="16">
        <f>+'Input Screen'!H$311</f>
        <v>0</v>
      </c>
      <c r="H12" s="16">
        <f>+'Input Screen'!H$312</f>
        <v>0</v>
      </c>
      <c r="I12" s="16">
        <f>+'Input Screen'!H$313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Screen'!I$307</f>
        <v>8</v>
      </c>
      <c r="D13" s="16">
        <f>+'Input Screen'!I$308</f>
        <v>8</v>
      </c>
      <c r="E13" s="16">
        <f>+'Input Screen'!I$309</f>
        <v>8</v>
      </c>
      <c r="F13" s="16">
        <f>+'Input Screen'!I$310</f>
        <v>8</v>
      </c>
      <c r="G13" s="16">
        <f>+'Input Screen'!I$311</f>
        <v>8</v>
      </c>
      <c r="H13" s="16">
        <f>+'Input Screen'!I$312</f>
        <v>8</v>
      </c>
      <c r="I13" s="16">
        <f>+'Input Screen'!I$313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Screen'!J$307</f>
        <v>78.8</v>
      </c>
      <c r="D15" s="185">
        <f>+'Input Screen'!J$308</f>
        <v>87.6</v>
      </c>
      <c r="E15" s="185">
        <f>+'Input Screen'!J$309</f>
        <v>58.95</v>
      </c>
      <c r="F15" s="185">
        <f>+'Input Screen'!J$310</f>
        <v>98.75</v>
      </c>
      <c r="G15" s="185">
        <f>+'Input Screen'!J$311</f>
        <v>110.7</v>
      </c>
      <c r="H15" s="185">
        <f>+'Input Screen'!J$312</f>
        <v>99.6</v>
      </c>
      <c r="I15" s="185">
        <f>+'Input Screen'!J$313</f>
        <v>68.2</v>
      </c>
      <c r="J15" s="23"/>
      <c r="K15" s="22">
        <f>SUM(C15:I15)</f>
        <v>602.6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80.720720720720735</v>
      </c>
      <c r="D16" s="22">
        <f>VLOOKUP(D8,'Labor Stds'!A14:Q76,7)</f>
        <v>83.123123123123136</v>
      </c>
      <c r="E16" s="22">
        <f>VLOOKUP(E8,'Labor Stds'!A14:Q76,7)</f>
        <v>59.099099099099107</v>
      </c>
      <c r="F16" s="22">
        <f>VLOOKUP(F8,'Labor Stds'!A14:Q76,7)</f>
        <v>99.939939939939947</v>
      </c>
      <c r="G16" s="22">
        <f>VLOOKUP(G8,'Labor Stds'!A14:Q76,7)</f>
        <v>111.95195195195195</v>
      </c>
      <c r="H16" s="22">
        <f>VLOOKUP(H8,'Labor Stds'!A14:Q76,7)</f>
        <v>97.537537537537546</v>
      </c>
      <c r="I16" s="22">
        <f>VLOOKUP(I8,'Labor Stds'!A14:Q76,7)</f>
        <v>68.708708708708713</v>
      </c>
      <c r="J16" s="23"/>
      <c r="K16" s="22">
        <f>SUM(C16:I16)</f>
        <v>601.08108108108115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1.0243746284355424</v>
      </c>
      <c r="D17" s="42">
        <f t="shared" si="3"/>
        <v>0.94889409957903126</v>
      </c>
      <c r="E17" s="42">
        <f t="shared" si="3"/>
        <v>1.0025292468040561</v>
      </c>
      <c r="F17" s="42">
        <f t="shared" si="3"/>
        <v>1.0120500247082527</v>
      </c>
      <c r="G17" s="42">
        <f t="shared" si="3"/>
        <v>1.0113094123934232</v>
      </c>
      <c r="H17" s="42">
        <f t="shared" si="3"/>
        <v>0.97929254555760592</v>
      </c>
      <c r="I17" s="42">
        <f t="shared" si="3"/>
        <v>1.007459071975201</v>
      </c>
      <c r="J17" s="41"/>
      <c r="K17" s="42">
        <f>IF(K15=0,0,K16/K15)</f>
        <v>0.9974793911070049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Screen'!K$307</f>
        <v>0</v>
      </c>
      <c r="D19" s="185">
        <f>+'Input Screen'!K$308</f>
        <v>7.2</v>
      </c>
      <c r="E19" s="185">
        <f>+'Input Screen'!K$309</f>
        <v>0</v>
      </c>
      <c r="F19" s="185">
        <f>+'Input Screen'!K$310</f>
        <v>7.2</v>
      </c>
      <c r="G19" s="185">
        <f>+'Input Screen'!K$311</f>
        <v>0</v>
      </c>
      <c r="H19" s="185">
        <f>+'Input Screen'!K$312</f>
        <v>0</v>
      </c>
      <c r="I19" s="185">
        <f>+'Input Screen'!K$313</f>
        <v>0</v>
      </c>
      <c r="J19" s="23"/>
      <c r="K19" s="22">
        <f>SUM(C19:I19)</f>
        <v>14.4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8</v>
      </c>
      <c r="E20" s="22">
        <f>VLOOKUP(E9,'Labor Stds'!A14:Q76,8)</f>
        <v>0</v>
      </c>
      <c r="F20" s="22">
        <f>VLOOKUP(F9,'Labor Stds'!A14:Q76,8)</f>
        <v>8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16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1.1111111111111112</v>
      </c>
      <c r="E21" s="42">
        <f>IF(E19=0,0,E20/E19)</f>
        <v>0</v>
      </c>
      <c r="F21" s="42">
        <f t="shared" si="4"/>
        <v>1.1111111111111112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1.1111111111111112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Screen'!L$307</f>
        <v>15</v>
      </c>
      <c r="D23" s="185">
        <f>+'Input Screen'!L$308</f>
        <v>22.6</v>
      </c>
      <c r="E23" s="185">
        <f>+'Input Screen'!L$309</f>
        <v>15</v>
      </c>
      <c r="F23" s="185">
        <f>+'Input Screen'!L$310</f>
        <v>22.6</v>
      </c>
      <c r="G23" s="185">
        <f>+'Input Screen'!L$311</f>
        <v>22.5</v>
      </c>
      <c r="H23" s="185">
        <f>+'Input Screen'!L$312</f>
        <v>22.5</v>
      </c>
      <c r="I23" s="185">
        <f>+'Input Screen'!L$313</f>
        <v>22.5</v>
      </c>
      <c r="J23" s="23"/>
      <c r="K23" s="22">
        <f>SUM(C23:I23)</f>
        <v>142.69999999999999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0.66371681415929196</v>
      </c>
      <c r="E25" s="42">
        <f t="shared" si="5"/>
        <v>1</v>
      </c>
      <c r="F25" s="42">
        <f t="shared" si="5"/>
        <v>0.99557522123893794</v>
      </c>
      <c r="G25" s="42">
        <f t="shared" si="5"/>
        <v>1</v>
      </c>
      <c r="H25" s="42">
        <f t="shared" si="5"/>
        <v>1</v>
      </c>
      <c r="I25" s="42">
        <f t="shared" si="5"/>
        <v>0.66666666666666663</v>
      </c>
      <c r="J25" s="41"/>
      <c r="K25" s="42">
        <f>IF(K23=0,0,K24/K23)</f>
        <v>0.89348283111422577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Screen'!M$307</f>
        <v>0</v>
      </c>
      <c r="D27" s="185">
        <f>+'Input Screen'!M$308</f>
        <v>0</v>
      </c>
      <c r="E27" s="185">
        <f>+'Input Screen'!M$309</f>
        <v>0</v>
      </c>
      <c r="F27" s="185">
        <f>+'Input Screen'!M$310</f>
        <v>0</v>
      </c>
      <c r="G27" s="185">
        <f>+'Input Screen'!M$311</f>
        <v>0</v>
      </c>
      <c r="H27" s="185">
        <f>+'Input Screen'!M$312</f>
        <v>0</v>
      </c>
      <c r="I27" s="185">
        <f>+'Input Screen'!M$313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Screen'!N$307</f>
        <v>7.55</v>
      </c>
      <c r="D31" s="185">
        <f>+'Input Screen'!N$308</f>
        <v>4</v>
      </c>
      <c r="E31" s="185">
        <f>+'Input Screen'!N$309</f>
        <v>7.5</v>
      </c>
      <c r="F31" s="185">
        <f>+'Input Screen'!N$310</f>
        <v>7.5</v>
      </c>
      <c r="G31" s="185">
        <f>+'Input Screen'!N$311</f>
        <v>7.55</v>
      </c>
      <c r="H31" s="185">
        <f>+'Input Screen'!N$312</f>
        <v>7.55</v>
      </c>
      <c r="I31" s="185">
        <f>+'Input Screen'!N$313</f>
        <v>4</v>
      </c>
      <c r="J31" s="23"/>
      <c r="K31" s="22">
        <f>SUM(C31:I31)</f>
        <v>45.65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1.875</v>
      </c>
      <c r="E33" s="42">
        <f>IF(E31=0,0,E32/E31)</f>
        <v>1</v>
      </c>
      <c r="F33" s="42">
        <f t="shared" si="7"/>
        <v>1</v>
      </c>
      <c r="G33" s="42">
        <f t="shared" si="7"/>
        <v>0.99337748344370869</v>
      </c>
      <c r="H33" s="42">
        <f>IF(H31=0,0,H32/H31)</f>
        <v>0.99337748344370869</v>
      </c>
      <c r="I33" s="42">
        <f t="shared" si="7"/>
        <v>1.875</v>
      </c>
      <c r="J33" s="41"/>
      <c r="K33" s="42">
        <f>IF(K31=0,0,K32/K31)</f>
        <v>1.1500547645125958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Screen'!O$307</f>
        <v>7.55</v>
      </c>
      <c r="D35" s="185">
        <f>+'Input Screen'!O$308</f>
        <v>4</v>
      </c>
      <c r="E35" s="185">
        <f>+'Input Screen'!O$309</f>
        <v>7.5</v>
      </c>
      <c r="F35" s="185">
        <f>+'Input Screen'!O$310</f>
        <v>7.5</v>
      </c>
      <c r="G35" s="185">
        <f>+'Input Screen'!O$311</f>
        <v>7.55</v>
      </c>
      <c r="H35" s="185">
        <f>+'Input Screen'!O$312</f>
        <v>7.55</v>
      </c>
      <c r="I35" s="185">
        <f>+'Input Screen'!O$313</f>
        <v>4</v>
      </c>
      <c r="J35" s="23"/>
      <c r="K35" s="22">
        <f>SUM(C35:I35)</f>
        <v>45.65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1.875</v>
      </c>
      <c r="E37" s="42">
        <f t="shared" si="8"/>
        <v>1</v>
      </c>
      <c r="F37" s="42">
        <f t="shared" si="8"/>
        <v>1</v>
      </c>
      <c r="G37" s="42">
        <f t="shared" si="8"/>
        <v>0.99337748344370869</v>
      </c>
      <c r="H37" s="42">
        <f t="shared" si="8"/>
        <v>0.99337748344370869</v>
      </c>
      <c r="I37" s="42">
        <f t="shared" si="8"/>
        <v>1.875</v>
      </c>
      <c r="J37" s="41"/>
      <c r="K37" s="42">
        <f>IF(K35=0,0,K36/K35)</f>
        <v>1.1500547645125958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Screen'!P$307</f>
        <v>15.1</v>
      </c>
      <c r="D39" s="185">
        <f>+'Input Screen'!P$308</f>
        <v>7.5</v>
      </c>
      <c r="E39" s="185">
        <f>+'Input Screen'!P$309</f>
        <v>7.6</v>
      </c>
      <c r="F39" s="185">
        <f>+'Input Screen'!P$310</f>
        <v>16.5</v>
      </c>
      <c r="G39" s="185">
        <f>+'Input Screen'!P$311</f>
        <v>7.5</v>
      </c>
      <c r="H39" s="185">
        <f>+'Input Screen'!P$312</f>
        <v>7.5</v>
      </c>
      <c r="I39" s="185">
        <f>+'Input Screen'!P$313</f>
        <v>7.5</v>
      </c>
      <c r="J39" s="23"/>
      <c r="K39" s="22">
        <f>SUM(C39:I39)</f>
        <v>69.2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1.5226666666666666</v>
      </c>
      <c r="E41" s="42">
        <f t="shared" si="9"/>
        <v>1.5026315789473685</v>
      </c>
      <c r="F41" s="42">
        <f t="shared" si="9"/>
        <v>0.69212121212121214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1.1552023121387283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Screen'!Q$307</f>
        <v>22.5</v>
      </c>
      <c r="D43" s="185">
        <f>+'Input Screen'!Q$308</f>
        <v>30</v>
      </c>
      <c r="E43" s="185">
        <f>+'Input Screen'!Q$309</f>
        <v>21.1</v>
      </c>
      <c r="F43" s="185">
        <f>+'Input Screen'!Q$310</f>
        <v>27.5</v>
      </c>
      <c r="G43" s="185">
        <f>+'Input Screen'!Q$311</f>
        <v>30</v>
      </c>
      <c r="H43" s="185">
        <f>+'Input Screen'!Q$312</f>
        <v>29.8</v>
      </c>
      <c r="I43" s="185">
        <f>+'Input Screen'!Q$313</f>
        <v>34</v>
      </c>
      <c r="J43" s="23"/>
      <c r="K43" s="22">
        <f>SUM(C43:I43)</f>
        <v>194.9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18.826530612244898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198.82653061224488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1.3333333333333333</v>
      </c>
      <c r="D45" s="42">
        <f t="shared" si="10"/>
        <v>1</v>
      </c>
      <c r="E45" s="42">
        <f t="shared" si="10"/>
        <v>0.89225263565141688</v>
      </c>
      <c r="F45" s="42">
        <f t="shared" si="10"/>
        <v>1.0909090909090908</v>
      </c>
      <c r="G45" s="42">
        <f t="shared" si="10"/>
        <v>1</v>
      </c>
      <c r="H45" s="42">
        <f t="shared" si="10"/>
        <v>1.006711409395973</v>
      </c>
      <c r="I45" s="42">
        <f t="shared" si="10"/>
        <v>0.88235294117647056</v>
      </c>
      <c r="J45" s="41"/>
      <c r="K45" s="42">
        <f>IF(K43=0,0,K44/K43)</f>
        <v>1.0201463859017181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Screen'!R$307</f>
        <v>7.4</v>
      </c>
      <c r="D47" s="185">
        <f>+'Input Screen'!R$308</f>
        <v>8</v>
      </c>
      <c r="E47" s="185">
        <f>+'Input Screen'!R$309</f>
        <v>5.3</v>
      </c>
      <c r="F47" s="185">
        <f>+'Input Screen'!R$310</f>
        <v>8</v>
      </c>
      <c r="G47" s="185">
        <f>+'Input Screen'!R$311</f>
        <v>8</v>
      </c>
      <c r="H47" s="185">
        <f>+'Input Screen'!R$312</f>
        <v>8</v>
      </c>
      <c r="I47" s="185">
        <f>+'Input Screen'!R$313</f>
        <v>8</v>
      </c>
      <c r="J47" s="23"/>
      <c r="K47" s="22">
        <f>SUM(C47:I47)</f>
        <v>52.7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1.0810810810810809</v>
      </c>
      <c r="D49" s="42">
        <f t="shared" si="11"/>
        <v>1</v>
      </c>
      <c r="E49" s="42">
        <f t="shared" si="11"/>
        <v>1.5094339622641511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1.0626185958254268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Screen'!S$307</f>
        <v>8</v>
      </c>
      <c r="D51" s="185">
        <f>+'Input Screen'!S$308</f>
        <v>15.5</v>
      </c>
      <c r="E51" s="185">
        <f>+'Input Screen'!S$309</f>
        <v>15.5</v>
      </c>
      <c r="F51" s="185">
        <f>+'Input Screen'!S$310</f>
        <v>15.1</v>
      </c>
      <c r="G51" s="185">
        <f>+'Input Screen'!S$311</f>
        <v>8</v>
      </c>
      <c r="H51" s="185">
        <f>+'Input Screen'!S$312</f>
        <v>15.6</v>
      </c>
      <c r="I51" s="185">
        <f>+'Input Screen'!S$313</f>
        <v>15.4</v>
      </c>
      <c r="J51" s="23"/>
      <c r="K51" s="22">
        <f>SUM(C51:I51)</f>
        <v>93.100000000000009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0.88387096774193541</v>
      </c>
      <c r="E53" s="42">
        <f t="shared" si="12"/>
        <v>0.88387096774193541</v>
      </c>
      <c r="F53" s="42">
        <f t="shared" si="12"/>
        <v>0.9072847682119205</v>
      </c>
      <c r="G53" s="42">
        <f t="shared" si="12"/>
        <v>1.7124999999999999</v>
      </c>
      <c r="H53" s="42">
        <f t="shared" si="12"/>
        <v>0.87820512820512819</v>
      </c>
      <c r="I53" s="42">
        <f t="shared" si="12"/>
        <v>0.88961038961038952</v>
      </c>
      <c r="J53" s="41"/>
      <c r="K53" s="42">
        <f>IF(K51=0,0,K52/K51)</f>
        <v>1.0300751879699248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Screen'!T$307</f>
        <v>11.43</v>
      </c>
      <c r="D55" s="185">
        <f>+'Input Screen'!T$308</f>
        <v>11.43</v>
      </c>
      <c r="E55" s="185">
        <f>+'Input Screen'!T$309</f>
        <v>11.43</v>
      </c>
      <c r="F55" s="185">
        <f>+'Input Screen'!T$310</f>
        <v>11.43</v>
      </c>
      <c r="G55" s="185">
        <f>+'Input Screen'!T$311</f>
        <v>11.43</v>
      </c>
      <c r="H55" s="185">
        <f>+'Input Screen'!T$312</f>
        <v>11.43</v>
      </c>
      <c r="I55" s="185">
        <f>+'Input Screen'!T$313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Screen'!U$307</f>
        <v>0</v>
      </c>
      <c r="D59" s="185">
        <f>+'Input Screen'!U$308</f>
        <v>0.2</v>
      </c>
      <c r="E59" s="185">
        <f>+'Input Screen'!U$309</f>
        <v>0</v>
      </c>
      <c r="F59" s="185">
        <f>+'Input Screen'!U$310</f>
        <v>0.1</v>
      </c>
      <c r="G59" s="185">
        <f>+'Input Screen'!U$311</f>
        <v>0.1</v>
      </c>
      <c r="H59" s="185">
        <f>+'Input Screen'!U$312</f>
        <v>0.4</v>
      </c>
      <c r="I59" s="185">
        <f>+'Input Screen'!U$313</f>
        <v>0.4</v>
      </c>
      <c r="J59" s="23"/>
      <c r="K59" s="22">
        <f>SUM(C59:I59)</f>
        <v>1.2000000000000002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4.7589000000000015</v>
      </c>
      <c r="E60" s="28">
        <f>E59*'Labor Stds'!$S$10</f>
        <v>0</v>
      </c>
      <c r="F60" s="28">
        <f>F59*'Labor Stds'!$S$10</f>
        <v>2.3794500000000007</v>
      </c>
      <c r="G60" s="28">
        <f>G59*'Labor Stds'!$S$10</f>
        <v>2.3794500000000007</v>
      </c>
      <c r="H60" s="28">
        <f>H59*'Labor Stds'!$S$10</f>
        <v>9.5178000000000029</v>
      </c>
      <c r="I60" s="28">
        <f>I59*'Labor Stds'!$S$10</f>
        <v>9.5178000000000029</v>
      </c>
      <c r="J60" s="23"/>
      <c r="K60" s="28">
        <f>SUM(C60:I60)</f>
        <v>28.553400000000011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1.5863000000000005</v>
      </c>
      <c r="E61" s="28">
        <f t="shared" si="14"/>
        <v>0</v>
      </c>
      <c r="F61" s="28">
        <f t="shared" si="14"/>
        <v>0.79315000000000024</v>
      </c>
      <c r="G61" s="28">
        <f t="shared" si="14"/>
        <v>0.79315000000000024</v>
      </c>
      <c r="H61" s="28">
        <f t="shared" si="14"/>
        <v>3.172600000000001</v>
      </c>
      <c r="I61" s="28">
        <f t="shared" si="14"/>
        <v>3.172600000000001</v>
      </c>
      <c r="J61" s="48"/>
      <c r="K61" s="28">
        <f>SUM(C61:I61)</f>
        <v>9.5178000000000029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173.33</v>
      </c>
      <c r="D63" s="18">
        <f t="shared" ref="D63:I63" si="15">SUM(D15,D19,D23,D27,D31,D35,D39,D43,D47,D51,D55)</f>
        <v>197.83</v>
      </c>
      <c r="E63" s="18">
        <f t="shared" si="15"/>
        <v>149.88</v>
      </c>
      <c r="F63" s="18">
        <f t="shared" si="15"/>
        <v>222.08</v>
      </c>
      <c r="G63" s="18">
        <f t="shared" si="15"/>
        <v>213.23000000000002</v>
      </c>
      <c r="H63" s="18">
        <f t="shared" si="15"/>
        <v>209.53000000000003</v>
      </c>
      <c r="I63" s="18">
        <f t="shared" si="15"/>
        <v>175.03</v>
      </c>
      <c r="J63" s="17"/>
      <c r="K63" s="18">
        <f>SUM(C63:I63)</f>
        <v>1340.91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185.27072072072073</v>
      </c>
      <c r="D64" s="18">
        <f t="shared" ref="D64:I64" si="16">SUM(D16,D20,D24,D28,D32,D36,D40,D44,D48,D52,D56)</f>
        <v>195.67312312312313</v>
      </c>
      <c r="E64" s="18">
        <f t="shared" si="16"/>
        <v>152.475629711344</v>
      </c>
      <c r="F64" s="18">
        <f t="shared" si="16"/>
        <v>219.98993993993994</v>
      </c>
      <c r="G64" s="18">
        <f t="shared" si="16"/>
        <v>224.00195195195195</v>
      </c>
      <c r="H64" s="18">
        <f t="shared" si="16"/>
        <v>209.58753753753754</v>
      </c>
      <c r="I64" s="18">
        <f t="shared" si="16"/>
        <v>173.2587087087087</v>
      </c>
      <c r="J64" s="23"/>
      <c r="K64" s="18">
        <f>SUM(C64:I64)</f>
        <v>1360.257611693326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1.068890098198354</v>
      </c>
      <c r="D65" s="42">
        <f t="shared" si="17"/>
        <v>0.98909732155448171</v>
      </c>
      <c r="E65" s="42">
        <f t="shared" si="17"/>
        <v>1.0173180525176408</v>
      </c>
      <c r="F65" s="42">
        <f t="shared" si="17"/>
        <v>0.9905887065018909</v>
      </c>
      <c r="G65" s="42">
        <f t="shared" si="17"/>
        <v>1.0505179944283258</v>
      </c>
      <c r="H65" s="42">
        <f t="shared" si="17"/>
        <v>1.0002746028613445</v>
      </c>
      <c r="I65" s="42">
        <f t="shared" si="17"/>
        <v>0.98988007032342284</v>
      </c>
      <c r="J65" s="41"/>
      <c r="K65" s="42">
        <f>IF(K63=0,0,K64/K63)</f>
        <v>1.0144287175823328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2434.7665000000002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2767.8167999999996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2125.7155000000002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3088.2826500000001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2965.6776500000001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2924.6190999999999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2467.0011</v>
      </c>
      <c r="J67" s="17"/>
      <c r="K67" s="28">
        <f>SUM(C67:I67)</f>
        <v>18773.879300000001</v>
      </c>
      <c r="L67" s="273">
        <v>76995</v>
      </c>
      <c r="M67" s="271">
        <f>+L67-K67</f>
        <v>58221.120699999999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2598.3624567567572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2736.2983126126132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2163.4995499724214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3058.7393036036042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3111.9385828828836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2920.8034477477486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2439.0831774774779</v>
      </c>
      <c r="J68" s="23"/>
      <c r="K68" s="28">
        <f>SUM(C68:I68)</f>
        <v>19028.724831053507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1.0671916410697933</v>
      </c>
      <c r="D69" s="42">
        <f t="shared" si="18"/>
        <v>0.9886125095463737</v>
      </c>
      <c r="E69" s="42">
        <f t="shared" si="18"/>
        <v>1.0177747445377432</v>
      </c>
      <c r="F69" s="42">
        <f t="shared" si="18"/>
        <v>0.99043372976356425</v>
      </c>
      <c r="G69" s="42">
        <f t="shared" si="18"/>
        <v>1.0493178794677445</v>
      </c>
      <c r="H69" s="42">
        <f t="shared" si="18"/>
        <v>0.99869533360694684</v>
      </c>
      <c r="I69" s="42">
        <f t="shared" si="18"/>
        <v>0.98868345761073151</v>
      </c>
      <c r="J69" s="41"/>
      <c r="K69" s="42">
        <f>IF(K67=0,0,K68/K67)</f>
        <v>1.0135744737132462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-11.940720720720719</v>
      </c>
      <c r="D71" s="47">
        <f t="shared" ref="D71:I71" si="19">IF(D63=0,0,D63-D64)</f>
        <v>2.1568768768768791</v>
      </c>
      <c r="E71" s="47">
        <f t="shared" si="19"/>
        <v>-2.595629711344003</v>
      </c>
      <c r="F71" s="47">
        <f t="shared" si="19"/>
        <v>2.0900600600600683</v>
      </c>
      <c r="G71" s="47">
        <f t="shared" si="19"/>
        <v>-10.771951951951934</v>
      </c>
      <c r="H71" s="47">
        <f t="shared" si="19"/>
        <v>-5.7537537537513117E-2</v>
      </c>
      <c r="I71" s="47">
        <f t="shared" si="19"/>
        <v>1.7712912912913055</v>
      </c>
      <c r="J71" s="26"/>
      <c r="K71" s="242">
        <f>IF(K63=0,0,K63-K64)</f>
        <v>-19.347611693325916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-163.595956756757</v>
      </c>
      <c r="D72" s="137">
        <f t="shared" ref="D72:I72" si="20">IF(D64=0,0,D67-D68)</f>
        <v>31.518487387386358</v>
      </c>
      <c r="E72" s="137">
        <f t="shared" si="20"/>
        <v>-37.784049972421144</v>
      </c>
      <c r="F72" s="137">
        <f t="shared" si="20"/>
        <v>29.543346396395918</v>
      </c>
      <c r="G72" s="137">
        <f t="shared" si="20"/>
        <v>-146.26093288288348</v>
      </c>
      <c r="H72" s="137">
        <f t="shared" si="20"/>
        <v>3.8156522522513114</v>
      </c>
      <c r="I72" s="137">
        <f t="shared" si="20"/>
        <v>27.917922522522076</v>
      </c>
      <c r="J72" s="26"/>
      <c r="K72" s="137">
        <f>IF(K64=0,0,K67-K68)</f>
        <v>-254.84553105350642</v>
      </c>
      <c r="L72" s="4"/>
    </row>
    <row r="73" spans="1:13" ht="15" customHeight="1">
      <c r="A73" s="68" t="s">
        <v>154</v>
      </c>
      <c r="B73" s="240">
        <f>IF(K64=0,0,(K64*60)/K11)</f>
        <v>63.762075548124656</v>
      </c>
      <c r="C73" s="78">
        <f>IF(C63=0,0,(C63*60)/C11)</f>
        <v>61.175294117647063</v>
      </c>
      <c r="D73" s="78">
        <f t="shared" ref="D73:I73" si="21">IF(D63=0,0,(D63*60)/D11)</f>
        <v>63.474866310160436</v>
      </c>
      <c r="E73" s="78">
        <f t="shared" si="21"/>
        <v>71.942399999999992</v>
      </c>
      <c r="F73" s="78">
        <f t="shared" si="21"/>
        <v>60.293212669683264</v>
      </c>
      <c r="G73" s="78">
        <f t="shared" si="21"/>
        <v>54.674358974358981</v>
      </c>
      <c r="H73" s="78">
        <f t="shared" si="21"/>
        <v>62.546268656716421</v>
      </c>
      <c r="I73" s="78">
        <f t="shared" si="21"/>
        <v>73.956338028169014</v>
      </c>
      <c r="J73" s="26"/>
      <c r="K73" s="243">
        <f>IF(K63=0,0,(K63*60)/K11)</f>
        <v>62.855156250000007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16.703237410071939</v>
      </c>
      <c r="C74" s="78">
        <f t="shared" ref="C74:K74" si="22">IF(C15=0,0,(C8/(C15/8)))</f>
        <v>17.258883248730964</v>
      </c>
      <c r="D74" s="78">
        <f t="shared" si="22"/>
        <v>15.890410958904111</v>
      </c>
      <c r="E74" s="78">
        <f t="shared" si="22"/>
        <v>16.963528413910094</v>
      </c>
      <c r="F74" s="78">
        <f t="shared" si="22"/>
        <v>16.931645569620255</v>
      </c>
      <c r="G74" s="78">
        <f t="shared" si="22"/>
        <v>16.910569105691057</v>
      </c>
      <c r="H74" s="78">
        <f t="shared" si="22"/>
        <v>16.144578313253014</v>
      </c>
      <c r="I74" s="78">
        <f t="shared" si="22"/>
        <v>16.656891495601172</v>
      </c>
      <c r="J74" s="26"/>
      <c r="K74" s="243">
        <f t="shared" si="22"/>
        <v>16.661135081314303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12.5</v>
      </c>
      <c r="C75" s="78">
        <f>IF(C19=0,0,(C9/(C19/8)))</f>
        <v>0</v>
      </c>
      <c r="D75" s="78">
        <f t="shared" ref="D75:I75" si="23">IF(D19=0,0,(D9/(D19/8)))</f>
        <v>14.444444444444445</v>
      </c>
      <c r="E75" s="78">
        <f t="shared" si="23"/>
        <v>0</v>
      </c>
      <c r="F75" s="78">
        <f t="shared" si="23"/>
        <v>13.333333333333332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13.888888888888889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48.283294842186301</v>
      </c>
      <c r="C77" s="78">
        <f>IF(C43=0,0,(C11/(C43/7.5)))</f>
        <v>56.666666666666664</v>
      </c>
      <c r="D77" s="78">
        <f t="shared" ref="D77:I77" si="25">IF(D43=0,0,(D11/(D43/7.5)))</f>
        <v>46.75</v>
      </c>
      <c r="E77" s="78">
        <f t="shared" si="25"/>
        <v>44.431279620853076</v>
      </c>
      <c r="F77" s="78">
        <f t="shared" si="25"/>
        <v>60.272727272727273</v>
      </c>
      <c r="G77" s="78">
        <f t="shared" si="25"/>
        <v>58.5</v>
      </c>
      <c r="H77" s="78">
        <f t="shared" si="25"/>
        <v>50.587248322147644</v>
      </c>
      <c r="I77" s="78">
        <f t="shared" si="25"/>
        <v>31.323529411764707</v>
      </c>
      <c r="J77" s="38"/>
      <c r="K77" s="78">
        <f>IF(K43=0,0,(K11/(K43/7.5)))</f>
        <v>49.256028732683426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P92"/>
  <sheetViews>
    <sheetView showGridLines="0" view="pageBreakPreview" topLeftCell="A37" zoomScaleSheetLayoutView="100" workbookViewId="0">
      <selection activeCell="I17" sqref="I17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62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-0.38193539244186248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Screen'!B314</f>
        <v>41580</v>
      </c>
      <c r="D5" s="12">
        <f t="shared" ref="D5:I5" si="0">+C5+1</f>
        <v>41581</v>
      </c>
      <c r="E5" s="12">
        <f t="shared" si="0"/>
        <v>41582</v>
      </c>
      <c r="F5" s="12">
        <f t="shared" si="0"/>
        <v>41583</v>
      </c>
      <c r="G5" s="12">
        <f t="shared" si="0"/>
        <v>41584</v>
      </c>
      <c r="H5" s="12">
        <f t="shared" si="0"/>
        <v>41585</v>
      </c>
      <c r="I5" s="12">
        <f t="shared" si="0"/>
        <v>41586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Screen'!C$314</f>
        <v>204</v>
      </c>
      <c r="D6" s="16">
        <f>+'Input Screen'!C$315</f>
        <v>239</v>
      </c>
      <c r="E6" s="16">
        <f>+'Input Screen'!C$316</f>
        <v>154</v>
      </c>
      <c r="F6" s="16">
        <f>+'Input Screen'!C$317</f>
        <v>289</v>
      </c>
      <c r="G6" s="16">
        <f>+'Input Screen'!C$318</f>
        <v>307</v>
      </c>
      <c r="H6" s="16">
        <f>+'Input Screen'!C$319</f>
        <v>300</v>
      </c>
      <c r="I6" s="16">
        <f>+'Input Screen'!C$320</f>
        <v>227</v>
      </c>
      <c r="J6" s="17"/>
      <c r="K6" s="18">
        <f>SUM(C6:I6)</f>
        <v>1720</v>
      </c>
      <c r="L6" s="263">
        <f>+K67/K6</f>
        <v>12.578064607558138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0.65806451612903227</v>
      </c>
      <c r="D7" s="42">
        <f t="shared" ref="D7:I7" si="1">D6/310</f>
        <v>0.7709677419354839</v>
      </c>
      <c r="E7" s="42">
        <f t="shared" si="1"/>
        <v>0.49677419354838709</v>
      </c>
      <c r="F7" s="42">
        <f t="shared" si="1"/>
        <v>0.93225806451612903</v>
      </c>
      <c r="G7" s="42">
        <f t="shared" si="1"/>
        <v>0.99032258064516132</v>
      </c>
      <c r="H7" s="42">
        <f t="shared" si="1"/>
        <v>0.967741935483871</v>
      </c>
      <c r="I7" s="42">
        <f t="shared" si="1"/>
        <v>0.73225806451612907</v>
      </c>
      <c r="J7" s="17"/>
      <c r="K7" s="42">
        <f>K6/2170</f>
        <v>0.79262672811059909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Screen'!D$314</f>
        <v>192</v>
      </c>
      <c r="D8" s="16">
        <f>+'Input Screen'!D$315</f>
        <v>193</v>
      </c>
      <c r="E8" s="16">
        <f>+'Input Screen'!D$316</f>
        <v>189</v>
      </c>
      <c r="F8" s="16">
        <f>+'Input Screen'!D$317</f>
        <v>269</v>
      </c>
      <c r="G8" s="16">
        <f>+'Input Screen'!D$318</f>
        <v>279</v>
      </c>
      <c r="H8" s="16">
        <f>+'Input Screen'!D$319</f>
        <v>288</v>
      </c>
      <c r="I8" s="16">
        <f>+'Input Screen'!D$320</f>
        <v>221</v>
      </c>
      <c r="J8" s="17"/>
      <c r="K8" s="18">
        <f t="shared" ref="K8:K13" si="2">SUM(C8:I8)</f>
        <v>1631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Screen'!E$314</f>
        <v>0</v>
      </c>
      <c r="D9" s="16">
        <f>+'Input Screen'!E$315</f>
        <v>0</v>
      </c>
      <c r="E9" s="16">
        <f>+'Input Screen'!E$316</f>
        <v>0</v>
      </c>
      <c r="F9" s="16">
        <f>+'Input Screen'!E$317</f>
        <v>3</v>
      </c>
      <c r="G9" s="16">
        <f>+'Input Screen'!E$318</f>
        <v>0</v>
      </c>
      <c r="H9" s="16">
        <f>+'Input Screen'!E$319</f>
        <v>0</v>
      </c>
      <c r="I9" s="16">
        <f>+'Input Screen'!E$320</f>
        <v>8</v>
      </c>
      <c r="J9" s="17"/>
      <c r="K9" s="18">
        <f t="shared" si="2"/>
        <v>11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Screen'!F$314</f>
        <v>4</v>
      </c>
      <c r="D10" s="16">
        <f>+'Input Screen'!F$315</f>
        <v>4</v>
      </c>
      <c r="E10" s="16">
        <f>+'Input Screen'!F$316</f>
        <v>2</v>
      </c>
      <c r="F10" s="16">
        <f>+'Input Screen'!F$317</f>
        <v>0</v>
      </c>
      <c r="G10" s="16">
        <f>+'Input Screen'!F$318</f>
        <v>0</v>
      </c>
      <c r="H10" s="16">
        <f>+'Input Screen'!F$319</f>
        <v>1</v>
      </c>
      <c r="I10" s="16">
        <f>+'Input Screen'!F$320</f>
        <v>1</v>
      </c>
      <c r="J10" s="17"/>
      <c r="K10" s="18">
        <f t="shared" si="2"/>
        <v>12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Screen'!G$314</f>
        <v>196</v>
      </c>
      <c r="D11" s="16">
        <f>+'Input Screen'!G$315</f>
        <v>197</v>
      </c>
      <c r="E11" s="16">
        <f>+'Input Screen'!G$316</f>
        <v>191</v>
      </c>
      <c r="F11" s="16">
        <f>+'Input Screen'!G$317</f>
        <v>272</v>
      </c>
      <c r="G11" s="16">
        <f>+'Input Screen'!G$318</f>
        <v>279</v>
      </c>
      <c r="H11" s="16">
        <f>+'Input Screen'!G$319</f>
        <v>289</v>
      </c>
      <c r="I11" s="16">
        <f>+'Input Screen'!G$320</f>
        <v>230</v>
      </c>
      <c r="J11" s="17"/>
      <c r="K11" s="18">
        <f t="shared" si="2"/>
        <v>1654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Screen'!H$314</f>
        <v>0</v>
      </c>
      <c r="D12" s="16">
        <f>+'Input Screen'!H$315</f>
        <v>0</v>
      </c>
      <c r="E12" s="16">
        <f>+'Input Screen'!H$316</f>
        <v>0</v>
      </c>
      <c r="F12" s="16">
        <f>+'Input Screen'!H$317</f>
        <v>0</v>
      </c>
      <c r="G12" s="16">
        <f>+'Input Screen'!H$318</f>
        <v>0</v>
      </c>
      <c r="H12" s="16">
        <f>+'Input Screen'!H$319</f>
        <v>0</v>
      </c>
      <c r="I12" s="16">
        <f>+'Input Screen'!H$320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Screen'!I$314</f>
        <v>8</v>
      </c>
      <c r="D13" s="16">
        <f>+'Input Screen'!I$315</f>
        <v>8</v>
      </c>
      <c r="E13" s="16">
        <f>+'Input Screen'!I$316</f>
        <v>8</v>
      </c>
      <c r="F13" s="16">
        <f>+'Input Screen'!I$317</f>
        <v>8</v>
      </c>
      <c r="G13" s="16">
        <f>+'Input Screen'!I$318</f>
        <v>8</v>
      </c>
      <c r="H13" s="16">
        <f>+'Input Screen'!I$319</f>
        <v>8</v>
      </c>
      <c r="I13" s="16">
        <f>+'Input Screen'!I$320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Screen'!J$314</f>
        <v>87.4</v>
      </c>
      <c r="D15" s="185">
        <f>+'Input Screen'!J$315</f>
        <v>94.5</v>
      </c>
      <c r="E15" s="185">
        <f>+'Input Screen'!J$316</f>
        <v>88</v>
      </c>
      <c r="F15" s="185">
        <f>+'Input Screen'!J$317</f>
        <v>126.55</v>
      </c>
      <c r="G15" s="185">
        <f>+'Input Screen'!J$318</f>
        <v>147.1</v>
      </c>
      <c r="H15" s="185">
        <f>+'Input Screen'!J$319</f>
        <v>135.35</v>
      </c>
      <c r="I15" s="185">
        <f>+'Input Screen'!J$320</f>
        <v>98.5</v>
      </c>
      <c r="J15" s="23"/>
      <c r="K15" s="22">
        <f>SUM(C15:I15)</f>
        <v>777.4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92.732732732732742</v>
      </c>
      <c r="D16" s="22">
        <f>VLOOKUP(D8,'Labor Stds'!A14:Q76,7)</f>
        <v>92.732732732732742</v>
      </c>
      <c r="E16" s="22">
        <f>VLOOKUP(E8,'Labor Stds'!A14:Q76,7)</f>
        <v>90.330330330330341</v>
      </c>
      <c r="F16" s="22">
        <f>VLOOKUP(F8,'Labor Stds'!A14:Q76,7)</f>
        <v>128.76876876876878</v>
      </c>
      <c r="G16" s="22">
        <f>VLOOKUP(G8,'Labor Stds'!A14:Q76,7)</f>
        <v>133.57357357357358</v>
      </c>
      <c r="H16" s="22">
        <f>VLOOKUP(H8,'Labor Stds'!A14:Q76,7)</f>
        <v>138.37837837837839</v>
      </c>
      <c r="I16" s="22">
        <f>VLOOKUP(I8,'Labor Stds'!A14:Q76,7)</f>
        <v>107.14714714714715</v>
      </c>
      <c r="J16" s="23"/>
      <c r="K16" s="22">
        <f>SUM(C16:I16)</f>
        <v>783.66366366366367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1.0610152486582693</v>
      </c>
      <c r="D17" s="42">
        <f t="shared" si="3"/>
        <v>0.98129875907653696</v>
      </c>
      <c r="E17" s="42">
        <f t="shared" si="3"/>
        <v>1.0264810264810267</v>
      </c>
      <c r="F17" s="42">
        <f t="shared" si="3"/>
        <v>1.0175327441230249</v>
      </c>
      <c r="G17" s="42">
        <f t="shared" si="3"/>
        <v>0.90804604740702644</v>
      </c>
      <c r="H17" s="42">
        <f t="shared" si="3"/>
        <v>1.022374424664783</v>
      </c>
      <c r="I17" s="42">
        <f t="shared" si="3"/>
        <v>1.0877882959101233</v>
      </c>
      <c r="J17" s="41"/>
      <c r="K17" s="42">
        <f>IF(K15=0,0,K16/K15)</f>
        <v>1.0080571953481652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Screen'!K$314</f>
        <v>0</v>
      </c>
      <c r="D19" s="185">
        <f>+'Input Screen'!K$315</f>
        <v>0</v>
      </c>
      <c r="E19" s="185">
        <f>+'Input Screen'!K$316</f>
        <v>0</v>
      </c>
      <c r="F19" s="185">
        <f>+'Input Screen'!K$317</f>
        <v>0</v>
      </c>
      <c r="G19" s="185">
        <f>+'Input Screen'!K$318</f>
        <v>0</v>
      </c>
      <c r="H19" s="185">
        <f>+'Input Screen'!K$319</f>
        <v>0</v>
      </c>
      <c r="I19" s="185">
        <f>+'Input Screen'!K$320</f>
        <v>5.4</v>
      </c>
      <c r="J19" s="23"/>
      <c r="K19" s="22">
        <f>SUM(C19:I19)</f>
        <v>5.4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1.8461538461538463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4.9230769230769234</v>
      </c>
      <c r="J20" s="23"/>
      <c r="K20" s="22">
        <f>SUM(C20:I20)</f>
        <v>6.7692307692307701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0.9116809116809117</v>
      </c>
      <c r="J21" s="41"/>
      <c r="K21" s="42">
        <f>IF(K19=0,0,K20/K19)</f>
        <v>1.2535612535612537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Screen'!L$314</f>
        <v>22.5</v>
      </c>
      <c r="D23" s="185">
        <f>+'Input Screen'!L$315</f>
        <v>22.5</v>
      </c>
      <c r="E23" s="185">
        <f>+'Input Screen'!L$316</f>
        <v>22.8</v>
      </c>
      <c r="F23" s="185">
        <f>+'Input Screen'!L$317</f>
        <v>22.2</v>
      </c>
      <c r="G23" s="185">
        <f>+'Input Screen'!L$318</f>
        <v>22.5</v>
      </c>
      <c r="H23" s="185">
        <f>+'Input Screen'!L$319</f>
        <v>29.9</v>
      </c>
      <c r="I23" s="185">
        <f>+'Input Screen'!L$320</f>
        <v>22.6</v>
      </c>
      <c r="J23" s="23"/>
      <c r="K23" s="22">
        <f>SUM(C23:I23)</f>
        <v>165</v>
      </c>
      <c r="L23" s="4"/>
      <c r="M23" s="301" t="s">
        <v>208</v>
      </c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1</v>
      </c>
      <c r="E25" s="42">
        <f t="shared" si="5"/>
        <v>0.98684210526315785</v>
      </c>
      <c r="F25" s="42">
        <f t="shared" si="5"/>
        <v>1.0135135135135136</v>
      </c>
      <c r="G25" s="42">
        <f t="shared" si="5"/>
        <v>1</v>
      </c>
      <c r="H25" s="42">
        <f t="shared" si="5"/>
        <v>0.75250836120401343</v>
      </c>
      <c r="I25" s="42">
        <f t="shared" si="5"/>
        <v>0.99557522123893794</v>
      </c>
      <c r="J25" s="41"/>
      <c r="K25" s="42">
        <f>IF(K23=0,0,K24/K23)</f>
        <v>0.95454545454545459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Screen'!M$314</f>
        <v>0</v>
      </c>
      <c r="D27" s="185">
        <f>+'Input Screen'!M$315</f>
        <v>0</v>
      </c>
      <c r="E27" s="185">
        <f>+'Input Screen'!M$316</f>
        <v>0</v>
      </c>
      <c r="F27" s="185">
        <f>+'Input Screen'!M$317</f>
        <v>0</v>
      </c>
      <c r="G27" s="185">
        <f>+'Input Screen'!M$318</f>
        <v>0</v>
      </c>
      <c r="H27" s="185">
        <f>+'Input Screen'!M$319</f>
        <v>0</v>
      </c>
      <c r="I27" s="185">
        <f>+'Input Screen'!M$320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Screen'!N$314</f>
        <v>7.5</v>
      </c>
      <c r="D31" s="185">
        <f>+'Input Screen'!N$315</f>
        <v>7.5</v>
      </c>
      <c r="E31" s="185">
        <f>+'Input Screen'!N$316</f>
        <v>7.5</v>
      </c>
      <c r="F31" s="185">
        <f>+'Input Screen'!N$317</f>
        <v>7.5</v>
      </c>
      <c r="G31" s="185">
        <f>+'Input Screen'!N$318</f>
        <v>7.55</v>
      </c>
      <c r="H31" s="185">
        <f>+'Input Screen'!N$319</f>
        <v>7.5</v>
      </c>
      <c r="I31" s="185">
        <f>+'Input Screen'!N$320</f>
        <v>7.55</v>
      </c>
      <c r="J31" s="23"/>
      <c r="K31" s="22">
        <f>SUM(C31:I31)</f>
        <v>52.599999999999994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0.99337748344370869</v>
      </c>
      <c r="H33" s="42">
        <f>IF(H31=0,0,H32/H31)</f>
        <v>1</v>
      </c>
      <c r="I33" s="42">
        <f t="shared" si="7"/>
        <v>0.99337748344370869</v>
      </c>
      <c r="J33" s="41"/>
      <c r="K33" s="42">
        <f>IF(K31=0,0,K32/K31)</f>
        <v>0.9980988593155895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Screen'!O$314</f>
        <v>7.5</v>
      </c>
      <c r="D35" s="185">
        <f>+'Input Screen'!O$315</f>
        <v>7.5</v>
      </c>
      <c r="E35" s="185">
        <f>+'Input Screen'!O$316</f>
        <v>7.5</v>
      </c>
      <c r="F35" s="185">
        <f>+'Input Screen'!O$317</f>
        <v>7.5</v>
      </c>
      <c r="G35" s="185">
        <f>+'Input Screen'!O$318</f>
        <v>7.55</v>
      </c>
      <c r="H35" s="185">
        <f>+'Input Screen'!O$319</f>
        <v>7.5</v>
      </c>
      <c r="I35" s="185">
        <f>+'Input Screen'!O$320</f>
        <v>7.55</v>
      </c>
      <c r="J35" s="23"/>
      <c r="K35" s="22">
        <f>SUM(C35:I35)</f>
        <v>52.599999999999994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0.99337748344370869</v>
      </c>
      <c r="H37" s="42">
        <f t="shared" si="8"/>
        <v>1</v>
      </c>
      <c r="I37" s="42">
        <f t="shared" si="8"/>
        <v>0.99337748344370869</v>
      </c>
      <c r="J37" s="41"/>
      <c r="K37" s="42">
        <f>IF(K35=0,0,K36/K35)</f>
        <v>0.9980988593155895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Screen'!P$314</f>
        <v>15.6</v>
      </c>
      <c r="D39" s="185">
        <f>+'Input Screen'!P$315</f>
        <v>7.5</v>
      </c>
      <c r="E39" s="185">
        <f>+'Input Screen'!P$316</f>
        <v>7.6</v>
      </c>
      <c r="F39" s="185">
        <f>+'Input Screen'!P$317</f>
        <v>7.5</v>
      </c>
      <c r="G39" s="185">
        <f>+'Input Screen'!P$318</f>
        <v>15.2</v>
      </c>
      <c r="H39" s="185">
        <f>+'Input Screen'!P$319</f>
        <v>7.5</v>
      </c>
      <c r="I39" s="185">
        <f>+'Input Screen'!P$320</f>
        <v>8</v>
      </c>
      <c r="J39" s="23"/>
      <c r="K39" s="22">
        <f>SUM(C39:I39)</f>
        <v>68.900000000000006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0.73205128205128212</v>
      </c>
      <c r="D41" s="42">
        <f t="shared" si="9"/>
        <v>1.5226666666666666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0.75131578947368427</v>
      </c>
      <c r="H41" s="42">
        <f t="shared" si="9"/>
        <v>1.5226666666666666</v>
      </c>
      <c r="I41" s="42">
        <f t="shared" si="9"/>
        <v>1.4275</v>
      </c>
      <c r="J41" s="41"/>
      <c r="K41" s="42">
        <f>IF(K39=0,0,K40/K39)</f>
        <v>1.160232220609579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Screen'!Q$314</f>
        <v>30.1</v>
      </c>
      <c r="D43" s="185">
        <f>+'Input Screen'!Q$315</f>
        <v>22.5</v>
      </c>
      <c r="E43" s="185">
        <f>+'Input Screen'!Q$316</f>
        <v>30</v>
      </c>
      <c r="F43" s="185">
        <f>+'Input Screen'!Q$317</f>
        <v>30</v>
      </c>
      <c r="G43" s="185">
        <f>+'Input Screen'!Q$318</f>
        <v>37.700000000000003</v>
      </c>
      <c r="H43" s="185">
        <f>+'Input Screen'!Q$319</f>
        <v>30</v>
      </c>
      <c r="I43" s="185">
        <f>+'Input Screen'!Q$320</f>
        <v>30</v>
      </c>
      <c r="J43" s="23"/>
      <c r="K43" s="22">
        <f>SUM(C43:I43)</f>
        <v>210.3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0.99667774086378735</v>
      </c>
      <c r="D45" s="42">
        <f t="shared" si="10"/>
        <v>1.3333333333333333</v>
      </c>
      <c r="E45" s="42">
        <f t="shared" si="10"/>
        <v>1</v>
      </c>
      <c r="F45" s="42">
        <f t="shared" si="10"/>
        <v>1</v>
      </c>
      <c r="G45" s="42">
        <f t="shared" si="10"/>
        <v>0.79575596816976124</v>
      </c>
      <c r="H45" s="42">
        <f t="shared" si="10"/>
        <v>1</v>
      </c>
      <c r="I45" s="42">
        <f t="shared" si="10"/>
        <v>1</v>
      </c>
      <c r="J45" s="41"/>
      <c r="K45" s="42">
        <f>IF(K43=0,0,K44/K43)</f>
        <v>0.99857346647646217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Screen'!R$314</f>
        <v>8</v>
      </c>
      <c r="D47" s="185">
        <f>+'Input Screen'!R$315</f>
        <v>7.5</v>
      </c>
      <c r="E47" s="185">
        <f>+'Input Screen'!R$316</f>
        <v>7.6</v>
      </c>
      <c r="F47" s="185">
        <f>+'Input Screen'!R$317</f>
        <v>8</v>
      </c>
      <c r="G47" s="185">
        <f>+'Input Screen'!R$318</f>
        <v>0</v>
      </c>
      <c r="H47" s="185">
        <f>+'Input Screen'!R$319</f>
        <v>1.2</v>
      </c>
      <c r="I47" s="185">
        <f>+'Input Screen'!R$320</f>
        <v>7.5</v>
      </c>
      <c r="J47" s="23"/>
      <c r="K47" s="22">
        <f>SUM(C47:I47)</f>
        <v>39.800000000000004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1.0666666666666667</v>
      </c>
      <c r="E49" s="42">
        <f t="shared" si="11"/>
        <v>1.0526315789473684</v>
      </c>
      <c r="F49" s="42">
        <f t="shared" si="11"/>
        <v>1</v>
      </c>
      <c r="G49" s="42">
        <f t="shared" si="11"/>
        <v>0</v>
      </c>
      <c r="H49" s="42">
        <f t="shared" si="11"/>
        <v>6.666666666666667</v>
      </c>
      <c r="I49" s="42">
        <f t="shared" si="11"/>
        <v>1.0666666666666667</v>
      </c>
      <c r="J49" s="41"/>
      <c r="K49" s="42">
        <f>IF(K47=0,0,K48/K47)</f>
        <v>1.4070351758793969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Screen'!S$314</f>
        <v>15.9</v>
      </c>
      <c r="D51" s="185">
        <f>+'Input Screen'!S$315</f>
        <v>15.9</v>
      </c>
      <c r="E51" s="185">
        <f>+'Input Screen'!S$316</f>
        <v>15.5</v>
      </c>
      <c r="F51" s="185">
        <f>+'Input Screen'!S$317</f>
        <v>15.3</v>
      </c>
      <c r="G51" s="185">
        <f>+'Input Screen'!S$318</f>
        <v>7.5</v>
      </c>
      <c r="H51" s="185">
        <f>+'Input Screen'!S$319</f>
        <v>16</v>
      </c>
      <c r="I51" s="185">
        <f>+'Input Screen'!S$320</f>
        <v>14.1</v>
      </c>
      <c r="J51" s="23"/>
      <c r="K51" s="22">
        <f>SUM(C51:I51)</f>
        <v>100.19999999999999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0.86163522012578608</v>
      </c>
      <c r="D53" s="42">
        <f t="shared" si="12"/>
        <v>0.86163522012578608</v>
      </c>
      <c r="E53" s="42">
        <f t="shared" si="12"/>
        <v>0.88387096774193541</v>
      </c>
      <c r="F53" s="42">
        <f t="shared" si="12"/>
        <v>0.89542483660130712</v>
      </c>
      <c r="G53" s="42">
        <f t="shared" si="12"/>
        <v>1.8266666666666667</v>
      </c>
      <c r="H53" s="42">
        <f t="shared" si="12"/>
        <v>0.85624999999999996</v>
      </c>
      <c r="I53" s="42">
        <f t="shared" si="12"/>
        <v>0.97163120567375882</v>
      </c>
      <c r="J53" s="41"/>
      <c r="K53" s="42">
        <f>IF(K51=0,0,K52/K51)</f>
        <v>0.95708582834331357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Screen'!T$314</f>
        <v>11.43</v>
      </c>
      <c r="D55" s="185">
        <f>+'Input Screen'!T$315</f>
        <v>11.43</v>
      </c>
      <c r="E55" s="185">
        <f>+'Input Screen'!T$316</f>
        <v>11.43</v>
      </c>
      <c r="F55" s="185">
        <f>+'Input Screen'!T$317</f>
        <v>11.43</v>
      </c>
      <c r="G55" s="185">
        <f>+'Input Screen'!T$318</f>
        <v>11.43</v>
      </c>
      <c r="H55" s="185">
        <f>+'Input Screen'!T$319</f>
        <v>11.43</v>
      </c>
      <c r="I55" s="185">
        <f>+'Input Screen'!T$320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Screen'!U$314</f>
        <v>1</v>
      </c>
      <c r="D59" s="185">
        <f>+'Input Screen'!U$315</f>
        <v>0.1</v>
      </c>
      <c r="E59" s="185">
        <f>+'Input Screen'!U$316</f>
        <v>1.2</v>
      </c>
      <c r="F59" s="185">
        <f>+'Input Screen'!U$317</f>
        <v>0</v>
      </c>
      <c r="G59" s="185">
        <f>+'Input Screen'!U$318</f>
        <v>0</v>
      </c>
      <c r="H59" s="185">
        <f>+'Input Screen'!U$319</f>
        <v>1.1000000000000001</v>
      </c>
      <c r="I59" s="185">
        <f>+'Input Screen'!U$320</f>
        <v>7.35</v>
      </c>
      <c r="J59" s="23"/>
      <c r="K59" s="22">
        <f>SUM(C59:I59)</f>
        <v>10.75</v>
      </c>
      <c r="L59" s="4"/>
    </row>
    <row r="60" spans="1:13" ht="15" customHeight="1">
      <c r="A60" s="337"/>
      <c r="B60" s="65" t="s">
        <v>71</v>
      </c>
      <c r="C60" s="28">
        <f>C59*'Labor Stds'!$S$10</f>
        <v>23.794500000000006</v>
      </c>
      <c r="D60" s="28">
        <f>D59*'Labor Stds'!$S$10</f>
        <v>2.3794500000000007</v>
      </c>
      <c r="E60" s="28">
        <f>E59*'Labor Stds'!$S$10</f>
        <v>28.553400000000007</v>
      </c>
      <c r="F60" s="28">
        <f>F59*'Labor Stds'!$S$10</f>
        <v>0</v>
      </c>
      <c r="G60" s="28">
        <f>G59*'Labor Stds'!$S$10</f>
        <v>0</v>
      </c>
      <c r="H60" s="28">
        <f>H59*'Labor Stds'!$S$10</f>
        <v>26.173950000000008</v>
      </c>
      <c r="I60" s="28">
        <f>I59*'Labor Stds'!$S$10</f>
        <v>174.88957500000004</v>
      </c>
      <c r="J60" s="23"/>
      <c r="K60" s="28">
        <f>SUM(C60:I60)</f>
        <v>255.79087500000006</v>
      </c>
      <c r="L60" s="4"/>
    </row>
    <row r="61" spans="1:13" ht="15" customHeight="1">
      <c r="A61" s="338"/>
      <c r="B61" s="64" t="s">
        <v>17</v>
      </c>
      <c r="C61" s="28">
        <f>C60/3</f>
        <v>7.9315000000000024</v>
      </c>
      <c r="D61" s="28">
        <f t="shared" ref="D61:I61" si="14">D60/3</f>
        <v>0.79315000000000024</v>
      </c>
      <c r="E61" s="28">
        <f t="shared" si="14"/>
        <v>9.5178000000000029</v>
      </c>
      <c r="F61" s="28">
        <f t="shared" si="14"/>
        <v>0</v>
      </c>
      <c r="G61" s="28">
        <f t="shared" si="14"/>
        <v>0</v>
      </c>
      <c r="H61" s="28">
        <f t="shared" si="14"/>
        <v>8.7246500000000022</v>
      </c>
      <c r="I61" s="28">
        <f t="shared" si="14"/>
        <v>58.29652500000001</v>
      </c>
      <c r="J61" s="48"/>
      <c r="K61" s="28">
        <f>SUM(C61:I61)</f>
        <v>85.263625000000019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205.93</v>
      </c>
      <c r="D63" s="18">
        <f t="shared" ref="D63:I63" si="15">SUM(D15,D19,D23,D27,D31,D35,D39,D43,D47,D51,D55)</f>
        <v>196.83</v>
      </c>
      <c r="E63" s="18">
        <f t="shared" si="15"/>
        <v>197.93</v>
      </c>
      <c r="F63" s="18">
        <f t="shared" si="15"/>
        <v>235.98000000000002</v>
      </c>
      <c r="G63" s="18">
        <f t="shared" si="15"/>
        <v>256.53000000000003</v>
      </c>
      <c r="H63" s="18">
        <f t="shared" si="15"/>
        <v>246.38</v>
      </c>
      <c r="I63" s="18">
        <f t="shared" si="15"/>
        <v>212.63000000000002</v>
      </c>
      <c r="J63" s="17"/>
      <c r="K63" s="18">
        <f>SUM(C63:I63)</f>
        <v>1552.21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204.78273273273274</v>
      </c>
      <c r="D64" s="18">
        <f t="shared" ref="D64:I64" si="16">SUM(D16,D20,D24,D28,D32,D36,D40,D44,D48,D52,D56)</f>
        <v>204.78273273273274</v>
      </c>
      <c r="E64" s="18">
        <f t="shared" si="16"/>
        <v>202.38033033033034</v>
      </c>
      <c r="F64" s="18">
        <f t="shared" si="16"/>
        <v>242.6649226149226</v>
      </c>
      <c r="G64" s="18">
        <f t="shared" si="16"/>
        <v>245.62357357357357</v>
      </c>
      <c r="H64" s="18">
        <f t="shared" si="16"/>
        <v>250.42837837837837</v>
      </c>
      <c r="I64" s="18">
        <f t="shared" si="16"/>
        <v>224.12022407022405</v>
      </c>
      <c r="J64" s="23"/>
      <c r="K64" s="18">
        <f>SUM(C64:I64)</f>
        <v>1574.7828944328944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0.99442884831123557</v>
      </c>
      <c r="D65" s="42">
        <f t="shared" si="17"/>
        <v>1.0404040681437419</v>
      </c>
      <c r="E65" s="42">
        <f t="shared" si="17"/>
        <v>1.0224843648276174</v>
      </c>
      <c r="F65" s="42">
        <f t="shared" si="17"/>
        <v>1.0283283439906881</v>
      </c>
      <c r="G65" s="42">
        <f t="shared" si="17"/>
        <v>0.95748479153928789</v>
      </c>
      <c r="H65" s="42">
        <f t="shared" si="17"/>
        <v>1.0164314407759492</v>
      </c>
      <c r="I65" s="42">
        <f t="shared" si="17"/>
        <v>1.0540385837850916</v>
      </c>
      <c r="J65" s="41"/>
      <c r="K65" s="42">
        <f>IF(K63=0,0,K64/K63)</f>
        <v>1.0145424230180802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2881.864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2753.1896500000003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2776.3783000000003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3271.9514999999997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3524.7524999999996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3407.2661499999999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3018.8690250000004</v>
      </c>
      <c r="J67" s="17"/>
      <c r="K67" s="28">
        <f>SUM(C67:I67)</f>
        <v>21634.271124999999</v>
      </c>
      <c r="L67" s="273">
        <v>76995</v>
      </c>
      <c r="M67" s="271">
        <f>+L67-K67</f>
        <v>55360.728875000001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2857.0917360360368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2857.0917360360368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2825.2358801801806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3359.4095738738743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3398.6412855855856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3462.3529972972974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3113.506871171172</v>
      </c>
      <c r="J68" s="23"/>
      <c r="K68" s="28">
        <f>SUM(C68:I68)</f>
        <v>21873.330080180182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0.99140408292550819</v>
      </c>
      <c r="D69" s="42">
        <f t="shared" si="18"/>
        <v>1.0377388045302425</v>
      </c>
      <c r="E69" s="42">
        <f t="shared" si="18"/>
        <v>1.0175975947442681</v>
      </c>
      <c r="F69" s="42">
        <f t="shared" si="18"/>
        <v>1.0267296363879093</v>
      </c>
      <c r="G69" s="42">
        <f t="shared" si="18"/>
        <v>0.96422125683592985</v>
      </c>
      <c r="H69" s="42">
        <f t="shared" si="18"/>
        <v>1.0161674623795671</v>
      </c>
      <c r="I69" s="42">
        <f t="shared" si="18"/>
        <v>1.0313487751165924</v>
      </c>
      <c r="J69" s="41"/>
      <c r="K69" s="42">
        <f>IF(K67=0,0,K68/K67)</f>
        <v>1.0110500119832524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1.1472672672672672</v>
      </c>
      <c r="D71" s="47">
        <f t="shared" ref="D71:I71" si="19">IF(D63=0,0,D63-D64)</f>
        <v>-7.9527327327327271</v>
      </c>
      <c r="E71" s="47">
        <f t="shared" si="19"/>
        <v>-4.4503303303303312</v>
      </c>
      <c r="F71" s="47">
        <f t="shared" si="19"/>
        <v>-6.6849226149225842</v>
      </c>
      <c r="G71" s="47">
        <f t="shared" si="19"/>
        <v>10.906426426426464</v>
      </c>
      <c r="H71" s="47">
        <f t="shared" si="19"/>
        <v>-4.0483783783783736</v>
      </c>
      <c r="I71" s="47">
        <f t="shared" si="19"/>
        <v>-11.490224070224031</v>
      </c>
      <c r="J71" s="26"/>
      <c r="K71" s="242">
        <f>IF(K63=0,0,K63-K64)</f>
        <v>-22.572894432894373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24.772263963963269</v>
      </c>
      <c r="D72" s="137">
        <f t="shared" ref="D72:I72" si="20">IF(D64=0,0,D67-D68)</f>
        <v>-103.90208603603651</v>
      </c>
      <c r="E72" s="137">
        <f t="shared" si="20"/>
        <v>-48.857580180180321</v>
      </c>
      <c r="F72" s="137">
        <f t="shared" si="20"/>
        <v>-87.458073873874582</v>
      </c>
      <c r="G72" s="137">
        <f t="shared" si="20"/>
        <v>126.11121441441401</v>
      </c>
      <c r="H72" s="137">
        <f t="shared" si="20"/>
        <v>-55.086847297297481</v>
      </c>
      <c r="I72" s="137">
        <f t="shared" si="20"/>
        <v>-94.637846171171532</v>
      </c>
      <c r="J72" s="26"/>
      <c r="K72" s="137">
        <f>IF(K64=0,0,K67-K68)</f>
        <v>-239.05895518018224</v>
      </c>
      <c r="L72" s="4"/>
    </row>
    <row r="73" spans="1:13" ht="15" customHeight="1">
      <c r="A73" s="68" t="s">
        <v>154</v>
      </c>
      <c r="B73" s="240">
        <f>IF(K64=0,0,(K64*60)/K11)</f>
        <v>57.126344417154577</v>
      </c>
      <c r="C73" s="78">
        <f>IF(C63=0,0,(C63*60)/C11)</f>
        <v>63.039795918367354</v>
      </c>
      <c r="D73" s="78">
        <f t="shared" ref="D73:I73" si="21">IF(D63=0,0,(D63*60)/D11)</f>
        <v>59.948223350253812</v>
      </c>
      <c r="E73" s="78">
        <f t="shared" si="21"/>
        <v>62.176963350785343</v>
      </c>
      <c r="F73" s="78">
        <f t="shared" si="21"/>
        <v>52.05441176470589</v>
      </c>
      <c r="G73" s="78">
        <f t="shared" si="21"/>
        <v>55.167741935483875</v>
      </c>
      <c r="H73" s="78">
        <f t="shared" si="21"/>
        <v>51.151557093425602</v>
      </c>
      <c r="I73" s="78">
        <f t="shared" si="21"/>
        <v>55.468695652173921</v>
      </c>
      <c r="J73" s="26"/>
      <c r="K73" s="243">
        <f>IF(K63=0,0,(K63*60)/K11)</f>
        <v>56.307496977025394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16.649999999999999</v>
      </c>
      <c r="C74" s="78">
        <f t="shared" ref="C74:K74" si="22">IF(C15=0,0,(C8/(C15/8)))</f>
        <v>17.574370709382151</v>
      </c>
      <c r="D74" s="78">
        <f t="shared" si="22"/>
        <v>16.338624338624339</v>
      </c>
      <c r="E74" s="78">
        <f t="shared" si="22"/>
        <v>17.181818181818183</v>
      </c>
      <c r="F74" s="78">
        <f t="shared" si="22"/>
        <v>17.005136309758988</v>
      </c>
      <c r="G74" s="78">
        <f t="shared" si="22"/>
        <v>15.173351461590755</v>
      </c>
      <c r="H74" s="78">
        <f t="shared" si="22"/>
        <v>17.022534170668639</v>
      </c>
      <c r="I74" s="78">
        <f t="shared" si="22"/>
        <v>17.949238578680202</v>
      </c>
      <c r="J74" s="26"/>
      <c r="K74" s="243">
        <f t="shared" si="22"/>
        <v>16.784152302546953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12.999999999999998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11.851851851851851</v>
      </c>
      <c r="J75" s="26"/>
      <c r="K75" s="243">
        <f>IF(K19=0,0,(K9/(K19/8)))</f>
        <v>16.296296296296294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59.071428571428569</v>
      </c>
      <c r="C77" s="78">
        <f>IF(C43=0,0,(C11/(C43/7.5)))</f>
        <v>48.837209302325576</v>
      </c>
      <c r="D77" s="78">
        <f t="shared" ref="D77:I77" si="25">IF(D43=0,0,(D11/(D43/7.5)))</f>
        <v>65.666666666666671</v>
      </c>
      <c r="E77" s="78">
        <f t="shared" si="25"/>
        <v>47.75</v>
      </c>
      <c r="F77" s="78">
        <f t="shared" si="25"/>
        <v>68</v>
      </c>
      <c r="G77" s="78">
        <f t="shared" si="25"/>
        <v>55.503978779840843</v>
      </c>
      <c r="H77" s="78">
        <f t="shared" si="25"/>
        <v>72.25</v>
      </c>
      <c r="I77" s="78">
        <f t="shared" si="25"/>
        <v>57.5</v>
      </c>
      <c r="J77" s="38"/>
      <c r="K77" s="78">
        <f>IF(K43=0,0,(K11/(K43/7.5)))</f>
        <v>58.987161198288156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P92"/>
  <sheetViews>
    <sheetView showGridLines="0" view="pageBreakPreview" topLeftCell="A37" zoomScaleSheetLayoutView="100" workbookViewId="0">
      <selection activeCell="I44" sqref="I44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63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-0.1612082746478869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Screen'!B321</f>
        <v>41587</v>
      </c>
      <c r="D5" s="12">
        <f t="shared" ref="D5:I5" si="0">+C5+1</f>
        <v>41588</v>
      </c>
      <c r="E5" s="12">
        <f t="shared" si="0"/>
        <v>41589</v>
      </c>
      <c r="F5" s="12">
        <f t="shared" si="0"/>
        <v>41590</v>
      </c>
      <c r="G5" s="12">
        <f t="shared" si="0"/>
        <v>41591</v>
      </c>
      <c r="H5" s="12">
        <f t="shared" si="0"/>
        <v>41592</v>
      </c>
      <c r="I5" s="12">
        <f t="shared" si="0"/>
        <v>41593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Screen'!C$321</f>
        <v>269</v>
      </c>
      <c r="D6" s="16">
        <f>+'Input Screen'!C$322</f>
        <v>289</v>
      </c>
      <c r="E6" s="16">
        <f>+'Input Screen'!C$323</f>
        <v>139</v>
      </c>
      <c r="F6" s="16">
        <f>+'Input Screen'!C$324</f>
        <v>194</v>
      </c>
      <c r="G6" s="16">
        <f>+'Input Screen'!C$325</f>
        <v>262</v>
      </c>
      <c r="H6" s="16">
        <f>+'Input Screen'!C$326</f>
        <v>303</v>
      </c>
      <c r="I6" s="16">
        <f>+'Input Screen'!C$327</f>
        <v>248</v>
      </c>
      <c r="J6" s="17"/>
      <c r="K6" s="18">
        <f>SUM(C6:I6)</f>
        <v>1704</v>
      </c>
      <c r="L6" s="263">
        <f>+K67/K6</f>
        <v>12.798791725352114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0.86774193548387102</v>
      </c>
      <c r="D7" s="42">
        <f t="shared" ref="D7:I7" si="1">D6/310</f>
        <v>0.93225806451612903</v>
      </c>
      <c r="E7" s="42">
        <f t="shared" si="1"/>
        <v>0.44838709677419353</v>
      </c>
      <c r="F7" s="42">
        <f t="shared" si="1"/>
        <v>0.62580645161290327</v>
      </c>
      <c r="G7" s="42">
        <f t="shared" si="1"/>
        <v>0.84516129032258069</v>
      </c>
      <c r="H7" s="42">
        <f t="shared" si="1"/>
        <v>0.97741935483870968</v>
      </c>
      <c r="I7" s="42">
        <f t="shared" si="1"/>
        <v>0.8</v>
      </c>
      <c r="J7" s="17"/>
      <c r="K7" s="42">
        <f>K6/2170</f>
        <v>0.78525345622119813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Screen'!D$321</f>
        <v>256</v>
      </c>
      <c r="D8" s="16">
        <f>+'Input Screen'!D$322</f>
        <v>267</v>
      </c>
      <c r="E8" s="16">
        <f>+'Input Screen'!D$323</f>
        <v>138</v>
      </c>
      <c r="F8" s="16">
        <f>+'Input Screen'!D$324</f>
        <v>185</v>
      </c>
      <c r="G8" s="16">
        <f>+'Input Screen'!D$325</f>
        <v>250</v>
      </c>
      <c r="H8" s="16">
        <f>+'Input Screen'!D$326</f>
        <v>293</v>
      </c>
      <c r="I8" s="16">
        <f>+'Input Screen'!D$327</f>
        <v>244</v>
      </c>
      <c r="J8" s="17"/>
      <c r="K8" s="18">
        <f t="shared" ref="K8:K13" si="2">SUM(C8:I8)</f>
        <v>1633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Screen'!E$321</f>
        <v>0</v>
      </c>
      <c r="D9" s="16">
        <f>+'Input Screen'!E$322</f>
        <v>0</v>
      </c>
      <c r="E9" s="16">
        <f>+'Input Screen'!E$323</f>
        <v>0</v>
      </c>
      <c r="F9" s="16">
        <f>+'Input Screen'!E$324</f>
        <v>12</v>
      </c>
      <c r="G9" s="16">
        <f>+'Input Screen'!E$325</f>
        <v>0</v>
      </c>
      <c r="H9" s="16">
        <f>+'Input Screen'!E$326</f>
        <v>0</v>
      </c>
      <c r="I9" s="16">
        <f>+'Input Screen'!E$327</f>
        <v>0</v>
      </c>
      <c r="J9" s="17"/>
      <c r="K9" s="18">
        <f t="shared" si="2"/>
        <v>12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Screen'!F$321</f>
        <v>4</v>
      </c>
      <c r="D10" s="16">
        <f>+'Input Screen'!F$322</f>
        <v>1</v>
      </c>
      <c r="E10" s="16">
        <f>+'Input Screen'!F$323</f>
        <v>1</v>
      </c>
      <c r="F10" s="16">
        <f>+'Input Screen'!F$324</f>
        <v>0</v>
      </c>
      <c r="G10" s="16">
        <f>+'Input Screen'!F$325</f>
        <v>0</v>
      </c>
      <c r="H10" s="16">
        <f>+'Input Screen'!F$326</f>
        <v>3</v>
      </c>
      <c r="I10" s="16">
        <f>+'Input Screen'!F$327</f>
        <v>0</v>
      </c>
      <c r="J10" s="17"/>
      <c r="K10" s="18">
        <f t="shared" si="2"/>
        <v>9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Screen'!G$321</f>
        <v>260</v>
      </c>
      <c r="D11" s="16">
        <f>+'Input Screen'!G$322</f>
        <v>268</v>
      </c>
      <c r="E11" s="16">
        <f>+'Input Screen'!G$323</f>
        <v>139</v>
      </c>
      <c r="F11" s="16">
        <f>+'Input Screen'!G$324</f>
        <v>197</v>
      </c>
      <c r="G11" s="16">
        <f>+'Input Screen'!G$325</f>
        <v>250</v>
      </c>
      <c r="H11" s="16">
        <f>+'Input Screen'!G$326</f>
        <v>296</v>
      </c>
      <c r="I11" s="16">
        <f>+'Input Screen'!G$327</f>
        <v>244</v>
      </c>
      <c r="J11" s="17"/>
      <c r="K11" s="18">
        <f t="shared" si="2"/>
        <v>1654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Screen'!H$321</f>
        <v>0</v>
      </c>
      <c r="D12" s="16">
        <f>+'Input Screen'!H$322</f>
        <v>0</v>
      </c>
      <c r="E12" s="16">
        <f>+'Input Screen'!H$323</f>
        <v>0</v>
      </c>
      <c r="F12" s="16">
        <f>+'Input Screen'!H$324</f>
        <v>0</v>
      </c>
      <c r="G12" s="16">
        <f>+'Input Screen'!H$325</f>
        <v>0</v>
      </c>
      <c r="H12" s="16">
        <f>+'Input Screen'!H$326</f>
        <v>0</v>
      </c>
      <c r="I12" s="16">
        <f>+'Input Screen'!H$327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Screen'!I$321</f>
        <v>8</v>
      </c>
      <c r="D13" s="16">
        <f>+'Input Screen'!I$322</f>
        <v>8</v>
      </c>
      <c r="E13" s="16">
        <f>+'Input Screen'!I$323</f>
        <v>8</v>
      </c>
      <c r="F13" s="16">
        <f>+'Input Screen'!I$324</f>
        <v>8</v>
      </c>
      <c r="G13" s="16">
        <f>+'Input Screen'!I$325</f>
        <v>8</v>
      </c>
      <c r="H13" s="16">
        <f>+'Input Screen'!I$326</f>
        <v>8</v>
      </c>
      <c r="I13" s="16">
        <f>+'Input Screen'!I$327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Screen'!J$321</f>
        <v>118.2</v>
      </c>
      <c r="D15" s="185">
        <f>+'Input Screen'!J$322</f>
        <v>135.6</v>
      </c>
      <c r="E15" s="185">
        <f>+'Input Screen'!J$323</f>
        <v>64</v>
      </c>
      <c r="F15" s="185">
        <f>+'Input Screen'!J$324</f>
        <v>92.3</v>
      </c>
      <c r="G15" s="185">
        <f>+'Input Screen'!J$325</f>
        <v>118.05</v>
      </c>
      <c r="H15" s="185">
        <f>+'Input Screen'!J$326</f>
        <v>139.94999999999999</v>
      </c>
      <c r="I15" s="185">
        <f>+'Input Screen'!J$327</f>
        <v>112.4</v>
      </c>
      <c r="J15" s="23"/>
      <c r="K15" s="22">
        <f>SUM(C15:I15)</f>
        <v>780.49999999999989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123.96396396396398</v>
      </c>
      <c r="D16" s="22">
        <f>VLOOKUP(D8,'Labor Stds'!A14:Q76,7)</f>
        <v>128.76876876876878</v>
      </c>
      <c r="E16" s="22">
        <f>VLOOKUP(E8,'Labor Stds'!A14:Q76,7)</f>
        <v>66.306306306306311</v>
      </c>
      <c r="F16" s="22">
        <f>VLOOKUP(F8,'Labor Stds'!A14:Q76,7)</f>
        <v>87.927927927927939</v>
      </c>
      <c r="G16" s="22">
        <f>VLOOKUP(G8,'Labor Stds'!A14:Q76,7)</f>
        <v>119.15915915915917</v>
      </c>
      <c r="H16" s="22">
        <f>VLOOKUP(H8,'Labor Stds'!A14:Q76,7)</f>
        <v>140.78078078078079</v>
      </c>
      <c r="I16" s="22">
        <f>VLOOKUP(I8,'Labor Stds'!A14:Q76,7)</f>
        <v>116.75675675675677</v>
      </c>
      <c r="J16" s="23"/>
      <c r="K16" s="22">
        <f>SUM(C16:I16)</f>
        <v>783.66366366366367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1.0487645005411503</v>
      </c>
      <c r="D17" s="42">
        <f t="shared" si="3"/>
        <v>0.94962218856024183</v>
      </c>
      <c r="E17" s="42">
        <f t="shared" si="3"/>
        <v>1.0360360360360361</v>
      </c>
      <c r="F17" s="42">
        <f t="shared" si="3"/>
        <v>0.95263193854743167</v>
      </c>
      <c r="G17" s="42">
        <f t="shared" si="3"/>
        <v>1.0093956726739448</v>
      </c>
      <c r="H17" s="42">
        <f t="shared" si="3"/>
        <v>1.0059362685300521</v>
      </c>
      <c r="I17" s="42">
        <f t="shared" si="3"/>
        <v>1.0387611811099355</v>
      </c>
      <c r="J17" s="41"/>
      <c r="K17" s="42">
        <f>IF(K15=0,0,K16/K15)</f>
        <v>1.0040533807349952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Screen'!K$321</f>
        <v>3</v>
      </c>
      <c r="D19" s="185">
        <f>+'Input Screen'!K$322</f>
        <v>0</v>
      </c>
      <c r="E19" s="185">
        <f>+'Input Screen'!K$323</f>
        <v>0</v>
      </c>
      <c r="F19" s="185">
        <f>+'Input Screen'!K$324</f>
        <v>7.8</v>
      </c>
      <c r="G19" s="185">
        <f>+'Input Screen'!K$325</f>
        <v>0</v>
      </c>
      <c r="H19" s="185">
        <f>+'Input Screen'!K$326</f>
        <v>0</v>
      </c>
      <c r="I19" s="185">
        <f>+'Input Screen'!K$327</f>
        <v>0</v>
      </c>
      <c r="J19" s="23"/>
      <c r="K19" s="22">
        <f>SUM(C19:I19)</f>
        <v>10.8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8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8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1.0256410256410258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0.7407407407407407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Screen'!L$321</f>
        <v>22.5</v>
      </c>
      <c r="D23" s="185">
        <f>+'Input Screen'!L$322</f>
        <v>22.5</v>
      </c>
      <c r="E23" s="185">
        <f>+'Input Screen'!L$323</f>
        <v>15</v>
      </c>
      <c r="F23" s="185">
        <f>+'Input Screen'!L$324</f>
        <v>22.1</v>
      </c>
      <c r="G23" s="185">
        <f>+'Input Screen'!L$325</f>
        <v>22.6</v>
      </c>
      <c r="H23" s="185">
        <f>+'Input Screen'!L$326</f>
        <v>22.5</v>
      </c>
      <c r="I23" s="185">
        <f>+'Input Screen'!L$327</f>
        <v>22.1</v>
      </c>
      <c r="J23" s="23"/>
      <c r="K23" s="22">
        <f>SUM(C23:I23)</f>
        <v>149.29999999999998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1</v>
      </c>
      <c r="E25" s="42">
        <f t="shared" si="5"/>
        <v>1</v>
      </c>
      <c r="F25" s="42">
        <f t="shared" si="5"/>
        <v>1.0180995475113122</v>
      </c>
      <c r="G25" s="42">
        <f t="shared" si="5"/>
        <v>0.99557522123893794</v>
      </c>
      <c r="H25" s="42">
        <f t="shared" si="5"/>
        <v>1</v>
      </c>
      <c r="I25" s="42">
        <f t="shared" si="5"/>
        <v>1.0180995475113122</v>
      </c>
      <c r="J25" s="41"/>
      <c r="K25" s="42">
        <f>IF(K23=0,0,K24/K23)</f>
        <v>1.0046885465505695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Screen'!M$321</f>
        <v>0</v>
      </c>
      <c r="D27" s="185">
        <f>+'Input Screen'!M$322</f>
        <v>0</v>
      </c>
      <c r="E27" s="185">
        <f>+'Input Screen'!M$323</f>
        <v>7.5</v>
      </c>
      <c r="F27" s="185">
        <f>+'Input Screen'!M$324</f>
        <v>0</v>
      </c>
      <c r="G27" s="185">
        <f>+'Input Screen'!M$325</f>
        <v>0</v>
      </c>
      <c r="H27" s="185">
        <f>+'Input Screen'!M$326</f>
        <v>0</v>
      </c>
      <c r="I27" s="185">
        <f>+'Input Screen'!M$327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Screen'!N$321</f>
        <v>7.55</v>
      </c>
      <c r="D31" s="185">
        <f>+'Input Screen'!N$322</f>
        <v>7.5</v>
      </c>
      <c r="E31" s="185">
        <f>+'Input Screen'!N$323</f>
        <v>7.5</v>
      </c>
      <c r="F31" s="185">
        <f>+'Input Screen'!N$324</f>
        <v>7.5</v>
      </c>
      <c r="G31" s="185">
        <f>+'Input Screen'!N$325</f>
        <v>7.5</v>
      </c>
      <c r="H31" s="185">
        <f>+'Input Screen'!N$326</f>
        <v>7.5</v>
      </c>
      <c r="I31" s="185">
        <f>+'Input Screen'!N$327</f>
        <v>7.5</v>
      </c>
      <c r="J31" s="23"/>
      <c r="K31" s="22">
        <f>SUM(C31:I31)</f>
        <v>52.55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0.99337748344370869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0.99904852521408183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Screen'!O$321</f>
        <v>7.55</v>
      </c>
      <c r="D35" s="185">
        <f>+'Input Screen'!O$322</f>
        <v>7.5</v>
      </c>
      <c r="E35" s="185">
        <f>+'Input Screen'!O$323</f>
        <v>7.5</v>
      </c>
      <c r="F35" s="185">
        <f>+'Input Screen'!O$324</f>
        <v>7.5</v>
      </c>
      <c r="G35" s="185">
        <f>+'Input Screen'!O$325</f>
        <v>7.5</v>
      </c>
      <c r="H35" s="185">
        <f>+'Input Screen'!O$326</f>
        <v>7</v>
      </c>
      <c r="I35" s="185">
        <f>+'Input Screen'!O$327</f>
        <v>7.5</v>
      </c>
      <c r="J35" s="23"/>
      <c r="K35" s="22">
        <f>SUM(C35:I35)</f>
        <v>52.05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0.99337748344370869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1.0714285714285714</v>
      </c>
      <c r="I37" s="42">
        <f t="shared" si="8"/>
        <v>1</v>
      </c>
      <c r="J37" s="41"/>
      <c r="K37" s="42">
        <f>IF(K35=0,0,K36/K35)</f>
        <v>1.0086455331412105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Screen'!P$321</f>
        <v>15.1</v>
      </c>
      <c r="D39" s="185">
        <f>+'Input Screen'!P$322</f>
        <v>7.5</v>
      </c>
      <c r="E39" s="185">
        <f>+'Input Screen'!P$323</f>
        <v>7.5</v>
      </c>
      <c r="F39" s="185">
        <f>+'Input Screen'!P$324</f>
        <v>15.1</v>
      </c>
      <c r="G39" s="185">
        <f>+'Input Screen'!P$325</f>
        <v>15</v>
      </c>
      <c r="H39" s="185">
        <f>+'Input Screen'!P$326</f>
        <v>7.5</v>
      </c>
      <c r="I39" s="185">
        <f>+'Input Screen'!P$327</f>
        <v>7.5</v>
      </c>
      <c r="J39" s="23"/>
      <c r="K39" s="22">
        <f>SUM(C39:I39)</f>
        <v>75.2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1.5226666666666666</v>
      </c>
      <c r="E41" s="42">
        <f t="shared" si="9"/>
        <v>1.5226666666666666</v>
      </c>
      <c r="F41" s="42">
        <f t="shared" si="9"/>
        <v>0.75629139072847684</v>
      </c>
      <c r="G41" s="42">
        <f t="shared" si="9"/>
        <v>0.76133333333333331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1.0630319148936169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Screen'!Q$321</f>
        <v>30</v>
      </c>
      <c r="D43" s="185">
        <f>+'Input Screen'!Q$322</f>
        <v>30</v>
      </c>
      <c r="E43" s="185">
        <f>+'Input Screen'!Q$323</f>
        <v>30.1</v>
      </c>
      <c r="F43" s="185">
        <f>+'Input Screen'!Q$324</f>
        <v>30</v>
      </c>
      <c r="G43" s="185">
        <f>+'Input Screen'!Q$325</f>
        <v>30</v>
      </c>
      <c r="H43" s="185">
        <f>+'Input Screen'!Q$326</f>
        <v>29.85</v>
      </c>
      <c r="I43" s="185">
        <f>+'Input Screen'!Q$327</f>
        <v>26.6</v>
      </c>
      <c r="J43" s="23"/>
      <c r="K43" s="22">
        <f>SUM(C43:I43)</f>
        <v>206.54999999999998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21.122448979591837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201.12244897959184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0.70174249101634012</v>
      </c>
      <c r="F45" s="42">
        <f t="shared" si="10"/>
        <v>1</v>
      </c>
      <c r="G45" s="42">
        <f t="shared" si="10"/>
        <v>1</v>
      </c>
      <c r="H45" s="42">
        <f t="shared" si="10"/>
        <v>1.0050251256281406</v>
      </c>
      <c r="I45" s="42">
        <f t="shared" si="10"/>
        <v>1.1278195488721805</v>
      </c>
      <c r="J45" s="41"/>
      <c r="K45" s="42">
        <f>IF(K43=0,0,K44/K43)</f>
        <v>0.97372282246231834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Screen'!R$321</f>
        <v>0</v>
      </c>
      <c r="D47" s="185">
        <f>+'Input Screen'!R$322</f>
        <v>7.8</v>
      </c>
      <c r="E47" s="185">
        <f>+'Input Screen'!R$323</f>
        <v>6.8</v>
      </c>
      <c r="F47" s="185">
        <f>+'Input Screen'!R$324</f>
        <v>8</v>
      </c>
      <c r="G47" s="185">
        <f>+'Input Screen'!R$325</f>
        <v>8</v>
      </c>
      <c r="H47" s="185">
        <f>+'Input Screen'!R$326</f>
        <v>7.7</v>
      </c>
      <c r="I47" s="185">
        <f>+'Input Screen'!R$327</f>
        <v>7.9</v>
      </c>
      <c r="J47" s="23"/>
      <c r="K47" s="22">
        <f>SUM(C47:I47)</f>
        <v>46.2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1.0256410256410258</v>
      </c>
      <c r="E49" s="42">
        <f t="shared" si="11"/>
        <v>1.1764705882352942</v>
      </c>
      <c r="F49" s="42">
        <f t="shared" si="11"/>
        <v>1</v>
      </c>
      <c r="G49" s="42">
        <f t="shared" si="11"/>
        <v>1</v>
      </c>
      <c r="H49" s="42">
        <f t="shared" si="11"/>
        <v>1.0389610389610389</v>
      </c>
      <c r="I49" s="42">
        <f t="shared" si="11"/>
        <v>1.0126582278481011</v>
      </c>
      <c r="J49" s="41"/>
      <c r="K49" s="42">
        <f>IF(K47=0,0,K48/K47)</f>
        <v>1.2121212121212122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Screen'!S$321</f>
        <v>16</v>
      </c>
      <c r="D51" s="185">
        <f>+'Input Screen'!S$322</f>
        <v>23.5</v>
      </c>
      <c r="E51" s="185">
        <f>+'Input Screen'!S$323</f>
        <v>21.7</v>
      </c>
      <c r="F51" s="185">
        <f>+'Input Screen'!S$324</f>
        <v>15.5</v>
      </c>
      <c r="G51" s="185">
        <f>+'Input Screen'!S$325</f>
        <v>7.5</v>
      </c>
      <c r="H51" s="185">
        <f>+'Input Screen'!S$326</f>
        <v>7.5</v>
      </c>
      <c r="I51" s="185">
        <f>+'Input Screen'!S$327</f>
        <v>15.6</v>
      </c>
      <c r="J51" s="23"/>
      <c r="K51" s="22">
        <f>SUM(C51:I51)</f>
        <v>107.3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0.85624999999999996</v>
      </c>
      <c r="D53" s="42">
        <f t="shared" si="12"/>
        <v>0.58297872340425527</v>
      </c>
      <c r="E53" s="42">
        <f t="shared" si="12"/>
        <v>0.63133640552995396</v>
      </c>
      <c r="F53" s="42">
        <f t="shared" si="12"/>
        <v>0.88387096774193541</v>
      </c>
      <c r="G53" s="42">
        <f t="shared" si="12"/>
        <v>1.8266666666666667</v>
      </c>
      <c r="H53" s="42">
        <f t="shared" si="12"/>
        <v>1.8266666666666667</v>
      </c>
      <c r="I53" s="42">
        <f t="shared" si="12"/>
        <v>0.87820512820512819</v>
      </c>
      <c r="J53" s="41"/>
      <c r="K53" s="42">
        <f>IF(K51=0,0,K52/K51)</f>
        <v>0.89375582479030757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Screen'!T$321</f>
        <v>11.43</v>
      </c>
      <c r="D55" s="185">
        <f>+'Input Screen'!T$322</f>
        <v>11.43</v>
      </c>
      <c r="E55" s="185">
        <f>+'Input Screen'!T$323</f>
        <v>11.43</v>
      </c>
      <c r="F55" s="185">
        <f>+'Input Screen'!T$324</f>
        <v>11.43</v>
      </c>
      <c r="G55" s="185">
        <f>+'Input Screen'!T$325</f>
        <v>11.43</v>
      </c>
      <c r="H55" s="185">
        <f>+'Input Screen'!T$326</f>
        <v>11.43</v>
      </c>
      <c r="I55" s="185">
        <f>+'Input Screen'!T$327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Screen'!U$321</f>
        <v>1.1000000000000001</v>
      </c>
      <c r="D59" s="185">
        <f>+'Input Screen'!U$322</f>
        <v>0.3</v>
      </c>
      <c r="E59" s="185">
        <f>+'Input Screen'!U$323</f>
        <v>0.2</v>
      </c>
      <c r="F59" s="185">
        <f>+'Input Screen'!U$324</f>
        <v>1.7</v>
      </c>
      <c r="G59" s="185">
        <f>+'Input Screen'!U$325</f>
        <v>0.1</v>
      </c>
      <c r="H59" s="185">
        <f>+'Input Screen'!U$326</f>
        <v>0.3</v>
      </c>
      <c r="I59" s="185">
        <f>+'Input Screen'!U$327</f>
        <v>0.7</v>
      </c>
      <c r="J59" s="23"/>
      <c r="K59" s="22">
        <f>SUM(C59:I59)</f>
        <v>4.3999999999999995</v>
      </c>
      <c r="L59" s="4"/>
    </row>
    <row r="60" spans="1:13" ht="15" customHeight="1">
      <c r="A60" s="337"/>
      <c r="B60" s="65" t="s">
        <v>71</v>
      </c>
      <c r="C60" s="28">
        <f>C59*'Labor Stds'!$S$10</f>
        <v>26.173950000000008</v>
      </c>
      <c r="D60" s="28">
        <f>D59*'Labor Stds'!$S$10</f>
        <v>7.1383500000000017</v>
      </c>
      <c r="E60" s="28">
        <f>E59*'Labor Stds'!$S$10</f>
        <v>4.7589000000000015</v>
      </c>
      <c r="F60" s="28">
        <f>F59*'Labor Stds'!$S$10</f>
        <v>40.45065000000001</v>
      </c>
      <c r="G60" s="28">
        <f>G59*'Labor Stds'!$S$10</f>
        <v>2.3794500000000007</v>
      </c>
      <c r="H60" s="28">
        <f>H59*'Labor Stds'!$S$10</f>
        <v>7.1383500000000017</v>
      </c>
      <c r="I60" s="28">
        <f>I59*'Labor Stds'!$S$10</f>
        <v>16.656150000000004</v>
      </c>
      <c r="J60" s="23"/>
      <c r="K60" s="28">
        <f>SUM(C60:I60)</f>
        <v>104.69580000000005</v>
      </c>
      <c r="L60" s="4"/>
    </row>
    <row r="61" spans="1:13" ht="15" customHeight="1">
      <c r="A61" s="338"/>
      <c r="B61" s="64" t="s">
        <v>17</v>
      </c>
      <c r="C61" s="28">
        <f>C60/3</f>
        <v>8.7246500000000022</v>
      </c>
      <c r="D61" s="28">
        <f t="shared" ref="D61:I61" si="14">D60/3</f>
        <v>2.3794500000000007</v>
      </c>
      <c r="E61" s="28">
        <f t="shared" si="14"/>
        <v>1.5863000000000005</v>
      </c>
      <c r="F61" s="28">
        <f t="shared" si="14"/>
        <v>13.483550000000003</v>
      </c>
      <c r="G61" s="28">
        <f t="shared" si="14"/>
        <v>0.79315000000000024</v>
      </c>
      <c r="H61" s="28">
        <f t="shared" si="14"/>
        <v>2.3794500000000007</v>
      </c>
      <c r="I61" s="28">
        <f t="shared" si="14"/>
        <v>5.5520500000000013</v>
      </c>
      <c r="J61" s="48"/>
      <c r="K61" s="28">
        <f>SUM(C61:I61)</f>
        <v>34.898600000000009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231.33</v>
      </c>
      <c r="D63" s="18">
        <f t="shared" ref="D63:I63" si="15">SUM(D15,D19,D23,D27,D31,D35,D39,D43,D47,D51,D55)</f>
        <v>253.33</v>
      </c>
      <c r="E63" s="18">
        <f t="shared" si="15"/>
        <v>179.03</v>
      </c>
      <c r="F63" s="18">
        <f t="shared" si="15"/>
        <v>217.23</v>
      </c>
      <c r="G63" s="18">
        <f t="shared" si="15"/>
        <v>227.58</v>
      </c>
      <c r="H63" s="18">
        <f t="shared" si="15"/>
        <v>240.92999999999998</v>
      </c>
      <c r="I63" s="18">
        <f t="shared" si="15"/>
        <v>218.53</v>
      </c>
      <c r="J63" s="17"/>
      <c r="K63" s="18">
        <f>SUM(C63:I63)</f>
        <v>1567.96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236.01396396396396</v>
      </c>
      <c r="D64" s="18">
        <f t="shared" ref="D64:I64" si="16">SUM(D16,D20,D24,D28,D32,D36,D40,D44,D48,D52,D56)</f>
        <v>240.81876876876876</v>
      </c>
      <c r="E64" s="18">
        <f t="shared" si="16"/>
        <v>161.97875528589816</v>
      </c>
      <c r="F64" s="18">
        <f t="shared" si="16"/>
        <v>207.97792792792794</v>
      </c>
      <c r="G64" s="18">
        <f t="shared" si="16"/>
        <v>231.20915915915916</v>
      </c>
      <c r="H64" s="18">
        <f t="shared" si="16"/>
        <v>252.83078078078077</v>
      </c>
      <c r="I64" s="18">
        <f t="shared" si="16"/>
        <v>228.80675675675676</v>
      </c>
      <c r="J64" s="23"/>
      <c r="K64" s="18">
        <f>SUM(C64:I64)</f>
        <v>1559.6361126432555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1.0202479745989017</v>
      </c>
      <c r="D65" s="42">
        <f t="shared" si="17"/>
        <v>0.95061291109923318</v>
      </c>
      <c r="E65" s="42">
        <f t="shared" si="17"/>
        <v>0.90475761205327687</v>
      </c>
      <c r="F65" s="42">
        <f t="shared" si="17"/>
        <v>0.95740886584692697</v>
      </c>
      <c r="G65" s="42">
        <f t="shared" si="17"/>
        <v>1.0159467403074047</v>
      </c>
      <c r="H65" s="42">
        <f t="shared" si="17"/>
        <v>1.0493951802630672</v>
      </c>
      <c r="I65" s="42">
        <f t="shared" si="17"/>
        <v>1.047026754938712</v>
      </c>
      <c r="J65" s="41"/>
      <c r="K65" s="42">
        <f>IF(K63=0,0,K64/K63)</f>
        <v>0.99469126294245735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3205.6151500000005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3510.1119499999995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2521.0288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3036.9580500000002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3155.5886500000001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3333.6739499999999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3046.16455</v>
      </c>
      <c r="J67" s="17"/>
      <c r="K67" s="28">
        <f>SUM(C67:I67)</f>
        <v>21809.141100000001</v>
      </c>
      <c r="L67" s="273">
        <v>76995</v>
      </c>
      <c r="M67" s="271">
        <f>+L67-K67</f>
        <v>55185.858899999999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3271.2178621621629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3334.9295738738742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2289.5109950910096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2899.4600243243249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3207.5061504504511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3494.2088531531531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3175.6502945945954</v>
      </c>
      <c r="J68" s="23"/>
      <c r="K68" s="28">
        <f>SUM(C68:I68)</f>
        <v>21672.483753649569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1.0204649370222008</v>
      </c>
      <c r="D69" s="42">
        <f t="shared" si="18"/>
        <v>0.95009208292455594</v>
      </c>
      <c r="E69" s="42">
        <f t="shared" si="18"/>
        <v>0.90816534705633256</v>
      </c>
      <c r="F69" s="42">
        <f t="shared" si="18"/>
        <v>0.95472508233175124</v>
      </c>
      <c r="G69" s="42">
        <f t="shared" si="18"/>
        <v>1.0164525564669054</v>
      </c>
      <c r="H69" s="42">
        <f t="shared" si="18"/>
        <v>1.0481555501710518</v>
      </c>
      <c r="I69" s="42">
        <f t="shared" si="18"/>
        <v>1.0425077970901457</v>
      </c>
      <c r="J69" s="41"/>
      <c r="K69" s="42">
        <f>IF(K67=0,0,K68/K67)</f>
        <v>0.99373394184925368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-4.6839639639639472</v>
      </c>
      <c r="D71" s="47">
        <f t="shared" ref="D71:I71" si="19">IF(D63=0,0,D63-D64)</f>
        <v>12.51123123123125</v>
      </c>
      <c r="E71" s="47">
        <f t="shared" si="19"/>
        <v>17.051244714101841</v>
      </c>
      <c r="F71" s="47">
        <f t="shared" si="19"/>
        <v>9.2520720720720533</v>
      </c>
      <c r="G71" s="47">
        <f t="shared" si="19"/>
        <v>-3.6291591591591441</v>
      </c>
      <c r="H71" s="47">
        <f t="shared" si="19"/>
        <v>-11.900780780780792</v>
      </c>
      <c r="I71" s="47">
        <f t="shared" si="19"/>
        <v>-10.276756756756754</v>
      </c>
      <c r="J71" s="26"/>
      <c r="K71" s="242">
        <f>IF(K63=0,0,K63-K64)</f>
        <v>8.3238873567445353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-65.602712162162334</v>
      </c>
      <c r="D72" s="137">
        <f t="shared" ref="D72:I72" si="20">IF(D64=0,0,D67-D68)</f>
        <v>175.18237612612529</v>
      </c>
      <c r="E72" s="137">
        <f t="shared" si="20"/>
        <v>231.51780490899046</v>
      </c>
      <c r="F72" s="137">
        <f t="shared" si="20"/>
        <v>137.49802567567531</v>
      </c>
      <c r="G72" s="137">
        <f t="shared" si="20"/>
        <v>-51.917500450450916</v>
      </c>
      <c r="H72" s="137">
        <f t="shared" si="20"/>
        <v>-160.53490315315321</v>
      </c>
      <c r="I72" s="137">
        <f t="shared" si="20"/>
        <v>-129.48574459459542</v>
      </c>
      <c r="J72" s="26"/>
      <c r="K72" s="137">
        <f>IF(K64=0,0,K67-K68)</f>
        <v>136.65734635043191</v>
      </c>
      <c r="L72" s="4"/>
    </row>
    <row r="73" spans="1:13" ht="15" customHeight="1">
      <c r="A73" s="68" t="s">
        <v>154</v>
      </c>
      <c r="B73" s="240">
        <f>IF(K64=0,0,(K64*60)/K11)</f>
        <v>56.576884376417972</v>
      </c>
      <c r="C73" s="78">
        <f>IF(C63=0,0,(C63*60)/C11)</f>
        <v>53.383846153846157</v>
      </c>
      <c r="D73" s="78">
        <f t="shared" ref="D73:I73" si="21">IF(D63=0,0,(D63*60)/D11)</f>
        <v>56.715671641791047</v>
      </c>
      <c r="E73" s="78">
        <f t="shared" si="21"/>
        <v>77.279136690647476</v>
      </c>
      <c r="F73" s="78">
        <f t="shared" si="21"/>
        <v>66.161421319796958</v>
      </c>
      <c r="G73" s="78">
        <f t="shared" si="21"/>
        <v>54.619200000000006</v>
      </c>
      <c r="H73" s="78">
        <f t="shared" si="21"/>
        <v>48.837162162162159</v>
      </c>
      <c r="I73" s="78">
        <f t="shared" si="21"/>
        <v>53.73688524590164</v>
      </c>
      <c r="J73" s="26"/>
      <c r="K73" s="243">
        <f>IF(K63=0,0,(K63*60)/K11)</f>
        <v>56.878839177750912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16.670416922133661</v>
      </c>
      <c r="C74" s="78">
        <f t="shared" ref="C74:K74" si="22">IF(C15=0,0,(C8/(C15/8)))</f>
        <v>17.326565143824027</v>
      </c>
      <c r="D74" s="78">
        <f t="shared" si="22"/>
        <v>15.752212389380531</v>
      </c>
      <c r="E74" s="78">
        <f t="shared" si="22"/>
        <v>17.25</v>
      </c>
      <c r="F74" s="78">
        <f t="shared" si="22"/>
        <v>16.034669555796317</v>
      </c>
      <c r="G74" s="78">
        <f t="shared" si="22"/>
        <v>16.941973739940703</v>
      </c>
      <c r="H74" s="78">
        <f t="shared" si="22"/>
        <v>16.748838871025367</v>
      </c>
      <c r="I74" s="78">
        <f t="shared" si="22"/>
        <v>17.366548042704625</v>
      </c>
      <c r="J74" s="26"/>
      <c r="K74" s="243">
        <f t="shared" si="22"/>
        <v>16.737988468930176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12.307692307692308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8.8888888888888875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61.678843226788437</v>
      </c>
      <c r="C77" s="78">
        <f>IF(C43=0,0,(C11/(C43/7.5)))</f>
        <v>65</v>
      </c>
      <c r="D77" s="78">
        <f t="shared" ref="D77:I77" si="25">IF(D43=0,0,(D11/(D43/7.5)))</f>
        <v>67</v>
      </c>
      <c r="E77" s="78">
        <f t="shared" si="25"/>
        <v>34.634551495016609</v>
      </c>
      <c r="F77" s="78">
        <f t="shared" si="25"/>
        <v>49.25</v>
      </c>
      <c r="G77" s="78">
        <f t="shared" si="25"/>
        <v>62.5</v>
      </c>
      <c r="H77" s="78">
        <f t="shared" si="25"/>
        <v>74.371859296482413</v>
      </c>
      <c r="I77" s="78">
        <f t="shared" si="25"/>
        <v>68.796992481203006</v>
      </c>
      <c r="J77" s="38"/>
      <c r="K77" s="78">
        <f>IF(K43=0,0,(K11/(K43/7.5)))</f>
        <v>60.058097312999273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r:id="rId1"/>
  <headerFooter alignWithMargins="0">
    <oddFooter>&amp;C&amp;8Page &amp;P of &amp;N</oddFooter>
  </headerFooter>
  <rowBreaks count="2" manualBreakCount="2">
    <brk id="33" max="10" man="1"/>
    <brk id="53" max="10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P92"/>
  <sheetViews>
    <sheetView showGridLines="0" view="pageBreakPreview" topLeftCell="A34" zoomScaleSheetLayoutView="100" workbookViewId="0">
      <selection activeCell="C51" sqref="C51:I52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64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0.61001909814323696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Screen'!B328</f>
        <v>41594</v>
      </c>
      <c r="D5" s="12">
        <f t="shared" ref="D5:I5" si="0">+C5+1</f>
        <v>41595</v>
      </c>
      <c r="E5" s="12">
        <f t="shared" si="0"/>
        <v>41596</v>
      </c>
      <c r="F5" s="12">
        <f t="shared" si="0"/>
        <v>41597</v>
      </c>
      <c r="G5" s="12">
        <f t="shared" si="0"/>
        <v>41598</v>
      </c>
      <c r="H5" s="12">
        <f t="shared" si="0"/>
        <v>41599</v>
      </c>
      <c r="I5" s="12">
        <f t="shared" si="0"/>
        <v>41600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Screen'!C$328</f>
        <v>236</v>
      </c>
      <c r="D6" s="16">
        <f>+'Input Screen'!C$329</f>
        <v>243</v>
      </c>
      <c r="E6" s="16">
        <f>+'Input Screen'!C$330</f>
        <v>157</v>
      </c>
      <c r="F6" s="16">
        <f>+'Input Screen'!C$331</f>
        <v>228</v>
      </c>
      <c r="G6" s="16">
        <f>+'Input Screen'!C$332</f>
        <v>254</v>
      </c>
      <c r="H6" s="16">
        <f>+'Input Screen'!C$333</f>
        <v>221</v>
      </c>
      <c r="I6" s="16">
        <f>+'Input Screen'!C$334</f>
        <v>169</v>
      </c>
      <c r="J6" s="17"/>
      <c r="K6" s="18">
        <f>SUM(C6:I6)</f>
        <v>1508</v>
      </c>
      <c r="L6" s="263">
        <f>+K67/K6</f>
        <v>13.570019098143238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0.76129032258064511</v>
      </c>
      <c r="D7" s="42">
        <f t="shared" ref="D7:I7" si="1">D6/310</f>
        <v>0.78387096774193543</v>
      </c>
      <c r="E7" s="42">
        <f t="shared" si="1"/>
        <v>0.50645161290322582</v>
      </c>
      <c r="F7" s="42">
        <f t="shared" si="1"/>
        <v>0.73548387096774193</v>
      </c>
      <c r="G7" s="42">
        <f t="shared" si="1"/>
        <v>0.8193548387096774</v>
      </c>
      <c r="H7" s="42">
        <f t="shared" si="1"/>
        <v>0.7129032258064516</v>
      </c>
      <c r="I7" s="42">
        <f t="shared" si="1"/>
        <v>0.54516129032258065</v>
      </c>
      <c r="J7" s="17"/>
      <c r="K7" s="42">
        <f>K6/2170</f>
        <v>0.69493087557603683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Screen'!D$328</f>
        <v>221</v>
      </c>
      <c r="D8" s="16">
        <f>+'Input Screen'!D$329</f>
        <v>193</v>
      </c>
      <c r="E8" s="16">
        <f>+'Input Screen'!D$330</f>
        <v>174</v>
      </c>
      <c r="F8" s="16">
        <f>+'Input Screen'!D$331</f>
        <v>222</v>
      </c>
      <c r="G8" s="16">
        <f>+'Input Screen'!D$332</f>
        <v>247</v>
      </c>
      <c r="H8" s="16">
        <f>+'Input Screen'!D$333</f>
        <v>204</v>
      </c>
      <c r="I8" s="16">
        <f>+'Input Screen'!D$334</f>
        <v>166</v>
      </c>
      <c r="J8" s="17"/>
      <c r="K8" s="18">
        <f t="shared" ref="K8:K13" si="2">SUM(C8:I8)</f>
        <v>1427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Screen'!E$328</f>
        <v>0</v>
      </c>
      <c r="D9" s="16">
        <f>+'Input Screen'!E$329</f>
        <v>14</v>
      </c>
      <c r="E9" s="16">
        <f>+'Input Screen'!E$330</f>
        <v>12</v>
      </c>
      <c r="F9" s="16">
        <f>+'Input Screen'!E$331</f>
        <v>0</v>
      </c>
      <c r="G9" s="16">
        <f>+'Input Screen'!E$332</f>
        <v>0</v>
      </c>
      <c r="H9" s="16">
        <f>+'Input Screen'!E$333</f>
        <v>0</v>
      </c>
      <c r="I9" s="16">
        <f>+'Input Screen'!E$334</f>
        <v>0</v>
      </c>
      <c r="J9" s="17"/>
      <c r="K9" s="18">
        <f t="shared" si="2"/>
        <v>26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Screen'!F$328</f>
        <v>1</v>
      </c>
      <c r="D10" s="16">
        <f>+'Input Screen'!F$329</f>
        <v>3</v>
      </c>
      <c r="E10" s="16">
        <f>+'Input Screen'!F$330</f>
        <v>6</v>
      </c>
      <c r="F10" s="16">
        <f>+'Input Screen'!F$331</f>
        <v>1</v>
      </c>
      <c r="G10" s="16">
        <f>+'Input Screen'!F$332</f>
        <v>0</v>
      </c>
      <c r="H10" s="16">
        <f>+'Input Screen'!F$333</f>
        <v>0</v>
      </c>
      <c r="I10" s="16">
        <f>+'Input Screen'!F$334</f>
        <v>2</v>
      </c>
      <c r="J10" s="17"/>
      <c r="K10" s="18">
        <f t="shared" si="2"/>
        <v>13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Screen'!G$328</f>
        <v>222</v>
      </c>
      <c r="D11" s="16">
        <f>+'Input Screen'!G$329</f>
        <v>210</v>
      </c>
      <c r="E11" s="16">
        <f>+'Input Screen'!G$330</f>
        <v>192</v>
      </c>
      <c r="F11" s="16">
        <f>+'Input Screen'!G$331</f>
        <v>223</v>
      </c>
      <c r="G11" s="16">
        <f>+'Input Screen'!G$332</f>
        <v>247</v>
      </c>
      <c r="H11" s="16">
        <f>+'Input Screen'!G$333</f>
        <v>204</v>
      </c>
      <c r="I11" s="16">
        <f>+'Input Screen'!G$334</f>
        <v>168</v>
      </c>
      <c r="J11" s="17"/>
      <c r="K11" s="18">
        <f t="shared" si="2"/>
        <v>1466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Screen'!H$328</f>
        <v>0</v>
      </c>
      <c r="D12" s="16">
        <f>+'Input Screen'!H$329</f>
        <v>0</v>
      </c>
      <c r="E12" s="16">
        <f>+'Input Screen'!H$330</f>
        <v>0</v>
      </c>
      <c r="F12" s="16">
        <f>+'Input Screen'!H$331</f>
        <v>0</v>
      </c>
      <c r="G12" s="16">
        <f>+'Input Screen'!H$332</f>
        <v>0</v>
      </c>
      <c r="H12" s="16">
        <f>+'Input Screen'!H$333</f>
        <v>0</v>
      </c>
      <c r="I12" s="16">
        <f>+'Input Screen'!H$334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Screen'!I$328</f>
        <v>8</v>
      </c>
      <c r="D13" s="16">
        <f>+'Input Screen'!I$329</f>
        <v>8</v>
      </c>
      <c r="E13" s="16">
        <f>+'Input Screen'!I$330</f>
        <v>8</v>
      </c>
      <c r="F13" s="16">
        <f>+'Input Screen'!I$331</f>
        <v>8</v>
      </c>
      <c r="G13" s="16">
        <f>+'Input Screen'!I$332</f>
        <v>8</v>
      </c>
      <c r="H13" s="16">
        <f>+'Input Screen'!I$333</f>
        <v>8</v>
      </c>
      <c r="I13" s="16">
        <f>+'Input Screen'!I$334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Screen'!J$328</f>
        <v>103</v>
      </c>
      <c r="D15" s="185">
        <f>+'Input Screen'!J$329</f>
        <v>96</v>
      </c>
      <c r="E15" s="185">
        <f>+'Input Screen'!J$330</f>
        <v>79.900000000000006</v>
      </c>
      <c r="F15" s="185">
        <f>+'Input Screen'!J$331</f>
        <v>103.1</v>
      </c>
      <c r="G15" s="185">
        <f>+'Input Screen'!J$332</f>
        <v>115.9</v>
      </c>
      <c r="H15" s="185">
        <f>+'Input Screen'!J$333</f>
        <v>96</v>
      </c>
      <c r="I15" s="185">
        <f>+'Input Screen'!J$334</f>
        <v>72</v>
      </c>
      <c r="J15" s="23"/>
      <c r="K15" s="22">
        <f>SUM(C15:I15)</f>
        <v>665.9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107.14714714714715</v>
      </c>
      <c r="D16" s="22">
        <f>VLOOKUP(D8,'Labor Stds'!A14:Q76,7)</f>
        <v>92.732732732732742</v>
      </c>
      <c r="E16" s="22">
        <f>VLOOKUP(E8,'Labor Stds'!A14:Q76,7)</f>
        <v>83.123123123123136</v>
      </c>
      <c r="F16" s="22">
        <f>VLOOKUP(F8,'Labor Stds'!A14:Q76,7)</f>
        <v>107.14714714714715</v>
      </c>
      <c r="G16" s="22">
        <f>VLOOKUP(G8,'Labor Stds'!A14:Q76,7)</f>
        <v>119.15915915915917</v>
      </c>
      <c r="H16" s="22">
        <f>VLOOKUP(H8,'Labor Stds'!A14:Q76,7)</f>
        <v>97.537537537537546</v>
      </c>
      <c r="I16" s="22">
        <f>VLOOKUP(I8,'Labor Stds'!A14:Q76,7)</f>
        <v>80.720720720720735</v>
      </c>
      <c r="J16" s="23"/>
      <c r="K16" s="22">
        <f>SUM(C16:I16)</f>
        <v>687.56756756756761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1.0402635645354092</v>
      </c>
      <c r="D17" s="42">
        <f t="shared" si="3"/>
        <v>0.96596596596596607</v>
      </c>
      <c r="E17" s="42">
        <f t="shared" si="3"/>
        <v>1.0403394633682495</v>
      </c>
      <c r="F17" s="42">
        <f t="shared" si="3"/>
        <v>1.039254579506762</v>
      </c>
      <c r="G17" s="42">
        <f t="shared" si="3"/>
        <v>1.028120441407758</v>
      </c>
      <c r="H17" s="42">
        <f t="shared" si="3"/>
        <v>1.0160160160160161</v>
      </c>
      <c r="I17" s="42">
        <f t="shared" si="3"/>
        <v>1.1211211211211214</v>
      </c>
      <c r="J17" s="41"/>
      <c r="K17" s="42">
        <f>IF(K15=0,0,K16/K15)</f>
        <v>1.0325387709379301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Screen'!K$328</f>
        <v>0</v>
      </c>
      <c r="D19" s="185">
        <f>+'Input Screen'!K$329</f>
        <v>8</v>
      </c>
      <c r="E19" s="185">
        <f>+'Input Screen'!K$330</f>
        <v>8</v>
      </c>
      <c r="F19" s="185">
        <f>+'Input Screen'!K$331</f>
        <v>0</v>
      </c>
      <c r="G19" s="185">
        <f>+'Input Screen'!K$332</f>
        <v>0</v>
      </c>
      <c r="H19" s="185">
        <f>+'Input Screen'!K$333</f>
        <v>0</v>
      </c>
      <c r="I19" s="185">
        <f>+'Input Screen'!K$334</f>
        <v>0</v>
      </c>
      <c r="J19" s="23"/>
      <c r="K19" s="22">
        <f>SUM(C19:I19)</f>
        <v>16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16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1</v>
      </c>
      <c r="E21" s="42">
        <f>IF(E19=0,0,E20/E19)</f>
        <v>1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1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Screen'!L$328</f>
        <v>15</v>
      </c>
      <c r="D23" s="185">
        <f>+'Input Screen'!L$329</f>
        <v>22</v>
      </c>
      <c r="E23" s="185">
        <f>+'Input Screen'!L$330</f>
        <v>15</v>
      </c>
      <c r="F23" s="185">
        <f>+'Input Screen'!L$331</f>
        <v>22.6</v>
      </c>
      <c r="G23" s="185">
        <f>+'Input Screen'!L$332</f>
        <v>22.6</v>
      </c>
      <c r="H23" s="185">
        <f>+'Input Screen'!L$333</f>
        <v>22.6</v>
      </c>
      <c r="I23" s="185">
        <f>+'Input Screen'!L$334</f>
        <v>15</v>
      </c>
      <c r="J23" s="23"/>
      <c r="K23" s="22">
        <f>SUM(C23:I23)</f>
        <v>134.79999999999998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1.5</v>
      </c>
      <c r="D25" s="42">
        <f t="shared" si="5"/>
        <v>1.0227272727272727</v>
      </c>
      <c r="E25" s="42">
        <f t="shared" si="5"/>
        <v>1</v>
      </c>
      <c r="F25" s="42">
        <f t="shared" si="5"/>
        <v>0.99557522123893794</v>
      </c>
      <c r="G25" s="42">
        <f t="shared" si="5"/>
        <v>0.99557522123893794</v>
      </c>
      <c r="H25" s="42">
        <f t="shared" si="5"/>
        <v>0.99557522123893794</v>
      </c>
      <c r="I25" s="42">
        <f t="shared" si="5"/>
        <v>1</v>
      </c>
      <c r="J25" s="41"/>
      <c r="K25" s="42">
        <f>IF(K23=0,0,K24/K23)</f>
        <v>1.0571216617210684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Screen'!M$328</f>
        <v>0</v>
      </c>
      <c r="D27" s="185">
        <f>+'Input Screen'!M$329</f>
        <v>0</v>
      </c>
      <c r="E27" s="185">
        <f>+'Input Screen'!M$330</f>
        <v>7.5</v>
      </c>
      <c r="F27" s="185">
        <f>+'Input Screen'!M$331</f>
        <v>0</v>
      </c>
      <c r="G27" s="185">
        <f>+'Input Screen'!M$332</f>
        <v>0</v>
      </c>
      <c r="H27" s="185">
        <f>+'Input Screen'!M$333</f>
        <v>0</v>
      </c>
      <c r="I27" s="185">
        <f>+'Input Screen'!M$334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Screen'!N$328</f>
        <v>7.5</v>
      </c>
      <c r="D31" s="185">
        <f>+'Input Screen'!N$329</f>
        <v>8</v>
      </c>
      <c r="E31" s="185">
        <f>+'Input Screen'!N$330</f>
        <v>7.5</v>
      </c>
      <c r="F31" s="185">
        <f>+'Input Screen'!N$331</f>
        <v>7.5</v>
      </c>
      <c r="G31" s="185">
        <f>+'Input Screen'!N$332</f>
        <v>7.6</v>
      </c>
      <c r="H31" s="185">
        <f>+'Input Screen'!N$333</f>
        <v>7.5</v>
      </c>
      <c r="I31" s="185">
        <f>+'Input Screen'!N$334</f>
        <v>7.5</v>
      </c>
      <c r="J31" s="23"/>
      <c r="K31" s="22">
        <f>SUM(C31:I31)</f>
        <v>53.1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0.9375</v>
      </c>
      <c r="E33" s="42">
        <f>IF(E31=0,0,E32/E31)</f>
        <v>1</v>
      </c>
      <c r="F33" s="42">
        <f t="shared" si="7"/>
        <v>1</v>
      </c>
      <c r="G33" s="42">
        <f t="shared" si="7"/>
        <v>0.98684210526315796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0.98870056497175141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Screen'!O$328</f>
        <v>7.5</v>
      </c>
      <c r="D35" s="185">
        <f>+'Input Screen'!O$329</f>
        <v>0</v>
      </c>
      <c r="E35" s="185">
        <f>+'Input Screen'!O$330</f>
        <v>7.5</v>
      </c>
      <c r="F35" s="185">
        <f>+'Input Screen'!O$331</f>
        <v>7.5</v>
      </c>
      <c r="G35" s="185">
        <f>+'Input Screen'!O$332</f>
        <v>7.5</v>
      </c>
      <c r="H35" s="185">
        <f>+'Input Screen'!O$333</f>
        <v>7.5</v>
      </c>
      <c r="I35" s="185">
        <f>+'Input Screen'!O$334</f>
        <v>7.5</v>
      </c>
      <c r="J35" s="23"/>
      <c r="K35" s="22">
        <f>SUM(C35:I35)</f>
        <v>45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0</v>
      </c>
      <c r="E37" s="42">
        <f t="shared" si="8"/>
        <v>1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1.1666666666666667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Screen'!P$328</f>
        <v>15</v>
      </c>
      <c r="D39" s="185">
        <f>+'Input Screen'!P$329</f>
        <v>15.6</v>
      </c>
      <c r="E39" s="185">
        <f>+'Input Screen'!P$330</f>
        <v>7.6</v>
      </c>
      <c r="F39" s="185">
        <f>+'Input Screen'!P$331</f>
        <v>7.5</v>
      </c>
      <c r="G39" s="185">
        <f>+'Input Screen'!P$332</f>
        <v>15</v>
      </c>
      <c r="H39" s="185">
        <f>+'Input Screen'!P$333</f>
        <v>7.5</v>
      </c>
      <c r="I39" s="185">
        <f>+'Input Screen'!P$334</f>
        <v>7.5</v>
      </c>
      <c r="J39" s="23"/>
      <c r="K39" s="22">
        <f>SUM(C39:I39)</f>
        <v>75.7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0.73205128205128212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0.76133333333333331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1.056010568031704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Screen'!Q$328</f>
        <v>30</v>
      </c>
      <c r="D43" s="185">
        <f>+'Input Screen'!Q$329</f>
        <v>30</v>
      </c>
      <c r="E43" s="185">
        <f>+'Input Screen'!Q$330</f>
        <v>30</v>
      </c>
      <c r="F43" s="185">
        <f>+'Input Screen'!Q$331</f>
        <v>30</v>
      </c>
      <c r="G43" s="185">
        <f>+'Input Screen'!Q$332</f>
        <v>30</v>
      </c>
      <c r="H43" s="185">
        <f>+'Input Screen'!Q$333</f>
        <v>30</v>
      </c>
      <c r="I43" s="185">
        <f>+'Input Screen'!Q$334</f>
        <v>52.4</v>
      </c>
      <c r="J43" s="23"/>
      <c r="K43" s="22">
        <f>SUM(C43:I43)</f>
        <v>232.4</v>
      </c>
      <c r="L43" s="4"/>
      <c r="M43" s="4" t="s">
        <v>209</v>
      </c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</v>
      </c>
      <c r="D45" s="42">
        <f t="shared" si="10"/>
        <v>1</v>
      </c>
      <c r="E45" s="42">
        <f t="shared" si="10"/>
        <v>1</v>
      </c>
      <c r="F45" s="42">
        <f t="shared" si="10"/>
        <v>1</v>
      </c>
      <c r="G45" s="42">
        <f t="shared" si="10"/>
        <v>1</v>
      </c>
      <c r="H45" s="42">
        <f t="shared" si="10"/>
        <v>1</v>
      </c>
      <c r="I45" s="42">
        <f t="shared" si="10"/>
        <v>0.57251908396946571</v>
      </c>
      <c r="J45" s="41"/>
      <c r="K45" s="42">
        <f>IF(K43=0,0,K44/K43)</f>
        <v>0.90361445783132532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Screen'!R$328</f>
        <v>8</v>
      </c>
      <c r="D47" s="185">
        <f>+'Input Screen'!R$329</f>
        <v>8</v>
      </c>
      <c r="E47" s="185">
        <f>+'Input Screen'!R$330</f>
        <v>8</v>
      </c>
      <c r="F47" s="185">
        <f>+'Input Screen'!R$331</f>
        <v>8</v>
      </c>
      <c r="G47" s="185">
        <f>+'Input Screen'!R$332</f>
        <v>8</v>
      </c>
      <c r="H47" s="185">
        <f>+'Input Screen'!R$333</f>
        <v>8</v>
      </c>
      <c r="I47" s="185">
        <f>+'Input Screen'!R$334</f>
        <v>7.8</v>
      </c>
      <c r="J47" s="23"/>
      <c r="K47" s="22">
        <f>SUM(C47:I47)</f>
        <v>55.8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1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1.0256410256410258</v>
      </c>
      <c r="J49" s="41"/>
      <c r="K49" s="42">
        <f>IF(K47=0,0,K48/K47)</f>
        <v>1.0035842293906811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Screen'!S$328</f>
        <v>16</v>
      </c>
      <c r="D51" s="185">
        <f>+'Input Screen'!S$329</f>
        <v>15.5</v>
      </c>
      <c r="E51" s="185">
        <f>+'Input Screen'!S$330</f>
        <v>15.5</v>
      </c>
      <c r="F51" s="185">
        <f>+'Input Screen'!S$331</f>
        <v>15</v>
      </c>
      <c r="G51" s="185">
        <f>+'Input Screen'!S$332</f>
        <v>7.5</v>
      </c>
      <c r="H51" s="185">
        <f>+'Input Screen'!S$333</f>
        <v>15.5</v>
      </c>
      <c r="I51" s="185">
        <f>+'Input Screen'!S$334</f>
        <v>15.7</v>
      </c>
      <c r="J51" s="23"/>
      <c r="K51" s="22">
        <f>SUM(C51:I51)</f>
        <v>100.7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0.85624999999999996</v>
      </c>
      <c r="D53" s="42">
        <f t="shared" si="12"/>
        <v>0.88387096774193541</v>
      </c>
      <c r="E53" s="42">
        <f t="shared" si="12"/>
        <v>0.88387096774193541</v>
      </c>
      <c r="F53" s="42">
        <f t="shared" si="12"/>
        <v>0.91333333333333333</v>
      </c>
      <c r="G53" s="42">
        <f t="shared" si="12"/>
        <v>1.8266666666666667</v>
      </c>
      <c r="H53" s="42">
        <f t="shared" si="12"/>
        <v>0.88387096774193541</v>
      </c>
      <c r="I53" s="42">
        <f t="shared" si="12"/>
        <v>0.87261146496815289</v>
      </c>
      <c r="J53" s="41"/>
      <c r="K53" s="42">
        <f>IF(K51=0,0,K52/K51)</f>
        <v>0.95233366434955313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Screen'!T$328</f>
        <v>11.43</v>
      </c>
      <c r="D55" s="185">
        <f>+'Input Screen'!T$329</f>
        <v>11.43</v>
      </c>
      <c r="E55" s="185">
        <f>+'Input Screen'!T$330</f>
        <v>11.43</v>
      </c>
      <c r="F55" s="185">
        <f>+'Input Screen'!T$331</f>
        <v>11.43</v>
      </c>
      <c r="G55" s="185">
        <f>+'Input Screen'!T$332</f>
        <v>11.43</v>
      </c>
      <c r="H55" s="185">
        <f>+'Input Screen'!T$333</f>
        <v>11.43</v>
      </c>
      <c r="I55" s="185">
        <f>+'Input Screen'!T$334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Screen'!U$328</f>
        <v>1.1000000000000001</v>
      </c>
      <c r="D59" s="185">
        <f>+'Input Screen'!U$329</f>
        <v>0.2</v>
      </c>
      <c r="E59" s="185">
        <f>+'Input Screen'!U$330</f>
        <v>0.1</v>
      </c>
      <c r="F59" s="185">
        <f>+'Input Screen'!U$331</f>
        <v>0.15</v>
      </c>
      <c r="G59" s="185">
        <f>+'Input Screen'!U$332</f>
        <v>0.25</v>
      </c>
      <c r="H59" s="185">
        <f>+'Input Screen'!U$333</f>
        <v>0.2</v>
      </c>
      <c r="I59" s="185">
        <f>+'Input Screen'!U$334</f>
        <v>0.2</v>
      </c>
      <c r="J59" s="23"/>
      <c r="K59" s="22">
        <f>SUM(C59:I59)</f>
        <v>2.2000000000000002</v>
      </c>
      <c r="L59" s="4"/>
    </row>
    <row r="60" spans="1:13" ht="15" customHeight="1">
      <c r="A60" s="337"/>
      <c r="B60" s="65" t="s">
        <v>71</v>
      </c>
      <c r="C60" s="28">
        <f>C59*'Labor Stds'!$S$10</f>
        <v>26.173950000000008</v>
      </c>
      <c r="D60" s="28">
        <f>D59*'Labor Stds'!$S$10</f>
        <v>4.7589000000000015</v>
      </c>
      <c r="E60" s="28">
        <f>E59*'Labor Stds'!$S$10</f>
        <v>2.3794500000000007</v>
      </c>
      <c r="F60" s="28">
        <f>F59*'Labor Stds'!$S$10</f>
        <v>3.5691750000000009</v>
      </c>
      <c r="G60" s="28">
        <f>G59*'Labor Stds'!$S$10</f>
        <v>5.9486250000000016</v>
      </c>
      <c r="H60" s="28">
        <f>H59*'Labor Stds'!$S$10</f>
        <v>4.7589000000000015</v>
      </c>
      <c r="I60" s="28">
        <f>I59*'Labor Stds'!$S$10</f>
        <v>4.7589000000000015</v>
      </c>
      <c r="J60" s="23"/>
      <c r="K60" s="28">
        <f>SUM(C60:I60)</f>
        <v>52.347900000000017</v>
      </c>
      <c r="L60" s="4"/>
    </row>
    <row r="61" spans="1:13" ht="15" customHeight="1">
      <c r="A61" s="338"/>
      <c r="B61" s="64" t="s">
        <v>17</v>
      </c>
      <c r="C61" s="28">
        <f>C60/3</f>
        <v>8.7246500000000022</v>
      </c>
      <c r="D61" s="28">
        <f t="shared" ref="D61:I61" si="14">D60/3</f>
        <v>1.5863000000000005</v>
      </c>
      <c r="E61" s="28">
        <f t="shared" si="14"/>
        <v>0.79315000000000024</v>
      </c>
      <c r="F61" s="28">
        <f t="shared" si="14"/>
        <v>1.1897250000000004</v>
      </c>
      <c r="G61" s="28">
        <f t="shared" si="14"/>
        <v>1.9828750000000006</v>
      </c>
      <c r="H61" s="28">
        <f t="shared" si="14"/>
        <v>1.5863000000000005</v>
      </c>
      <c r="I61" s="28">
        <f t="shared" si="14"/>
        <v>1.5863000000000005</v>
      </c>
      <c r="J61" s="48"/>
      <c r="K61" s="28">
        <f>SUM(C61:I61)</f>
        <v>17.449300000000004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213.43</v>
      </c>
      <c r="D63" s="18">
        <f t="shared" ref="D63:I63" si="15">SUM(D15,D19,D23,D27,D31,D35,D39,D43,D47,D51,D55)</f>
        <v>214.53</v>
      </c>
      <c r="E63" s="18">
        <f t="shared" si="15"/>
        <v>197.93</v>
      </c>
      <c r="F63" s="18">
        <f t="shared" si="15"/>
        <v>212.63</v>
      </c>
      <c r="G63" s="18">
        <f t="shared" si="15"/>
        <v>225.53</v>
      </c>
      <c r="H63" s="18">
        <f t="shared" si="15"/>
        <v>206.03</v>
      </c>
      <c r="I63" s="18">
        <f t="shared" si="15"/>
        <v>196.83</v>
      </c>
      <c r="J63" s="17"/>
      <c r="K63" s="18">
        <f>SUM(C63:I63)</f>
        <v>1466.91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219.19714714714715</v>
      </c>
      <c r="D64" s="18">
        <f t="shared" ref="D64:I64" si="16">SUM(D16,D20,D24,D28,D32,D36,D40,D44,D48,D52,D56)</f>
        <v>212.78273273273274</v>
      </c>
      <c r="E64" s="18">
        <f t="shared" si="16"/>
        <v>195.67312312312313</v>
      </c>
      <c r="F64" s="18">
        <f t="shared" si="16"/>
        <v>219.19714714714715</v>
      </c>
      <c r="G64" s="18">
        <f t="shared" si="16"/>
        <v>231.20915915915916</v>
      </c>
      <c r="H64" s="18">
        <f t="shared" si="16"/>
        <v>209.58753753753754</v>
      </c>
      <c r="I64" s="18">
        <f t="shared" si="16"/>
        <v>185.27072072072073</v>
      </c>
      <c r="J64" s="23"/>
      <c r="K64" s="18">
        <f>SUM(C64:I64)</f>
        <v>1472.9175675675676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1.0270212582446101</v>
      </c>
      <c r="D65" s="42">
        <f t="shared" si="17"/>
        <v>0.9918553709631881</v>
      </c>
      <c r="E65" s="42">
        <f t="shared" si="17"/>
        <v>0.98859760078372716</v>
      </c>
      <c r="F65" s="42">
        <f t="shared" si="17"/>
        <v>1.0308853273157463</v>
      </c>
      <c r="G65" s="42">
        <f t="shared" si="17"/>
        <v>1.0251813912080838</v>
      </c>
      <c r="H65" s="42">
        <f t="shared" si="17"/>
        <v>1.0172670850727445</v>
      </c>
      <c r="I65" s="42">
        <f t="shared" si="17"/>
        <v>0.94127277712097102</v>
      </c>
      <c r="J65" s="41"/>
      <c r="K65" s="42">
        <f>IF(K63=0,0,K64/K63)</f>
        <v>1.0040953893337474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2982.1811500000003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2989.2588000000001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2768.3496500000006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2963.2982250000005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3129.5953750000003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2876.5488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2754.3568000000005</v>
      </c>
      <c r="J67" s="17"/>
      <c r="K67" s="28">
        <f>SUM(C67:I67)</f>
        <v>20463.588800000001</v>
      </c>
      <c r="L67" s="273">
        <v>76995</v>
      </c>
      <c r="M67" s="271">
        <f>+L67-K67</f>
        <v>56531.411200000002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3048.2268711711718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2963.1717360360367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2736.2983126126132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3048.2268711711718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3207.5061504504511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2920.8034477477486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2598.3624567567572</v>
      </c>
      <c r="J68" s="23"/>
      <c r="K68" s="28">
        <f>SUM(C68:I68)</f>
        <v>20522.595845945951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1.0221467837965414</v>
      </c>
      <c r="D69" s="42">
        <f t="shared" si="18"/>
        <v>0.99127306609786903</v>
      </c>
      <c r="E69" s="42">
        <f t="shared" si="18"/>
        <v>0.98842222210356001</v>
      </c>
      <c r="F69" s="42">
        <f t="shared" si="18"/>
        <v>1.0286601751570823</v>
      </c>
      <c r="G69" s="42">
        <f t="shared" si="18"/>
        <v>1.0248948397843445</v>
      </c>
      <c r="H69" s="42">
        <f t="shared" si="18"/>
        <v>1.0153846330532437</v>
      </c>
      <c r="I69" s="42">
        <f t="shared" si="18"/>
        <v>0.94336451136496069</v>
      </c>
      <c r="J69" s="41"/>
      <c r="K69" s="42">
        <f>IF(K67=0,0,K68/K67)</f>
        <v>1.0028835140562418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-5.7671471471471421</v>
      </c>
      <c r="D71" s="47">
        <f t="shared" ref="D71:I71" si="19">IF(D63=0,0,D63-D64)</f>
        <v>1.7472672672672616</v>
      </c>
      <c r="E71" s="47">
        <f t="shared" si="19"/>
        <v>2.2568768768768734</v>
      </c>
      <c r="F71" s="47">
        <f t="shared" si="19"/>
        <v>-6.5671471471471534</v>
      </c>
      <c r="G71" s="47">
        <f t="shared" si="19"/>
        <v>-5.6791591591591555</v>
      </c>
      <c r="H71" s="47">
        <f t="shared" si="19"/>
        <v>-3.5575375375375415</v>
      </c>
      <c r="I71" s="47">
        <f t="shared" si="19"/>
        <v>11.559279279279281</v>
      </c>
      <c r="J71" s="26"/>
      <c r="K71" s="242">
        <f>IF(K63=0,0,K63-K64)</f>
        <v>-6.0075675675675484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-66.045721171171408</v>
      </c>
      <c r="D72" s="137">
        <f t="shared" ref="D72:I72" si="20">IF(D64=0,0,D67-D68)</f>
        <v>26.087063963963374</v>
      </c>
      <c r="E72" s="137">
        <f t="shared" si="20"/>
        <v>32.051337387387321</v>
      </c>
      <c r="F72" s="137">
        <f t="shared" si="20"/>
        <v>-84.928646171171295</v>
      </c>
      <c r="G72" s="137">
        <f t="shared" si="20"/>
        <v>-77.910775450450728</v>
      </c>
      <c r="H72" s="137">
        <f t="shared" si="20"/>
        <v>-44.25464774774855</v>
      </c>
      <c r="I72" s="137">
        <f t="shared" si="20"/>
        <v>155.99434324324329</v>
      </c>
      <c r="J72" s="26"/>
      <c r="K72" s="137">
        <f>IF(K64=0,0,K67-K68)</f>
        <v>-59.007045945949358</v>
      </c>
      <c r="L72" s="4"/>
    </row>
    <row r="73" spans="1:13" ht="15" customHeight="1">
      <c r="A73" s="68" t="s">
        <v>154</v>
      </c>
      <c r="B73" s="240">
        <f>IF(K64=0,0,(K64*60)/K11)</f>
        <v>60.283120091442058</v>
      </c>
      <c r="C73" s="78">
        <f>IF(C63=0,0,(C63*60)/C11)</f>
        <v>57.683783783783788</v>
      </c>
      <c r="D73" s="78">
        <f t="shared" ref="D73:I73" si="21">IF(D63=0,0,(D63*60)/D11)</f>
        <v>61.294285714285714</v>
      </c>
      <c r="E73" s="78">
        <f t="shared" si="21"/>
        <v>61.853125000000006</v>
      </c>
      <c r="F73" s="78">
        <f t="shared" si="21"/>
        <v>57.209865470852016</v>
      </c>
      <c r="G73" s="78">
        <f t="shared" si="21"/>
        <v>54.784615384615378</v>
      </c>
      <c r="H73" s="78">
        <f t="shared" si="21"/>
        <v>60.597058823529409</v>
      </c>
      <c r="I73" s="78">
        <f t="shared" si="21"/>
        <v>70.296428571428578</v>
      </c>
      <c r="J73" s="26"/>
      <c r="K73" s="243">
        <f>IF(K63=0,0,(K63*60)/K11)</f>
        <v>60.037244201909964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16.603459119496854</v>
      </c>
      <c r="C74" s="78">
        <f t="shared" ref="C74:K74" si="22">IF(C15=0,0,(C8/(C15/8)))</f>
        <v>17.16504854368932</v>
      </c>
      <c r="D74" s="78">
        <f t="shared" si="22"/>
        <v>16.083333333333332</v>
      </c>
      <c r="E74" s="78">
        <f t="shared" si="22"/>
        <v>17.421777221526906</v>
      </c>
      <c r="F74" s="78">
        <f t="shared" si="22"/>
        <v>17.225994180407373</v>
      </c>
      <c r="G74" s="78">
        <f t="shared" si="22"/>
        <v>17.04918032786885</v>
      </c>
      <c r="H74" s="78">
        <f t="shared" si="22"/>
        <v>17</v>
      </c>
      <c r="I74" s="78">
        <f t="shared" si="22"/>
        <v>18.444444444444443</v>
      </c>
      <c r="J74" s="26"/>
      <c r="K74" s="243">
        <f t="shared" si="22"/>
        <v>17.143715272563448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13</v>
      </c>
      <c r="C75" s="78">
        <f>IF(C19=0,0,(C9/(C19/8)))</f>
        <v>0</v>
      </c>
      <c r="D75" s="78">
        <f t="shared" ref="D75:I75" si="23">IF(D19=0,0,(D9/(D19/8)))</f>
        <v>14</v>
      </c>
      <c r="E75" s="78">
        <f t="shared" si="23"/>
        <v>12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13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52.357142857142854</v>
      </c>
      <c r="C77" s="78">
        <f>IF(C43=0,0,(C11/(C43/7.5)))</f>
        <v>55.5</v>
      </c>
      <c r="D77" s="78">
        <f t="shared" ref="D77:I77" si="25">IF(D43=0,0,(D11/(D43/7.5)))</f>
        <v>52.5</v>
      </c>
      <c r="E77" s="78">
        <f t="shared" si="25"/>
        <v>48</v>
      </c>
      <c r="F77" s="78">
        <f t="shared" si="25"/>
        <v>55.75</v>
      </c>
      <c r="G77" s="78">
        <f t="shared" si="25"/>
        <v>61.75</v>
      </c>
      <c r="H77" s="78">
        <f t="shared" si="25"/>
        <v>51</v>
      </c>
      <c r="I77" s="78">
        <f t="shared" si="25"/>
        <v>24.045801526717558</v>
      </c>
      <c r="J77" s="38"/>
      <c r="K77" s="78">
        <f>IF(K43=0,0,(K11/(K43/7.5)))</f>
        <v>47.310671256454384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27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20</v>
      </c>
      <c r="L1" s="4"/>
    </row>
    <row r="2" spans="1:27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</row>
    <row r="3" spans="1:27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</row>
    <row r="4" spans="1:27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</row>
    <row r="5" spans="1:27" ht="15" customHeight="1">
      <c r="A5" s="4"/>
      <c r="B5" s="36" t="s">
        <v>6</v>
      </c>
      <c r="C5" s="12">
        <f>+'Input Screen'!B20</f>
        <v>41286</v>
      </c>
      <c r="D5" s="12">
        <f t="shared" ref="D5:I5" si="0">+C5+1</f>
        <v>41287</v>
      </c>
      <c r="E5" s="12">
        <f t="shared" si="0"/>
        <v>41288</v>
      </c>
      <c r="F5" s="12">
        <f t="shared" si="0"/>
        <v>41289</v>
      </c>
      <c r="G5" s="12">
        <f t="shared" si="0"/>
        <v>41290</v>
      </c>
      <c r="H5" s="12">
        <f t="shared" si="0"/>
        <v>41291</v>
      </c>
      <c r="I5" s="12">
        <f t="shared" si="0"/>
        <v>41292</v>
      </c>
      <c r="J5" s="13"/>
      <c r="K5" s="14" t="s">
        <v>1</v>
      </c>
      <c r="L5" s="4"/>
    </row>
    <row r="6" spans="1:27" ht="15" customHeight="1">
      <c r="A6" s="15"/>
      <c r="B6" s="62" t="str">
        <f>'Week 1'!B6</f>
        <v>Offset Rooms Occupied</v>
      </c>
      <c r="C6" s="16">
        <f>+'Input Screen'!C$20</f>
        <v>213</v>
      </c>
      <c r="D6" s="16">
        <f>+'Input Screen'!C$21</f>
        <v>236</v>
      </c>
      <c r="E6" s="16">
        <f>+'Input Screen'!C$22</f>
        <v>203</v>
      </c>
      <c r="F6" s="16">
        <f>+'Input Screen'!C$23</f>
        <v>239</v>
      </c>
      <c r="G6" s="16">
        <f>+'Input Screen'!C$24</f>
        <v>258</v>
      </c>
      <c r="H6" s="16">
        <f>+'Input Screen'!C$25</f>
        <v>248</v>
      </c>
      <c r="I6" s="16">
        <f>+'Input Screen'!C$26</f>
        <v>229</v>
      </c>
      <c r="J6" s="17"/>
      <c r="K6" s="18">
        <f>SUM(C6:I6)</f>
        <v>1626</v>
      </c>
      <c r="L6" s="4"/>
      <c r="U6" s="16" t="e">
        <f>+'Input Screen'!#REF!</f>
        <v>#REF!</v>
      </c>
      <c r="V6" s="16" t="e">
        <f>+'Input Screen'!#REF!</f>
        <v>#REF!</v>
      </c>
      <c r="W6" s="16" t="e">
        <f>+'Input Screen'!#REF!</f>
        <v>#REF!</v>
      </c>
      <c r="X6" s="16" t="e">
        <f>+'Input Screen'!#REF!</f>
        <v>#REF!</v>
      </c>
      <c r="Y6" s="16" t="e">
        <f>+'Input Screen'!#REF!</f>
        <v>#REF!</v>
      </c>
      <c r="Z6" s="16" t="e">
        <f>+'Input Screen'!#REF!</f>
        <v>#REF!</v>
      </c>
      <c r="AA6" s="16" t="e">
        <f>+'Input Screen'!#REF!</f>
        <v>#REF!</v>
      </c>
    </row>
    <row r="7" spans="1:27" ht="15" customHeight="1">
      <c r="A7" s="15"/>
      <c r="B7" s="62" t="str">
        <f>'Week 1'!B7</f>
        <v>Occupancy Percent</v>
      </c>
      <c r="C7" s="42">
        <f>C6/310</f>
        <v>0.68709677419354842</v>
      </c>
      <c r="D7" s="42">
        <f t="shared" ref="D7:I7" si="1">D6/310</f>
        <v>0.76129032258064511</v>
      </c>
      <c r="E7" s="42">
        <f t="shared" si="1"/>
        <v>0.65483870967741931</v>
      </c>
      <c r="F7" s="42">
        <f t="shared" si="1"/>
        <v>0.7709677419354839</v>
      </c>
      <c r="G7" s="42">
        <f t="shared" si="1"/>
        <v>0.83225806451612905</v>
      </c>
      <c r="H7" s="42">
        <f t="shared" si="1"/>
        <v>0.8</v>
      </c>
      <c r="I7" s="42">
        <f t="shared" si="1"/>
        <v>0.73870967741935489</v>
      </c>
      <c r="J7" s="17"/>
      <c r="K7" s="42">
        <f>K6/2170</f>
        <v>0.74930875576036871</v>
      </c>
      <c r="L7" s="4"/>
      <c r="U7" s="34"/>
      <c r="V7" s="34"/>
      <c r="W7" s="34"/>
      <c r="X7" s="34"/>
      <c r="Y7" s="34"/>
      <c r="Z7" s="34"/>
      <c r="AA7" s="34"/>
    </row>
    <row r="8" spans="1:27" ht="15" customHeight="1">
      <c r="A8" s="15"/>
      <c r="B8" s="62" t="str">
        <f>'Week 1'!B8</f>
        <v>AM Rooms Cleaned</v>
      </c>
      <c r="C8" s="16">
        <f>+'Input Screen'!D$20</f>
        <v>199</v>
      </c>
      <c r="D8" s="16">
        <f>+'Input Screen'!D$21</f>
        <v>214</v>
      </c>
      <c r="E8" s="16">
        <f>+'Input Screen'!D$22</f>
        <v>179</v>
      </c>
      <c r="F8" s="16">
        <f>+'Input Screen'!D$23</f>
        <v>218</v>
      </c>
      <c r="G8" s="16">
        <f>+'Input Screen'!D$24</f>
        <v>237</v>
      </c>
      <c r="H8" s="16">
        <f>+'Input Screen'!D$25</f>
        <v>227</v>
      </c>
      <c r="I8" s="16">
        <f>+'Input Screen'!D$26</f>
        <v>186</v>
      </c>
      <c r="J8" s="17"/>
      <c r="K8" s="18">
        <f t="shared" ref="K8:K13" si="2">SUM(C8:I8)</f>
        <v>1460</v>
      </c>
      <c r="L8" s="4"/>
      <c r="U8" s="34"/>
      <c r="V8" s="34"/>
      <c r="W8" s="34"/>
      <c r="X8" s="34"/>
      <c r="Y8" s="34"/>
      <c r="Z8" s="34"/>
      <c r="AA8" s="34"/>
    </row>
    <row r="9" spans="1:27" ht="15" customHeight="1">
      <c r="A9" s="15"/>
      <c r="B9" s="62" t="str">
        <f>'Week 1'!B9</f>
        <v>PM Rooms Cleaned</v>
      </c>
      <c r="C9" s="16">
        <f>+'Input Screen'!E$20</f>
        <v>8</v>
      </c>
      <c r="D9" s="16">
        <f>+'Input Screen'!E$21</f>
        <v>11</v>
      </c>
      <c r="E9" s="16">
        <f>+'Input Screen'!E$22</f>
        <v>22</v>
      </c>
      <c r="F9" s="16">
        <f>+'Input Screen'!E$23</f>
        <v>11</v>
      </c>
      <c r="G9" s="16">
        <f>+'Input Screen'!E$24</f>
        <v>11</v>
      </c>
      <c r="H9" s="16">
        <f>+'Input Screen'!E$25</f>
        <v>12</v>
      </c>
      <c r="I9" s="16">
        <f>+'Input Screen'!E$26</f>
        <v>30</v>
      </c>
      <c r="J9" s="17"/>
      <c r="K9" s="18">
        <f t="shared" si="2"/>
        <v>105</v>
      </c>
      <c r="L9" s="4"/>
      <c r="U9" s="34"/>
      <c r="V9" s="34"/>
      <c r="W9" s="34"/>
      <c r="X9" s="34"/>
      <c r="Y9" s="34"/>
      <c r="Z9" s="34"/>
      <c r="AA9" s="34"/>
    </row>
    <row r="10" spans="1:27" ht="15" customHeight="1">
      <c r="A10" s="15"/>
      <c r="B10" s="62" t="str">
        <f>'Week 1'!B10</f>
        <v>Rooms Sold</v>
      </c>
      <c r="C10" s="16">
        <f>+'Input Screen'!F$20</f>
        <v>2</v>
      </c>
      <c r="D10" s="16">
        <f>+'Input Screen'!F$21</f>
        <v>0</v>
      </c>
      <c r="E10" s="16">
        <f>+'Input Screen'!F$22</f>
        <v>0</v>
      </c>
      <c r="F10" s="16">
        <f>+'Input Screen'!F$23</f>
        <v>2</v>
      </c>
      <c r="G10" s="16">
        <f>+'Input Screen'!F$24</f>
        <v>0</v>
      </c>
      <c r="H10" s="16">
        <f>+'Input Screen'!F$25</f>
        <v>1</v>
      </c>
      <c r="I10" s="16">
        <f>+'Input Screen'!F$26</f>
        <v>2</v>
      </c>
      <c r="J10" s="17"/>
      <c r="K10" s="18">
        <f t="shared" si="2"/>
        <v>7</v>
      </c>
      <c r="L10" s="4"/>
      <c r="U10" s="34"/>
      <c r="V10" s="34"/>
      <c r="W10" s="34"/>
      <c r="X10" s="34"/>
      <c r="Y10" s="34"/>
      <c r="Z10" s="34"/>
      <c r="AA10" s="34"/>
    </row>
    <row r="11" spans="1:27" ht="15" customHeight="1">
      <c r="A11" s="15"/>
      <c r="B11" s="62" t="str">
        <f>'Week 1'!B11</f>
        <v>Total Rooms Cleaned</v>
      </c>
      <c r="C11" s="16">
        <f>+'Input Screen'!G$20</f>
        <v>209</v>
      </c>
      <c r="D11" s="16">
        <f>+'Input Screen'!G$21</f>
        <v>225</v>
      </c>
      <c r="E11" s="16">
        <f>+'Input Screen'!G$22</f>
        <v>201</v>
      </c>
      <c r="F11" s="16">
        <f>+'Input Screen'!G$23</f>
        <v>231</v>
      </c>
      <c r="G11" s="16">
        <f>+'Input Screen'!G$24</f>
        <v>248</v>
      </c>
      <c r="H11" s="16">
        <f>+'Input Screen'!G$25</f>
        <v>240</v>
      </c>
      <c r="I11" s="16">
        <f>+'Input Screen'!G$26</f>
        <v>218</v>
      </c>
      <c r="J11" s="17"/>
      <c r="K11" s="18">
        <f t="shared" si="2"/>
        <v>1572</v>
      </c>
      <c r="L11" s="4"/>
      <c r="U11" s="34"/>
      <c r="V11" s="34"/>
      <c r="W11" s="34"/>
      <c r="X11" s="34"/>
      <c r="Y11" s="34"/>
      <c r="Z11" s="34"/>
      <c r="AA11" s="34"/>
    </row>
    <row r="12" spans="1:27" ht="15" customHeight="1">
      <c r="A12" s="15"/>
      <c r="B12" s="62" t="str">
        <f>'Week 1'!B12</f>
        <v>Guestroom Carpets Cleaned</v>
      </c>
      <c r="C12" s="16">
        <f>+'Input Screen'!H$20</f>
        <v>8</v>
      </c>
      <c r="D12" s="16">
        <f>+'Input Screen'!H$21</f>
        <v>0</v>
      </c>
      <c r="E12" s="16">
        <f>+'Input Screen'!H$22</f>
        <v>8</v>
      </c>
      <c r="F12" s="16">
        <f>+'Input Screen'!H$23</f>
        <v>10</v>
      </c>
      <c r="G12" s="16">
        <f>+'Input Screen'!H$24</f>
        <v>10</v>
      </c>
      <c r="H12" s="16">
        <f>+'Input Screen'!H$25</f>
        <v>10</v>
      </c>
      <c r="I12" s="16">
        <f>+'Input Screen'!H$26</f>
        <v>10</v>
      </c>
      <c r="J12" s="17"/>
      <c r="K12" s="18">
        <f t="shared" si="2"/>
        <v>56</v>
      </c>
      <c r="L12" s="4"/>
      <c r="U12" s="34"/>
      <c r="V12" s="34"/>
      <c r="W12" s="34"/>
      <c r="X12" s="34"/>
      <c r="Y12" s="34"/>
      <c r="Z12" s="34"/>
      <c r="AA12" s="34"/>
    </row>
    <row r="13" spans="1:27" ht="15" customHeight="1">
      <c r="A13" s="15"/>
      <c r="B13" s="62" t="str">
        <f>'Week 1'!B13</f>
        <v>Documented Inspections</v>
      </c>
      <c r="C13" s="16">
        <f>+'Input Screen'!I$20</f>
        <v>0</v>
      </c>
      <c r="D13" s="16">
        <f>+'Input Screen'!I$21</f>
        <v>0</v>
      </c>
      <c r="E13" s="16">
        <f>+'Input Screen'!I$22</f>
        <v>0</v>
      </c>
      <c r="F13" s="16">
        <f>+'Input Screen'!I$23</f>
        <v>0</v>
      </c>
      <c r="G13" s="16">
        <f>+'Input Screen'!I$24</f>
        <v>0</v>
      </c>
      <c r="H13" s="16">
        <f>+'Input Screen'!I$25</f>
        <v>0</v>
      </c>
      <c r="I13" s="16">
        <f>+'Input Screen'!I$26</f>
        <v>0</v>
      </c>
      <c r="J13" s="17"/>
      <c r="K13" s="18">
        <f t="shared" si="2"/>
        <v>0</v>
      </c>
      <c r="L13" s="4"/>
      <c r="U13" s="34"/>
      <c r="V13" s="34"/>
      <c r="W13" s="34"/>
      <c r="X13" s="34"/>
      <c r="Y13" s="34"/>
      <c r="Z13" s="34"/>
      <c r="AA13" s="34"/>
    </row>
    <row r="14" spans="1:27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40"/>
    </row>
    <row r="15" spans="1:27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Screen'!J$20</f>
        <v>104</v>
      </c>
      <c r="D15" s="185">
        <f>+'Input Screen'!J$21</f>
        <v>104.25</v>
      </c>
      <c r="E15" s="185">
        <f>+'Input Screen'!J$22</f>
        <v>89</v>
      </c>
      <c r="F15" s="185">
        <f>+'Input Screen'!J$23</f>
        <v>103</v>
      </c>
      <c r="G15" s="185">
        <f>+'Input Screen'!J$24</f>
        <v>112</v>
      </c>
      <c r="H15" s="185">
        <f>+'Input Screen'!J$25</f>
        <v>112.25</v>
      </c>
      <c r="I15" s="185">
        <f>+'Input Screen'!J$26</f>
        <v>96.75</v>
      </c>
      <c r="J15" s="23"/>
      <c r="K15" s="22">
        <f>SUM(C15:I15)</f>
        <v>721.25</v>
      </c>
      <c r="L15" s="4"/>
      <c r="M15" s="40"/>
    </row>
    <row r="16" spans="1:27" ht="15" customHeight="1">
      <c r="A16" s="345"/>
      <c r="B16" s="65" t="s">
        <v>3</v>
      </c>
      <c r="C16" s="22">
        <f>VLOOKUP(C8,'Labor Stds'!A14:Q76,7)</f>
        <v>95.135135135135144</v>
      </c>
      <c r="D16" s="22">
        <f>VLOOKUP(D8,'Labor Stds'!A14:Q76,7)</f>
        <v>102.34234234234235</v>
      </c>
      <c r="E16" s="22">
        <f>VLOOKUP(E8,'Labor Stds'!A14:Q76,7)</f>
        <v>85.525525525525538</v>
      </c>
      <c r="F16" s="22">
        <f>VLOOKUP(F8,'Labor Stds'!A14:Q76,7)</f>
        <v>104.74474474474475</v>
      </c>
      <c r="G16" s="22">
        <f>VLOOKUP(G8,'Labor Stds'!A14:Q76,7)</f>
        <v>114.35435435435437</v>
      </c>
      <c r="H16" s="22">
        <f>VLOOKUP(H8,'Labor Stds'!A14:Q76,7)</f>
        <v>109.54954954954955</v>
      </c>
      <c r="I16" s="22">
        <f>VLOOKUP(I8,'Labor Stds'!A14:Q76,7)</f>
        <v>90.330330330330341</v>
      </c>
      <c r="J16" s="23"/>
      <c r="K16" s="22">
        <f>SUM(C16:I16)</f>
        <v>701.98198198198202</v>
      </c>
      <c r="L16" s="4"/>
      <c r="M16" s="40"/>
    </row>
    <row r="17" spans="1:13" ht="15" customHeight="1">
      <c r="A17" s="346"/>
      <c r="B17" s="64" t="s">
        <v>4</v>
      </c>
      <c r="C17" s="42">
        <f t="shared" ref="C17:I17" si="3">IF(C15=0,0,C16/C15)</f>
        <v>0.91476091476091481</v>
      </c>
      <c r="D17" s="42">
        <f t="shared" si="3"/>
        <v>0.98170112558601774</v>
      </c>
      <c r="E17" s="42">
        <f t="shared" si="3"/>
        <v>0.96096096096096106</v>
      </c>
      <c r="F17" s="42">
        <f t="shared" si="3"/>
        <v>1.0169392693664538</v>
      </c>
      <c r="G17" s="42">
        <f t="shared" si="3"/>
        <v>1.0210210210210211</v>
      </c>
      <c r="H17" s="42">
        <f t="shared" si="3"/>
        <v>0.97594253496257954</v>
      </c>
      <c r="I17" s="42">
        <f t="shared" si="3"/>
        <v>0.93364682511969344</v>
      </c>
      <c r="J17" s="41"/>
      <c r="K17" s="42">
        <f>IF(K15=0,0,K16/K15)</f>
        <v>0.97328524364919522</v>
      </c>
      <c r="M17" s="40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40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Screen'!K$20</f>
        <v>7.5</v>
      </c>
      <c r="D19" s="185">
        <f>+'Input Screen'!K$21</f>
        <v>16</v>
      </c>
      <c r="E19" s="185">
        <f>+'Input Screen'!K$22</f>
        <v>16</v>
      </c>
      <c r="F19" s="185">
        <f>+'Input Screen'!K$23</f>
        <v>7.75</v>
      </c>
      <c r="G19" s="185">
        <f>+'Input Screen'!K$24</f>
        <v>8</v>
      </c>
      <c r="H19" s="185">
        <f>+'Input Screen'!K$25</f>
        <v>8</v>
      </c>
      <c r="I19" s="185">
        <f>+'Input Screen'!K$26</f>
        <v>16.75</v>
      </c>
      <c r="J19" s="23"/>
      <c r="K19" s="22">
        <f>SUM(C19:I19)</f>
        <v>80</v>
      </c>
      <c r="L19" s="4"/>
      <c r="M19" s="40"/>
    </row>
    <row r="20" spans="1:13" ht="15" customHeight="1">
      <c r="A20" s="345"/>
      <c r="B20" s="65" t="s">
        <v>3</v>
      </c>
      <c r="C20" s="22">
        <f>VLOOKUP(C9,'Labor Stds'!A14:Q76,8)</f>
        <v>4.9230769230769234</v>
      </c>
      <c r="D20" s="22">
        <f>VLOOKUP(D9,'Labor Stds'!A14:Q76,8)</f>
        <v>8</v>
      </c>
      <c r="E20" s="22">
        <f>VLOOKUP(E9,'Labor Stds'!A14:Q76,8)</f>
        <v>14.153846153846153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17.23076923076923</v>
      </c>
      <c r="J20" s="23"/>
      <c r="K20" s="22">
        <f>SUM(C20:I20)</f>
        <v>68.307692307692307</v>
      </c>
      <c r="L20" s="4"/>
      <c r="M20" s="40"/>
    </row>
    <row r="21" spans="1:13" ht="15" customHeight="1">
      <c r="A21" s="346"/>
      <c r="B21" s="64" t="s">
        <v>4</v>
      </c>
      <c r="C21" s="42">
        <f t="shared" ref="C21:I21" si="4">IF(C19=0,0,C20/C19)</f>
        <v>0.65641025641025641</v>
      </c>
      <c r="D21" s="42">
        <f t="shared" si="4"/>
        <v>0.5</v>
      </c>
      <c r="E21" s="42">
        <f>IF(E19=0,0,E20/E19)</f>
        <v>0.88461538461538458</v>
      </c>
      <c r="F21" s="42">
        <f t="shared" si="4"/>
        <v>1.032258064516129</v>
      </c>
      <c r="G21" s="42">
        <f t="shared" si="4"/>
        <v>1</v>
      </c>
      <c r="H21" s="42">
        <f t="shared" si="4"/>
        <v>1</v>
      </c>
      <c r="I21" s="42">
        <f t="shared" si="4"/>
        <v>1.0287026406429391</v>
      </c>
      <c r="J21" s="41"/>
      <c r="K21" s="42">
        <f>IF(K19=0,0,K20/K19)</f>
        <v>0.85384615384615381</v>
      </c>
      <c r="L21" s="4"/>
      <c r="M21" s="40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0"/>
    </row>
    <row r="23" spans="1:13" ht="15" customHeight="1">
      <c r="A23" s="336" t="s">
        <v>142</v>
      </c>
      <c r="B23" s="64" t="s">
        <v>2</v>
      </c>
      <c r="C23" s="185">
        <f>+'Input Screen'!L$20</f>
        <v>15</v>
      </c>
      <c r="D23" s="185">
        <f>+'Input Screen'!L$21</f>
        <v>16</v>
      </c>
      <c r="E23" s="185">
        <f>+'Input Screen'!L$22</f>
        <v>14.25</v>
      </c>
      <c r="F23" s="185">
        <f>+'Input Screen'!L$23</f>
        <v>16</v>
      </c>
      <c r="G23" s="185">
        <f>+'Input Screen'!L$24</f>
        <v>16</v>
      </c>
      <c r="H23" s="185">
        <f>+'Input Screen'!L$25</f>
        <v>16</v>
      </c>
      <c r="I23" s="185">
        <f>+'Input Screen'!L$26</f>
        <v>15</v>
      </c>
      <c r="J23" s="23"/>
      <c r="K23" s="22">
        <f>SUM(C23:I23)</f>
        <v>108.25</v>
      </c>
      <c r="L23" s="4"/>
      <c r="M23" s="40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150</v>
      </c>
      <c r="L24" s="4"/>
      <c r="M24" s="40"/>
    </row>
    <row r="25" spans="1:13" ht="15" customHeight="1">
      <c r="A25" s="338"/>
      <c r="B25" s="64" t="s">
        <v>4</v>
      </c>
      <c r="C25" s="42">
        <f t="shared" ref="C25:I25" si="5">IF(C23=0,0,C24/C23)</f>
        <v>1.5</v>
      </c>
      <c r="D25" s="42">
        <f t="shared" si="5"/>
        <v>1.40625</v>
      </c>
      <c r="E25" s="42">
        <f t="shared" si="5"/>
        <v>1.0526315789473684</v>
      </c>
      <c r="F25" s="42">
        <f t="shared" si="5"/>
        <v>1.40625</v>
      </c>
      <c r="G25" s="42">
        <f t="shared" si="5"/>
        <v>1.40625</v>
      </c>
      <c r="H25" s="42">
        <f t="shared" si="5"/>
        <v>1.40625</v>
      </c>
      <c r="I25" s="42">
        <f t="shared" si="5"/>
        <v>1.5</v>
      </c>
      <c r="J25" s="41"/>
      <c r="K25" s="42">
        <f>IF(K23=0,0,K24/K23)</f>
        <v>1.3856812933025404</v>
      </c>
      <c r="L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Screen'!M$20</f>
        <v>8</v>
      </c>
      <c r="D27" s="185">
        <f>+'Input Screen'!M$21</f>
        <v>0</v>
      </c>
      <c r="E27" s="185">
        <f>+'Input Screen'!M$22</f>
        <v>8</v>
      </c>
      <c r="F27" s="185">
        <f>+'Input Screen'!M$23</f>
        <v>8</v>
      </c>
      <c r="G27" s="185">
        <f>+'Input Screen'!M$24</f>
        <v>8</v>
      </c>
      <c r="H27" s="185">
        <f>+'Input Screen'!M$25</f>
        <v>8</v>
      </c>
      <c r="I27" s="185">
        <f>+'Input Screen'!M$26</f>
        <v>8</v>
      </c>
      <c r="J27" s="23"/>
      <c r="K27" s="22">
        <f>SUM(C27:I27)</f>
        <v>48</v>
      </c>
      <c r="L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0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32.1</v>
      </c>
      <c r="L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Screen'!N$20</f>
        <v>7</v>
      </c>
      <c r="D31" s="185">
        <f>+'Input Screen'!N$21</f>
        <v>8</v>
      </c>
      <c r="E31" s="185">
        <f>+'Input Screen'!N$22</f>
        <v>7.25</v>
      </c>
      <c r="F31" s="185">
        <f>+'Input Screen'!N$23</f>
        <v>7</v>
      </c>
      <c r="G31" s="185">
        <f>+'Input Screen'!N$24</f>
        <v>8.25</v>
      </c>
      <c r="H31" s="185">
        <f>+'Input Screen'!N$25</f>
        <v>7</v>
      </c>
      <c r="I31" s="185">
        <f>+'Input Screen'!N$26</f>
        <v>7</v>
      </c>
      <c r="J31" s="23"/>
      <c r="K31" s="22">
        <f>SUM(C31:I31)</f>
        <v>51.5</v>
      </c>
      <c r="L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</row>
    <row r="33" spans="1:12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0.9375</v>
      </c>
      <c r="E33" s="42">
        <f>IF(E31=0,0,E32/E31)</f>
        <v>1.0344827586206897</v>
      </c>
      <c r="F33" s="42">
        <f t="shared" si="7"/>
        <v>1.0714285714285714</v>
      </c>
      <c r="G33" s="42">
        <f t="shared" si="7"/>
        <v>0.90909090909090906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1.0194174757281553</v>
      </c>
      <c r="L33" s="4"/>
    </row>
    <row r="34" spans="1:12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</row>
    <row r="35" spans="1:12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Screen'!O$20</f>
        <v>7</v>
      </c>
      <c r="D35" s="185">
        <f>+'Input Screen'!O$21</f>
        <v>7</v>
      </c>
      <c r="E35" s="185">
        <f>+'Input Screen'!O$22</f>
        <v>7</v>
      </c>
      <c r="F35" s="185">
        <f>+'Input Screen'!O$23</f>
        <v>8</v>
      </c>
      <c r="G35" s="185">
        <f>+'Input Screen'!O$24</f>
        <v>8</v>
      </c>
      <c r="H35" s="185">
        <f>+'Input Screen'!O$25</f>
        <v>7</v>
      </c>
      <c r="I35" s="185">
        <f>+'Input Screen'!O$26</f>
        <v>7</v>
      </c>
      <c r="J35" s="23"/>
      <c r="K35" s="22">
        <f>SUM(C35:I35)</f>
        <v>51</v>
      </c>
      <c r="L35" s="4"/>
    </row>
    <row r="36" spans="1:12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</row>
    <row r="37" spans="1:12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1.0714285714285714</v>
      </c>
      <c r="F37" s="42">
        <f t="shared" si="8"/>
        <v>0.9375</v>
      </c>
      <c r="G37" s="42">
        <f t="shared" si="8"/>
        <v>0.9375</v>
      </c>
      <c r="H37" s="42">
        <f t="shared" si="8"/>
        <v>1.0714285714285714</v>
      </c>
      <c r="I37" s="42">
        <f t="shared" si="8"/>
        <v>1.0714285714285714</v>
      </c>
      <c r="J37" s="41"/>
      <c r="K37" s="42">
        <f>IF(K35=0,0,K36/K35)</f>
        <v>1.0294117647058822</v>
      </c>
      <c r="L37" s="4"/>
    </row>
    <row r="38" spans="1:12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</row>
    <row r="39" spans="1:12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Screen'!P$20</f>
        <v>16</v>
      </c>
      <c r="D39" s="185">
        <f>+'Input Screen'!P$21</f>
        <v>16</v>
      </c>
      <c r="E39" s="185">
        <f>+'Input Screen'!P$22</f>
        <v>15</v>
      </c>
      <c r="F39" s="185">
        <f>+'Input Screen'!P$23</f>
        <v>16</v>
      </c>
      <c r="G39" s="185">
        <f>+'Input Screen'!P$24</f>
        <v>8</v>
      </c>
      <c r="H39" s="185">
        <f>+'Input Screen'!P$25</f>
        <v>8</v>
      </c>
      <c r="I39" s="185">
        <f>+'Input Screen'!P$26</f>
        <v>8</v>
      </c>
      <c r="J39" s="23"/>
      <c r="K39" s="22">
        <f>SUM(C39:I39)</f>
        <v>87</v>
      </c>
      <c r="L39" s="4"/>
    </row>
    <row r="40" spans="1:12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</row>
    <row r="41" spans="1:12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0.76133333333333331</v>
      </c>
      <c r="F41" s="42">
        <f t="shared" si="9"/>
        <v>0.71375</v>
      </c>
      <c r="G41" s="42">
        <f t="shared" si="9"/>
        <v>1.4275</v>
      </c>
      <c r="H41" s="42">
        <f t="shared" si="9"/>
        <v>1.4275</v>
      </c>
      <c r="I41" s="42">
        <f t="shared" si="9"/>
        <v>1.4275</v>
      </c>
      <c r="J41" s="41"/>
      <c r="K41" s="42">
        <f>IF(K39=0,0,K40/K39)</f>
        <v>0.91885057471264364</v>
      </c>
      <c r="L41" s="4"/>
    </row>
    <row r="42" spans="1:12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</row>
    <row r="43" spans="1:12" ht="15" customHeight="1">
      <c r="A43" s="336" t="s">
        <v>141</v>
      </c>
      <c r="B43" s="64" t="s">
        <v>2</v>
      </c>
      <c r="C43" s="185">
        <f>+'Input Screen'!Q$20</f>
        <v>31.25</v>
      </c>
      <c r="D43" s="185">
        <f>+'Input Screen'!Q$21</f>
        <v>39</v>
      </c>
      <c r="E43" s="185">
        <f>+'Input Screen'!Q$22</f>
        <v>24</v>
      </c>
      <c r="F43" s="185">
        <f>+'Input Screen'!Q$23</f>
        <v>32</v>
      </c>
      <c r="G43" s="185">
        <f>+'Input Screen'!Q$24</f>
        <v>40</v>
      </c>
      <c r="H43" s="185">
        <f>+'Input Screen'!Q$25</f>
        <v>37</v>
      </c>
      <c r="I43" s="185">
        <f>+'Input Screen'!Q$26</f>
        <v>30.75</v>
      </c>
      <c r="J43" s="23"/>
      <c r="K43" s="22">
        <f>SUM(C43:I43)</f>
        <v>234</v>
      </c>
      <c r="L43" s="4"/>
    </row>
    <row r="44" spans="1:12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</row>
    <row r="45" spans="1:12" ht="15" customHeight="1">
      <c r="A45" s="338"/>
      <c r="B45" s="64" t="s">
        <v>4</v>
      </c>
      <c r="C45" s="42">
        <f t="shared" ref="C45:I45" si="10">IF(C43=0,0,C44/C43)</f>
        <v>0.96</v>
      </c>
      <c r="D45" s="42">
        <f t="shared" si="10"/>
        <v>0.76923076923076927</v>
      </c>
      <c r="E45" s="42">
        <f t="shared" si="10"/>
        <v>1.25</v>
      </c>
      <c r="F45" s="42">
        <f t="shared" si="10"/>
        <v>0.9375</v>
      </c>
      <c r="G45" s="42">
        <f t="shared" si="10"/>
        <v>0.75</v>
      </c>
      <c r="H45" s="42">
        <f t="shared" si="10"/>
        <v>0.81081081081081086</v>
      </c>
      <c r="I45" s="42">
        <f t="shared" si="10"/>
        <v>0.97560975609756095</v>
      </c>
      <c r="J45" s="41"/>
      <c r="K45" s="42">
        <f>IF(K43=0,0,K44/K43)</f>
        <v>0.89743589743589747</v>
      </c>
      <c r="L45" s="4"/>
    </row>
    <row r="46" spans="1:12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</row>
    <row r="47" spans="1:12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Screen'!R$20</f>
        <v>8</v>
      </c>
      <c r="D47" s="185">
        <f>+'Input Screen'!R$21</f>
        <v>8</v>
      </c>
      <c r="E47" s="185">
        <f>+'Input Screen'!R$22</f>
        <v>4</v>
      </c>
      <c r="F47" s="185">
        <f>+'Input Screen'!R$23</f>
        <v>11.25</v>
      </c>
      <c r="G47" s="185">
        <f>+'Input Screen'!R$24</f>
        <v>12.75</v>
      </c>
      <c r="H47" s="185">
        <f>+'Input Screen'!R$25</f>
        <v>12</v>
      </c>
      <c r="I47" s="185">
        <f>+'Input Screen'!R$26</f>
        <v>4</v>
      </c>
      <c r="J47" s="23"/>
      <c r="K47" s="22">
        <f>SUM(C47:I47)</f>
        <v>60</v>
      </c>
      <c r="L47" s="4"/>
    </row>
    <row r="48" spans="1:12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</row>
    <row r="49" spans="1:12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2</v>
      </c>
      <c r="F49" s="42">
        <f t="shared" si="11"/>
        <v>0.71111111111111114</v>
      </c>
      <c r="G49" s="42">
        <f t="shared" si="11"/>
        <v>0.62745098039215685</v>
      </c>
      <c r="H49" s="42">
        <f t="shared" si="11"/>
        <v>0.66666666666666663</v>
      </c>
      <c r="I49" s="42">
        <f t="shared" si="11"/>
        <v>2</v>
      </c>
      <c r="J49" s="41"/>
      <c r="K49" s="42">
        <f>IF(K47=0,0,K48/K47)</f>
        <v>0.93333333333333335</v>
      </c>
      <c r="L49" s="4"/>
    </row>
    <row r="50" spans="1:12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</row>
    <row r="51" spans="1:12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Screen'!S$20</f>
        <v>8</v>
      </c>
      <c r="D51" s="185">
        <f>+'Input Screen'!S$21</f>
        <v>8.25</v>
      </c>
      <c r="E51" s="185">
        <f>+'Input Screen'!S$22</f>
        <v>8</v>
      </c>
      <c r="F51" s="185">
        <f>+'Input Screen'!S$23</f>
        <v>8</v>
      </c>
      <c r="G51" s="185">
        <f>+'Input Screen'!S$24</f>
        <v>8</v>
      </c>
      <c r="H51" s="185">
        <f>+'Input Screen'!S$25</f>
        <v>8</v>
      </c>
      <c r="I51" s="185">
        <f>+'Input Screen'!S$26</f>
        <v>8</v>
      </c>
      <c r="J51" s="23"/>
      <c r="K51" s="22">
        <f>SUM(C51:I51)</f>
        <v>56.25</v>
      </c>
      <c r="L51" s="4"/>
    </row>
    <row r="52" spans="1:12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</row>
    <row r="53" spans="1:12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1.6606060606060604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1.7048888888888889</v>
      </c>
      <c r="L53" s="4"/>
    </row>
    <row r="54" spans="1:12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</row>
    <row r="55" spans="1:12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Screen'!T$20</f>
        <v>16</v>
      </c>
      <c r="D55" s="185">
        <f>+'Input Screen'!T$21</f>
        <v>16</v>
      </c>
      <c r="E55" s="185">
        <f>+'Input Screen'!T$22</f>
        <v>16.75</v>
      </c>
      <c r="F55" s="185">
        <f>+'Input Screen'!T$23</f>
        <v>15.75</v>
      </c>
      <c r="G55" s="185">
        <f>+'Input Screen'!T$24</f>
        <v>16</v>
      </c>
      <c r="H55" s="185">
        <f>+'Input Screen'!T$25</f>
        <v>16</v>
      </c>
      <c r="I55" s="185">
        <f>+'Input Screen'!T$26</f>
        <v>16.5</v>
      </c>
      <c r="J55" s="23"/>
      <c r="K55" s="22">
        <f>SUM(C55:I55)</f>
        <v>113</v>
      </c>
      <c r="L55" s="4"/>
    </row>
    <row r="56" spans="1:12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2" ht="15" customHeight="1">
      <c r="A57" s="338"/>
      <c r="B57" s="64" t="s">
        <v>4</v>
      </c>
      <c r="C57" s="42">
        <f t="shared" ref="C57:I57" si="13">IF(C55=0,0,C56/C55)</f>
        <v>0.71437499999999998</v>
      </c>
      <c r="D57" s="42">
        <f>IF(D55=0,0,D56/D55)</f>
        <v>0.71437499999999998</v>
      </c>
      <c r="E57" s="42">
        <f t="shared" si="13"/>
        <v>0.68238805970149252</v>
      </c>
      <c r="F57" s="42">
        <f t="shared" si="13"/>
        <v>0.72571428571428565</v>
      </c>
      <c r="G57" s="42">
        <f t="shared" si="13"/>
        <v>0.71437499999999998</v>
      </c>
      <c r="H57" s="42">
        <f t="shared" si="13"/>
        <v>0.71437499999999998</v>
      </c>
      <c r="I57" s="42">
        <f t="shared" si="13"/>
        <v>0.69272727272727275</v>
      </c>
      <c r="J57" s="41"/>
      <c r="K57" s="42">
        <f>IF(K55=0,0,K56/K55)</f>
        <v>0.70805309734513266</v>
      </c>
      <c r="L57" s="4"/>
    </row>
    <row r="58" spans="1:12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2" ht="15" customHeight="1">
      <c r="A59" s="336" t="str">
        <f>'Week 1'!A59:A61</f>
        <v>Overtime Premium Cost</v>
      </c>
      <c r="B59" s="64" t="s">
        <v>70</v>
      </c>
      <c r="C59" s="185">
        <f>+'Input Screen'!U$20</f>
        <v>3</v>
      </c>
      <c r="D59" s="185">
        <f>+'Input Screen'!U$21</f>
        <v>0</v>
      </c>
      <c r="E59" s="185">
        <f>+'Input Screen'!U$22</f>
        <v>0</v>
      </c>
      <c r="F59" s="185">
        <f>+'Input Screen'!U$23</f>
        <v>0</v>
      </c>
      <c r="G59" s="185">
        <f>+'Input Screen'!U$24</f>
        <v>0</v>
      </c>
      <c r="H59" s="185">
        <f>+'Input Screen'!U$25</f>
        <v>0.75</v>
      </c>
      <c r="I59" s="185">
        <f>+'Input Screen'!U$26</f>
        <v>3.5</v>
      </c>
      <c r="J59" s="23"/>
      <c r="K59" s="22">
        <f>SUM(C59:I59)</f>
        <v>7.25</v>
      </c>
      <c r="L59" s="4"/>
    </row>
    <row r="60" spans="1:12" ht="15" customHeight="1">
      <c r="A60" s="337"/>
      <c r="B60" s="65" t="s">
        <v>71</v>
      </c>
      <c r="C60" s="28">
        <f>C59*'Labor Stds'!$S$10</f>
        <v>71.383500000000026</v>
      </c>
      <c r="D60" s="28">
        <f>D59*'Labor Stds'!$S$10</f>
        <v>0</v>
      </c>
      <c r="E60" s="28">
        <f>E59*'Labor Stds'!$S$10</f>
        <v>0</v>
      </c>
      <c r="F60" s="28">
        <f>F59*'Labor Stds'!$S$10</f>
        <v>0</v>
      </c>
      <c r="G60" s="28">
        <f>G59*'Labor Stds'!$S$10</f>
        <v>0</v>
      </c>
      <c r="H60" s="28">
        <f>H59*'Labor Stds'!$S$10</f>
        <v>17.845875000000007</v>
      </c>
      <c r="I60" s="28">
        <f>I59*'Labor Stds'!$S$10</f>
        <v>83.280750000000026</v>
      </c>
      <c r="J60" s="23"/>
      <c r="K60" s="28">
        <f>SUM(C60:I60)</f>
        <v>172.51012500000007</v>
      </c>
      <c r="L60" s="4"/>
    </row>
    <row r="61" spans="1:12" ht="15" customHeight="1">
      <c r="A61" s="338"/>
      <c r="B61" s="64" t="s">
        <v>17</v>
      </c>
      <c r="C61" s="28">
        <f>C60/3</f>
        <v>23.79450000000001</v>
      </c>
      <c r="D61" s="28">
        <f t="shared" ref="D61:I61" si="14">D60/3</f>
        <v>0</v>
      </c>
      <c r="E61" s="28">
        <f t="shared" si="14"/>
        <v>0</v>
      </c>
      <c r="F61" s="28">
        <f t="shared" si="14"/>
        <v>0</v>
      </c>
      <c r="G61" s="28">
        <f t="shared" si="14"/>
        <v>0</v>
      </c>
      <c r="H61" s="28">
        <f t="shared" si="14"/>
        <v>5.9486250000000025</v>
      </c>
      <c r="I61" s="28">
        <f t="shared" si="14"/>
        <v>27.76025000000001</v>
      </c>
      <c r="J61" s="48"/>
      <c r="K61" s="28">
        <f>SUM(C61:I61)</f>
        <v>57.50337500000002</v>
      </c>
      <c r="L61" s="4"/>
    </row>
    <row r="62" spans="1:12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2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227.75</v>
      </c>
      <c r="D63" s="18">
        <f t="shared" ref="D63:I63" si="15">SUM(D15,D19,D23,D27,D31,D35,D39,D43,D47,D51,D55)</f>
        <v>238.5</v>
      </c>
      <c r="E63" s="18">
        <f t="shared" si="15"/>
        <v>209.25</v>
      </c>
      <c r="F63" s="18">
        <f t="shared" si="15"/>
        <v>232.75</v>
      </c>
      <c r="G63" s="18">
        <f t="shared" si="15"/>
        <v>245</v>
      </c>
      <c r="H63" s="18">
        <f t="shared" si="15"/>
        <v>239.25</v>
      </c>
      <c r="I63" s="18">
        <f t="shared" si="15"/>
        <v>217.75</v>
      </c>
      <c r="J63" s="17"/>
      <c r="K63" s="18">
        <f>SUM(C63:I63)</f>
        <v>1610.25</v>
      </c>
      <c r="L63" s="29"/>
    </row>
    <row r="64" spans="1:12" ht="15" customHeight="1">
      <c r="A64" s="337"/>
      <c r="B64" s="65" t="s">
        <v>3</v>
      </c>
      <c r="C64" s="18">
        <f>SUM(C16,C20,C24,C28,C32,C36,C40,C44,C48,C52,C56)</f>
        <v>217.45821205821204</v>
      </c>
      <c r="D64" s="18">
        <f t="shared" ref="D64:I64" si="16">SUM(D16,D20,D24,D28,D32,D36,D40,D44,D48,D52,D56)</f>
        <v>222.39234234234235</v>
      </c>
      <c r="E64" s="18">
        <f t="shared" si="16"/>
        <v>209.57937167937166</v>
      </c>
      <c r="F64" s="18">
        <f t="shared" si="16"/>
        <v>230.14474474474474</v>
      </c>
      <c r="G64" s="18">
        <f t="shared" si="16"/>
        <v>239.75435435435435</v>
      </c>
      <c r="H64" s="18">
        <f t="shared" si="16"/>
        <v>234.94954954954954</v>
      </c>
      <c r="I64" s="18">
        <f t="shared" si="16"/>
        <v>224.96109956109956</v>
      </c>
      <c r="J64" s="23"/>
      <c r="K64" s="18">
        <f>SUM(C64:I64)</f>
        <v>1579.2396742896744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0.95481102989335698</v>
      </c>
      <c r="D65" s="42">
        <f t="shared" si="17"/>
        <v>0.93246265133057582</v>
      </c>
      <c r="E65" s="42">
        <f t="shared" si="17"/>
        <v>1.0015740582048824</v>
      </c>
      <c r="F65" s="42">
        <f t="shared" si="17"/>
        <v>0.98880663692693771</v>
      </c>
      <c r="G65" s="42">
        <f t="shared" si="17"/>
        <v>0.97858920144634431</v>
      </c>
      <c r="H65" s="42">
        <f t="shared" si="17"/>
        <v>0.98202528547356127</v>
      </c>
      <c r="I65" s="42">
        <f t="shared" si="17"/>
        <v>1.0331164158948316</v>
      </c>
      <c r="J65" s="41"/>
      <c r="K65" s="42">
        <f>IF(K63=0,0,K64/K63)</f>
        <v>0.98074191851555625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3228.2395000000001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3347.1750000000002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2959.8924999999995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3273.8274999999999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3441.4450000000002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3369.843625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3097.7902499999996</v>
      </c>
      <c r="J67" s="17"/>
      <c r="K67" s="28">
        <f>SUM(C67:I67)</f>
        <v>22718.213374999999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3025.1685918918924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3090.5951594594599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2920.6951684684691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3193.3920153153158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3320.8154387387394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3257.1037270270272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3124.6568801801805</v>
      </c>
      <c r="J68" s="23"/>
      <c r="K68" s="28">
        <f>SUM(C68:I68)</f>
        <v>21932.426981081087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0.93709546391830356</v>
      </c>
      <c r="D69" s="42">
        <f t="shared" si="18"/>
        <v>0.92334436038135437</v>
      </c>
      <c r="E69" s="42">
        <f t="shared" si="18"/>
        <v>0.98675717731926738</v>
      </c>
      <c r="F69" s="42">
        <f t="shared" si="18"/>
        <v>0.97543075049473926</v>
      </c>
      <c r="G69" s="42">
        <f t="shared" si="18"/>
        <v>0.96494799095692052</v>
      </c>
      <c r="H69" s="42">
        <f t="shared" si="18"/>
        <v>0.96654447193436976</v>
      </c>
      <c r="I69" s="42">
        <f t="shared" si="18"/>
        <v>1.0086728370909492</v>
      </c>
      <c r="J69" s="41"/>
      <c r="K69" s="42">
        <f>IF(K67=0,0,K68/K67)</f>
        <v>0.96541161133808073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10.291787941787959</v>
      </c>
      <c r="D71" s="47">
        <f t="shared" ref="D71:I71" si="19">IF(D63=0,0,D63-D64)</f>
        <v>16.107657657657654</v>
      </c>
      <c r="E71" s="47">
        <f t="shared" si="19"/>
        <v>-0.32937167937166123</v>
      </c>
      <c r="F71" s="47">
        <f t="shared" si="19"/>
        <v>2.6052552552552584</v>
      </c>
      <c r="G71" s="47">
        <f t="shared" si="19"/>
        <v>5.2456456456456522</v>
      </c>
      <c r="H71" s="47">
        <f t="shared" si="19"/>
        <v>4.3004504504504553</v>
      </c>
      <c r="I71" s="47">
        <f t="shared" si="19"/>
        <v>-7.2110995610995587</v>
      </c>
      <c r="J71" s="26"/>
      <c r="K71" s="242">
        <f>IF(K63=0,0,K63-K64)</f>
        <v>31.01032571032556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203.07090810810769</v>
      </c>
      <c r="D72" s="137">
        <f t="shared" ref="D72:I72" si="20">IF(D64=0,0,D67-D68)</f>
        <v>256.57984054054032</v>
      </c>
      <c r="E72" s="137">
        <f t="shared" si="20"/>
        <v>39.197331531530381</v>
      </c>
      <c r="F72" s="137">
        <f t="shared" si="20"/>
        <v>80.43548468468407</v>
      </c>
      <c r="G72" s="137">
        <f t="shared" si="20"/>
        <v>120.62956126126073</v>
      </c>
      <c r="H72" s="137">
        <f t="shared" si="20"/>
        <v>112.73989797297281</v>
      </c>
      <c r="I72" s="137">
        <f t="shared" si="20"/>
        <v>-26.866630180180891</v>
      </c>
      <c r="J72" s="26"/>
      <c r="K72" s="137">
        <f>IF(K64=0,0,K67-K68)</f>
        <v>785.78639391891193</v>
      </c>
      <c r="L72" s="4"/>
    </row>
    <row r="73" spans="1:12" ht="15" customHeight="1">
      <c r="A73" s="68" t="s">
        <v>154</v>
      </c>
      <c r="B73" s="240">
        <f>IF(K64=0,0,(K64*60)/K11)</f>
        <v>60.276323446170778</v>
      </c>
      <c r="C73" s="78">
        <f>IF(C63=0,0,(C63*60)/C11)</f>
        <v>65.382775119617222</v>
      </c>
      <c r="D73" s="78">
        <f t="shared" ref="D73:I73" si="21">IF(D63=0,0,(D63*60)/D11)</f>
        <v>63.6</v>
      </c>
      <c r="E73" s="78">
        <f t="shared" si="21"/>
        <v>62.462686567164177</v>
      </c>
      <c r="F73" s="78">
        <f t="shared" si="21"/>
        <v>60.454545454545453</v>
      </c>
      <c r="G73" s="78">
        <f t="shared" si="21"/>
        <v>59.274193548387096</v>
      </c>
      <c r="H73" s="78">
        <f t="shared" si="21"/>
        <v>59.8125</v>
      </c>
      <c r="I73" s="78">
        <f t="shared" si="21"/>
        <v>59.931192660550458</v>
      </c>
      <c r="J73" s="26"/>
      <c r="K73" s="243">
        <f>IF(K63=0,0,(K63*60)/K11)</f>
        <v>61.459923664122137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16.638603696098563</v>
      </c>
      <c r="C74" s="78">
        <f t="shared" ref="C74:K74" si="22">IF(C15=0,0,(C8/(C15/8)))</f>
        <v>15.307692307692308</v>
      </c>
      <c r="D74" s="78">
        <f t="shared" si="22"/>
        <v>16.422062350119905</v>
      </c>
      <c r="E74" s="78">
        <f t="shared" si="22"/>
        <v>16.089887640449437</v>
      </c>
      <c r="F74" s="78">
        <f t="shared" si="22"/>
        <v>16.932038834951456</v>
      </c>
      <c r="G74" s="78">
        <f t="shared" si="22"/>
        <v>16.928571428571427</v>
      </c>
      <c r="H74" s="78">
        <f t="shared" si="22"/>
        <v>16.178173719376392</v>
      </c>
      <c r="I74" s="78">
        <f t="shared" si="22"/>
        <v>15.379844961240311</v>
      </c>
      <c r="J74" s="26"/>
      <c r="K74" s="243">
        <f t="shared" si="22"/>
        <v>16.194107452339686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12.297297297297298</v>
      </c>
      <c r="C75" s="78">
        <f>IF(C19=0,0,(C9/(C19/8)))</f>
        <v>8.5333333333333332</v>
      </c>
      <c r="D75" s="78">
        <f t="shared" ref="D75:I75" si="23">IF(D19=0,0,(D9/(D19/8)))</f>
        <v>5.5</v>
      </c>
      <c r="E75" s="78">
        <f t="shared" si="23"/>
        <v>11</v>
      </c>
      <c r="F75" s="78">
        <f t="shared" si="23"/>
        <v>11.35483870967742</v>
      </c>
      <c r="G75" s="78">
        <f t="shared" si="23"/>
        <v>11</v>
      </c>
      <c r="H75" s="78">
        <f t="shared" si="23"/>
        <v>12</v>
      </c>
      <c r="I75" s="78">
        <f t="shared" si="23"/>
        <v>14.328358208955224</v>
      </c>
      <c r="J75" s="26"/>
      <c r="K75" s="243">
        <f>IF(K19=0,0,(K9/(K19/8)))</f>
        <v>10.5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13.084112149532709</v>
      </c>
      <c r="C76" s="78">
        <f>IF(C27=0,0,(C12/(C27/7.5)))</f>
        <v>7.5</v>
      </c>
      <c r="D76" s="78">
        <f t="shared" ref="D76:I76" si="24">IF(D27=0,0,(D12/(D27/7.5)))</f>
        <v>0</v>
      </c>
      <c r="E76" s="78">
        <f t="shared" si="24"/>
        <v>7.5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8.75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56.142857142857146</v>
      </c>
      <c r="C77" s="78">
        <f>IF(C43=0,0,(C11/(C43/7.5)))</f>
        <v>50.16</v>
      </c>
      <c r="D77" s="78">
        <f t="shared" ref="D77:I77" si="25">IF(D43=0,0,(D11/(D43/7.5)))</f>
        <v>43.269230769230766</v>
      </c>
      <c r="E77" s="78">
        <f t="shared" si="25"/>
        <v>62.8125</v>
      </c>
      <c r="F77" s="78">
        <f t="shared" si="25"/>
        <v>54.140625</v>
      </c>
      <c r="G77" s="78">
        <f t="shared" si="25"/>
        <v>46.5</v>
      </c>
      <c r="H77" s="78">
        <f t="shared" si="25"/>
        <v>48.648648648648646</v>
      </c>
      <c r="I77" s="78">
        <f t="shared" si="25"/>
        <v>53.170731707317081</v>
      </c>
      <c r="J77" s="38"/>
      <c r="K77" s="78">
        <f>IF(K43=0,0,(K11/(K43/7.5)))</f>
        <v>50.384615384615387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2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P92"/>
  <sheetViews>
    <sheetView showGridLines="0" view="pageBreakPreview" zoomScaleSheetLayoutView="100" workbookViewId="0">
      <selection activeCell="K26" sqref="K2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65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4.5201717776203978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Screen'!B335</f>
        <v>41601</v>
      </c>
      <c r="D5" s="12">
        <f t="shared" ref="D5:I5" si="0">+C5+1</f>
        <v>41602</v>
      </c>
      <c r="E5" s="12">
        <f t="shared" si="0"/>
        <v>41603</v>
      </c>
      <c r="F5" s="12">
        <f t="shared" si="0"/>
        <v>41604</v>
      </c>
      <c r="G5" s="12">
        <f t="shared" si="0"/>
        <v>41605</v>
      </c>
      <c r="H5" s="12">
        <f t="shared" si="0"/>
        <v>41606</v>
      </c>
      <c r="I5" s="12">
        <f t="shared" si="0"/>
        <v>41607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Screen'!C$335</f>
        <v>113</v>
      </c>
      <c r="D6" s="16">
        <f>+'Input Screen'!C$336</f>
        <v>122</v>
      </c>
      <c r="E6" s="16">
        <f>+'Input Screen'!C$337</f>
        <v>95</v>
      </c>
      <c r="F6" s="16">
        <f>+'Input Screen'!C$338</f>
        <v>112</v>
      </c>
      <c r="G6" s="16">
        <f>+'Input Screen'!C$339</f>
        <v>77</v>
      </c>
      <c r="H6" s="16">
        <f>+'Input Screen'!C$340</f>
        <v>79</v>
      </c>
      <c r="I6" s="16">
        <f>+'Input Screen'!C$341</f>
        <v>108</v>
      </c>
      <c r="J6" s="17"/>
      <c r="K6" s="18">
        <f>SUM(C6:I6)</f>
        <v>706</v>
      </c>
      <c r="L6" s="263">
        <f>+K67/K6</f>
        <v>17.480171777620399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0.36451612903225805</v>
      </c>
      <c r="D7" s="42">
        <f t="shared" ref="D7:I7" si="1">D6/310</f>
        <v>0.3935483870967742</v>
      </c>
      <c r="E7" s="42">
        <f t="shared" si="1"/>
        <v>0.30645161290322581</v>
      </c>
      <c r="F7" s="42">
        <f t="shared" si="1"/>
        <v>0.36129032258064514</v>
      </c>
      <c r="G7" s="42">
        <f t="shared" si="1"/>
        <v>0.24838709677419354</v>
      </c>
      <c r="H7" s="42">
        <f t="shared" si="1"/>
        <v>0.25483870967741934</v>
      </c>
      <c r="I7" s="42">
        <f t="shared" si="1"/>
        <v>0.34838709677419355</v>
      </c>
      <c r="J7" s="17"/>
      <c r="K7" s="42">
        <f>K6/2170</f>
        <v>0.32534562211981566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Screen'!D$335</f>
        <v>112</v>
      </c>
      <c r="D8" s="16">
        <f>+'Input Screen'!D$336</f>
        <v>119</v>
      </c>
      <c r="E8" s="16">
        <f>+'Input Screen'!D$337</f>
        <v>84</v>
      </c>
      <c r="F8" s="16">
        <f>+'Input Screen'!D$338</f>
        <v>101</v>
      </c>
      <c r="G8" s="16">
        <f>+'Input Screen'!D$339</f>
        <v>85</v>
      </c>
      <c r="H8" s="16">
        <f>+'Input Screen'!D$340</f>
        <v>84</v>
      </c>
      <c r="I8" s="16">
        <f>+'Input Screen'!D$341</f>
        <v>112</v>
      </c>
      <c r="J8" s="17"/>
      <c r="K8" s="18">
        <f t="shared" ref="K8:K13" si="2">SUM(C8:I8)</f>
        <v>697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Screen'!E$335</f>
        <v>0</v>
      </c>
      <c r="D9" s="16">
        <f>+'Input Screen'!E$336</f>
        <v>0</v>
      </c>
      <c r="E9" s="16">
        <f>+'Input Screen'!E$337</f>
        <v>0</v>
      </c>
      <c r="F9" s="16">
        <f>+'Input Screen'!E$338</f>
        <v>0</v>
      </c>
      <c r="G9" s="16">
        <f>+'Input Screen'!E$339</f>
        <v>0</v>
      </c>
      <c r="H9" s="16">
        <f>+'Input Screen'!E$340</f>
        <v>0</v>
      </c>
      <c r="I9" s="16">
        <f>+'Input Screen'!E$341</f>
        <v>0</v>
      </c>
      <c r="J9" s="17"/>
      <c r="K9" s="18">
        <f t="shared" si="2"/>
        <v>0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Screen'!F$335</f>
        <v>0</v>
      </c>
      <c r="D10" s="16">
        <f>+'Input Screen'!F$336</f>
        <v>1</v>
      </c>
      <c r="E10" s="16">
        <f>+'Input Screen'!F$337</f>
        <v>0</v>
      </c>
      <c r="F10" s="16">
        <f>+'Input Screen'!F$338</f>
        <v>0</v>
      </c>
      <c r="G10" s="16">
        <f>+'Input Screen'!F$339</f>
        <v>0</v>
      </c>
      <c r="H10" s="16">
        <f>+'Input Screen'!F$340</f>
        <v>1</v>
      </c>
      <c r="I10" s="16">
        <f>+'Input Screen'!F$341</f>
        <v>0</v>
      </c>
      <c r="J10" s="17"/>
      <c r="K10" s="18">
        <f t="shared" si="2"/>
        <v>2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Screen'!G$335</f>
        <v>112</v>
      </c>
      <c r="D11" s="16">
        <f>+'Input Screen'!G$336</f>
        <v>120</v>
      </c>
      <c r="E11" s="16">
        <f>+'Input Screen'!G$337</f>
        <v>84</v>
      </c>
      <c r="F11" s="16">
        <f>+'Input Screen'!G$338</f>
        <v>101</v>
      </c>
      <c r="G11" s="16">
        <f>+'Input Screen'!G$339</f>
        <v>85</v>
      </c>
      <c r="H11" s="16">
        <f>+'Input Screen'!G$340</f>
        <v>85</v>
      </c>
      <c r="I11" s="16">
        <f>+'Input Screen'!G$341</f>
        <v>112</v>
      </c>
      <c r="J11" s="17"/>
      <c r="K11" s="18">
        <f t="shared" si="2"/>
        <v>699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Screen'!H$335</f>
        <v>0</v>
      </c>
      <c r="D12" s="16">
        <f>+'Input Screen'!H$336</f>
        <v>0</v>
      </c>
      <c r="E12" s="16">
        <f>+'Input Screen'!H$337</f>
        <v>0</v>
      </c>
      <c r="F12" s="16">
        <f>+'Input Screen'!H$338</f>
        <v>0</v>
      </c>
      <c r="G12" s="16">
        <f>+'Input Screen'!H$339</f>
        <v>0</v>
      </c>
      <c r="H12" s="16">
        <f>+'Input Screen'!H$340</f>
        <v>0</v>
      </c>
      <c r="I12" s="16">
        <f>+'Input Screen'!H$341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Screen'!I$335</f>
        <v>8</v>
      </c>
      <c r="D13" s="16">
        <f>+'Input Screen'!I$336</f>
        <v>8</v>
      </c>
      <c r="E13" s="16">
        <f>+'Input Screen'!I$337</f>
        <v>8</v>
      </c>
      <c r="F13" s="16">
        <f>+'Input Screen'!I$338</f>
        <v>8</v>
      </c>
      <c r="G13" s="16">
        <f>+'Input Screen'!I$339</f>
        <v>8</v>
      </c>
      <c r="H13" s="16">
        <f>+'Input Screen'!I$340</f>
        <v>8</v>
      </c>
      <c r="I13" s="16">
        <f>+'Input Screen'!I$341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41"/>
      <c r="D14" s="41"/>
      <c r="E14" s="23"/>
      <c r="F14" s="23"/>
      <c r="G14" s="23"/>
      <c r="H14" s="23"/>
      <c r="I14" s="23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Screen'!J$335</f>
        <v>52.8</v>
      </c>
      <c r="D15" s="185">
        <f>+'Input Screen'!J$336</f>
        <v>60.6</v>
      </c>
      <c r="E15" s="185">
        <f>+'Input Screen'!J$337</f>
        <v>40</v>
      </c>
      <c r="F15" s="185">
        <f>+'Input Screen'!J$338</f>
        <v>48</v>
      </c>
      <c r="G15" s="185">
        <f>+'Input Screen'!J$339</f>
        <v>40</v>
      </c>
      <c r="H15" s="185">
        <f>+'Input Screen'!J$340</f>
        <v>40</v>
      </c>
      <c r="I15" s="185">
        <f>+'Input Screen'!J$341</f>
        <v>52</v>
      </c>
      <c r="J15" s="23"/>
      <c r="K15" s="22">
        <f>SUM(C15:I15)</f>
        <v>333.4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54.294294294294296</v>
      </c>
      <c r="D16" s="22">
        <f>VLOOKUP(D8,'Labor Stds'!A14:Q76,7)</f>
        <v>56.696696696696705</v>
      </c>
      <c r="E16" s="22">
        <f>VLOOKUP(E8,'Labor Stds'!A14:Q76,7)</f>
        <v>39.87987987987988</v>
      </c>
      <c r="F16" s="22">
        <f>VLOOKUP(F8,'Labor Stds'!A14:Q76,7)</f>
        <v>49.489489489489493</v>
      </c>
      <c r="G16" s="22">
        <f>VLOOKUP(G8,'Labor Stds'!A14:Q76,7)</f>
        <v>39.87987987987988</v>
      </c>
      <c r="H16" s="22">
        <f>VLOOKUP(H8,'Labor Stds'!A14:Q76,7)</f>
        <v>39.87987987987988</v>
      </c>
      <c r="I16" s="22">
        <f>VLOOKUP(I8,'Labor Stds'!A14:Q76,7)</f>
        <v>54.294294294294296</v>
      </c>
      <c r="J16" s="23"/>
      <c r="K16" s="22">
        <f>SUM(C16:I16)</f>
        <v>334.41441441441441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1.0283010283010283</v>
      </c>
      <c r="D17" s="42">
        <f t="shared" si="3"/>
        <v>0.93558905440093565</v>
      </c>
      <c r="E17" s="42">
        <f t="shared" si="3"/>
        <v>0.99699699699699695</v>
      </c>
      <c r="F17" s="42">
        <f t="shared" si="3"/>
        <v>1.0310310310310311</v>
      </c>
      <c r="G17" s="42">
        <f t="shared" si="3"/>
        <v>0.99699699699699695</v>
      </c>
      <c r="H17" s="42">
        <f t="shared" si="3"/>
        <v>0.99699699699699695</v>
      </c>
      <c r="I17" s="42">
        <f t="shared" si="3"/>
        <v>1.0441210441210442</v>
      </c>
      <c r="J17" s="41"/>
      <c r="K17" s="42">
        <f>IF(K15=0,0,K16/K15)</f>
        <v>1.0030426347163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Screen'!K$335</f>
        <v>0</v>
      </c>
      <c r="D19" s="185">
        <f>+'Input Screen'!K$336</f>
        <v>0</v>
      </c>
      <c r="E19" s="185">
        <f>+'Input Screen'!K$337</f>
        <v>0</v>
      </c>
      <c r="F19" s="185">
        <f>+'Input Screen'!K$338</f>
        <v>0</v>
      </c>
      <c r="G19" s="185">
        <f>+'Input Screen'!K$339</f>
        <v>0</v>
      </c>
      <c r="H19" s="185">
        <f>+'Input Screen'!K$340</f>
        <v>0</v>
      </c>
      <c r="I19" s="185">
        <f>+'Input Screen'!K$341</f>
        <v>0</v>
      </c>
      <c r="J19" s="23"/>
      <c r="K19" s="22">
        <f>SUM(C19:I19)</f>
        <v>0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0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Screen'!L$335</f>
        <v>12</v>
      </c>
      <c r="D23" s="185">
        <f>+'Input Screen'!L$336</f>
        <v>12</v>
      </c>
      <c r="E23" s="185">
        <f>+'Input Screen'!L$337</f>
        <v>8</v>
      </c>
      <c r="F23" s="185">
        <f>+'Input Screen'!L$338</f>
        <v>6</v>
      </c>
      <c r="G23" s="185">
        <f>+'Input Screen'!L$339</f>
        <v>15</v>
      </c>
      <c r="H23" s="185">
        <f>+'Input Screen'!L$340</f>
        <v>15</v>
      </c>
      <c r="I23" s="185">
        <f>+'Input Screen'!L$341</f>
        <v>15</v>
      </c>
      <c r="J23" s="23"/>
      <c r="K23" s="22">
        <f>SUM(C23:I23)</f>
        <v>83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15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105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1.25</v>
      </c>
      <c r="D25" s="42">
        <f t="shared" si="5"/>
        <v>1.25</v>
      </c>
      <c r="E25" s="42">
        <f t="shared" si="5"/>
        <v>1.875</v>
      </c>
      <c r="F25" s="42">
        <f t="shared" si="5"/>
        <v>2.5</v>
      </c>
      <c r="G25" s="42">
        <f t="shared" si="5"/>
        <v>1</v>
      </c>
      <c r="H25" s="42">
        <f t="shared" si="5"/>
        <v>1</v>
      </c>
      <c r="I25" s="42">
        <f t="shared" si="5"/>
        <v>1</v>
      </c>
      <c r="J25" s="41"/>
      <c r="K25" s="42">
        <f>IF(K23=0,0,K24/K23)</f>
        <v>1.2650602409638554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Screen'!M$335</f>
        <v>0</v>
      </c>
      <c r="D27" s="185">
        <f>+'Input Screen'!M$336</f>
        <v>0</v>
      </c>
      <c r="E27" s="185">
        <f>+'Input Screen'!M$337</f>
        <v>0</v>
      </c>
      <c r="F27" s="185">
        <f>+'Input Screen'!M$338</f>
        <v>0</v>
      </c>
      <c r="G27" s="185">
        <f>+'Input Screen'!M$339</f>
        <v>0</v>
      </c>
      <c r="H27" s="185">
        <f>+'Input Screen'!M$340</f>
        <v>0</v>
      </c>
      <c r="I27" s="185">
        <f>+'Input Screen'!M$341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Screen'!N$335</f>
        <v>7.5</v>
      </c>
      <c r="D31" s="185">
        <f>+'Input Screen'!N$336</f>
        <v>7.5</v>
      </c>
      <c r="E31" s="185">
        <f>+'Input Screen'!N$337</f>
        <v>4</v>
      </c>
      <c r="F31" s="185">
        <f>+'Input Screen'!N$338</f>
        <v>5.75</v>
      </c>
      <c r="G31" s="185">
        <f>+'Input Screen'!N$339</f>
        <v>4</v>
      </c>
      <c r="H31" s="185">
        <f>+'Input Screen'!N$340</f>
        <v>7.5</v>
      </c>
      <c r="I31" s="185">
        <f>+'Input Screen'!N$341</f>
        <v>7.5</v>
      </c>
      <c r="J31" s="23"/>
      <c r="K31" s="22">
        <f>SUM(C31:I31)</f>
        <v>43.75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1.875</v>
      </c>
      <c r="F33" s="42">
        <f t="shared" si="7"/>
        <v>1.3043478260869565</v>
      </c>
      <c r="G33" s="42">
        <f t="shared" si="7"/>
        <v>1.875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1.2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Screen'!O$335</f>
        <v>5.5</v>
      </c>
      <c r="D35" s="185">
        <f>+'Input Screen'!O$336</f>
        <v>7.5</v>
      </c>
      <c r="E35" s="185">
        <f>+'Input Screen'!O$337</f>
        <v>4</v>
      </c>
      <c r="F35" s="185">
        <f>+'Input Screen'!O$338</f>
        <v>5.75</v>
      </c>
      <c r="G35" s="185">
        <f>+'Input Screen'!O$339</f>
        <v>4</v>
      </c>
      <c r="H35" s="185">
        <f>+'Input Screen'!O$340</f>
        <v>7.5</v>
      </c>
      <c r="I35" s="185">
        <f>+'Input Screen'!O$341</f>
        <v>7.5</v>
      </c>
      <c r="J35" s="23"/>
      <c r="K35" s="22">
        <f>SUM(C35:I35)</f>
        <v>41.75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1.3636363636363635</v>
      </c>
      <c r="D37" s="42">
        <f t="shared" si="8"/>
        <v>1</v>
      </c>
      <c r="E37" s="42">
        <f t="shared" si="8"/>
        <v>1.875</v>
      </c>
      <c r="F37" s="42">
        <f t="shared" si="8"/>
        <v>1.3043478260869565</v>
      </c>
      <c r="G37" s="42">
        <f t="shared" si="8"/>
        <v>1.875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1.2574850299401197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Screen'!P$335</f>
        <v>7.5</v>
      </c>
      <c r="D39" s="185">
        <f>+'Input Screen'!P$336</f>
        <v>7.8</v>
      </c>
      <c r="E39" s="185">
        <f>+'Input Screen'!P$337</f>
        <v>7.6</v>
      </c>
      <c r="F39" s="185">
        <f>+'Input Screen'!P$338</f>
        <v>7.5</v>
      </c>
      <c r="G39" s="185">
        <f>+'Input Screen'!P$339</f>
        <v>7.5</v>
      </c>
      <c r="H39" s="185">
        <f>+'Input Screen'!P$340</f>
        <v>7.5</v>
      </c>
      <c r="I39" s="185">
        <f>+'Input Screen'!P$341</f>
        <v>7.5</v>
      </c>
      <c r="J39" s="23"/>
      <c r="K39" s="22">
        <f>SUM(C39:I39)</f>
        <v>52.9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1.5226666666666666</v>
      </c>
      <c r="D41" s="42">
        <f t="shared" si="9"/>
        <v>1.4641025641025642</v>
      </c>
      <c r="E41" s="42">
        <f t="shared" si="9"/>
        <v>1.5026315789473685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1.5111531190926275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Screen'!Q$335</f>
        <v>17</v>
      </c>
      <c r="D43" s="185">
        <f>+'Input Screen'!Q$336</f>
        <v>22.5</v>
      </c>
      <c r="E43" s="185">
        <f>+'Input Screen'!Q$337</f>
        <v>18</v>
      </c>
      <c r="F43" s="185">
        <f>+'Input Screen'!Q$338</f>
        <v>0</v>
      </c>
      <c r="G43" s="185">
        <f>+'Input Screen'!Q$339</f>
        <v>15</v>
      </c>
      <c r="H43" s="185">
        <f>+'Input Screen'!Q$340</f>
        <v>15</v>
      </c>
      <c r="I43" s="185">
        <f>+'Input Screen'!Q$341</f>
        <v>20.100000000000001</v>
      </c>
      <c r="J43" s="23"/>
      <c r="K43" s="22">
        <f>SUM(C43:I43)</f>
        <v>107.6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17.295918367346939</v>
      </c>
      <c r="D44" s="22">
        <f>VLOOKUP(D11,'Labor Stds'!A14:Q76,14)</f>
        <v>18.061224489795919</v>
      </c>
      <c r="E44" s="22">
        <f>VLOOKUP(E11,'Labor Stds'!A14:Q76,14)</f>
        <v>12.704081632653063</v>
      </c>
      <c r="F44" s="22">
        <f>VLOOKUP(F11,'Labor Stds'!A14:Q76,14)</f>
        <v>15.76530612244898</v>
      </c>
      <c r="G44" s="22">
        <f>VLOOKUP(G11,'Labor Stds'!A14:Q76,14)</f>
        <v>12.704081632653063</v>
      </c>
      <c r="H44" s="22">
        <f>VLOOKUP(H11,'Labor Stds'!A14:Q76,14)</f>
        <v>12.704081632653063</v>
      </c>
      <c r="I44" s="22">
        <f>VLOOKUP(I11,'Labor Stds'!A14:Q76,14)</f>
        <v>17.295918367346939</v>
      </c>
      <c r="J44" s="23"/>
      <c r="K44" s="22">
        <f>SUM(C44:I44)</f>
        <v>106.53061224489797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1.0174069627851141</v>
      </c>
      <c r="D45" s="42">
        <f t="shared" si="10"/>
        <v>0.80272108843537415</v>
      </c>
      <c r="E45" s="42">
        <f t="shared" si="10"/>
        <v>0.70578231292517013</v>
      </c>
      <c r="F45" s="42">
        <f t="shared" si="10"/>
        <v>0</v>
      </c>
      <c r="G45" s="42">
        <f t="shared" si="10"/>
        <v>0.84693877551020413</v>
      </c>
      <c r="H45" s="42">
        <f t="shared" si="10"/>
        <v>0.84693877551020413</v>
      </c>
      <c r="I45" s="42">
        <f t="shared" si="10"/>
        <v>0.86049345111178799</v>
      </c>
      <c r="J45" s="41"/>
      <c r="K45" s="42">
        <f>IF(K43=0,0,K44/K43)</f>
        <v>0.99006145209012986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Screen'!R$335</f>
        <v>0</v>
      </c>
      <c r="D47" s="185">
        <f>+'Input Screen'!R$336</f>
        <v>0</v>
      </c>
      <c r="E47" s="185">
        <f>+'Input Screen'!R$337</f>
        <v>8</v>
      </c>
      <c r="F47" s="185">
        <f>+'Input Screen'!R$338</f>
        <v>8</v>
      </c>
      <c r="G47" s="185">
        <f>+'Input Screen'!R$339</f>
        <v>0</v>
      </c>
      <c r="H47" s="185">
        <f>+'Input Screen'!R$340</f>
        <v>0</v>
      </c>
      <c r="I47" s="185">
        <f>+'Input Screen'!R$341</f>
        <v>0</v>
      </c>
      <c r="J47" s="23"/>
      <c r="K47" s="22">
        <f>SUM(C47:I47)</f>
        <v>16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0</v>
      </c>
      <c r="E49" s="42">
        <f t="shared" si="11"/>
        <v>1</v>
      </c>
      <c r="F49" s="42">
        <f t="shared" si="11"/>
        <v>1</v>
      </c>
      <c r="G49" s="42">
        <f t="shared" si="11"/>
        <v>0</v>
      </c>
      <c r="H49" s="42">
        <f t="shared" si="11"/>
        <v>0</v>
      </c>
      <c r="I49" s="42">
        <f t="shared" si="11"/>
        <v>0</v>
      </c>
      <c r="J49" s="41"/>
      <c r="K49" s="42">
        <f>IF(K47=0,0,K48/K47)</f>
        <v>3.5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Screen'!S$335</f>
        <v>15.1</v>
      </c>
      <c r="D51" s="185">
        <f>+'Input Screen'!S$336</f>
        <v>16</v>
      </c>
      <c r="E51" s="185">
        <f>+'Input Screen'!S$337</f>
        <v>15.5</v>
      </c>
      <c r="F51" s="185">
        <f>+'Input Screen'!S$338</f>
        <v>7.3</v>
      </c>
      <c r="G51" s="185">
        <f>+'Input Screen'!S$339</f>
        <v>16</v>
      </c>
      <c r="H51" s="185">
        <f>+'Input Screen'!S$340</f>
        <v>16</v>
      </c>
      <c r="I51" s="185">
        <f>+'Input Screen'!S$341</f>
        <v>16</v>
      </c>
      <c r="J51" s="23"/>
      <c r="K51" s="22">
        <f>SUM(C51:I51)</f>
        <v>101.9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0.9072847682119205</v>
      </c>
      <c r="D53" s="42">
        <f t="shared" si="12"/>
        <v>0.85624999999999996</v>
      </c>
      <c r="E53" s="42">
        <f t="shared" si="12"/>
        <v>0.88387096774193541</v>
      </c>
      <c r="F53" s="42">
        <f t="shared" si="12"/>
        <v>1.8767123287671232</v>
      </c>
      <c r="G53" s="42">
        <f t="shared" si="12"/>
        <v>0.85624999999999996</v>
      </c>
      <c r="H53" s="42">
        <f t="shared" si="12"/>
        <v>0.85624999999999996</v>
      </c>
      <c r="I53" s="42">
        <f t="shared" si="12"/>
        <v>0.85624999999999996</v>
      </c>
      <c r="J53" s="41"/>
      <c r="K53" s="42">
        <f>IF(K51=0,0,K52/K51)</f>
        <v>0.94111874386653582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Screen'!T$335</f>
        <v>11.43</v>
      </c>
      <c r="D55" s="185">
        <f>+'Input Screen'!T$336</f>
        <v>11.43</v>
      </c>
      <c r="E55" s="185">
        <f>+'Input Screen'!T$337</f>
        <v>11.43</v>
      </c>
      <c r="F55" s="185">
        <f>+'Input Screen'!T$338</f>
        <v>11.43</v>
      </c>
      <c r="G55" s="185">
        <f>+'Input Screen'!T$339</f>
        <v>11.43</v>
      </c>
      <c r="H55" s="185">
        <f>+'Input Screen'!T$340</f>
        <v>11.43</v>
      </c>
      <c r="I55" s="185">
        <f>+'Input Screen'!T$341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Screen'!U$335</f>
        <v>0</v>
      </c>
      <c r="D59" s="185">
        <f>+'Input Screen'!U$336</f>
        <v>0</v>
      </c>
      <c r="E59" s="185">
        <f>+'Input Screen'!U$337</f>
        <v>0</v>
      </c>
      <c r="F59" s="185">
        <f>+'Input Screen'!U$338</f>
        <v>0.4</v>
      </c>
      <c r="G59" s="185">
        <f>+'Input Screen'!U$339</f>
        <v>0.25</v>
      </c>
      <c r="H59" s="185">
        <f>+'Input Screen'!U$340</f>
        <v>0.1</v>
      </c>
      <c r="I59" s="185">
        <f>+'Input Screen'!U$341</f>
        <v>0.1</v>
      </c>
      <c r="J59" s="23"/>
      <c r="K59" s="22">
        <f>SUM(C59:I59)</f>
        <v>0.85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0</v>
      </c>
      <c r="E60" s="28">
        <f>E59*'Labor Stds'!$S$10</f>
        <v>0</v>
      </c>
      <c r="F60" s="28">
        <f>F59*'Labor Stds'!$S$10</f>
        <v>9.5178000000000029</v>
      </c>
      <c r="G60" s="28">
        <f>G59*'Labor Stds'!$S$10</f>
        <v>5.9486250000000016</v>
      </c>
      <c r="H60" s="28">
        <f>H59*'Labor Stds'!$S$10</f>
        <v>2.3794500000000007</v>
      </c>
      <c r="I60" s="28">
        <f>I59*'Labor Stds'!$S$10</f>
        <v>2.3794500000000007</v>
      </c>
      <c r="J60" s="23"/>
      <c r="K60" s="28">
        <f>SUM(C60:I60)</f>
        <v>20.225325000000009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0</v>
      </c>
      <c r="E61" s="28">
        <f t="shared" si="14"/>
        <v>0</v>
      </c>
      <c r="F61" s="28">
        <f t="shared" si="14"/>
        <v>3.172600000000001</v>
      </c>
      <c r="G61" s="28">
        <f t="shared" si="14"/>
        <v>1.9828750000000006</v>
      </c>
      <c r="H61" s="28">
        <f t="shared" si="14"/>
        <v>0.79315000000000024</v>
      </c>
      <c r="I61" s="28">
        <f t="shared" si="14"/>
        <v>0.79315000000000024</v>
      </c>
      <c r="J61" s="48"/>
      <c r="K61" s="28">
        <f>SUM(C61:I61)</f>
        <v>6.7417750000000023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128.82999999999998</v>
      </c>
      <c r="D63" s="18">
        <f t="shared" ref="D63:I63" si="15">SUM(D15,D19,D23,D27,D31,D35,D39,D43,D47,D51,D55)</f>
        <v>145.32999999999998</v>
      </c>
      <c r="E63" s="18">
        <f t="shared" si="15"/>
        <v>116.53</v>
      </c>
      <c r="F63" s="18">
        <f t="shared" si="15"/>
        <v>99.72999999999999</v>
      </c>
      <c r="G63" s="18">
        <f t="shared" si="15"/>
        <v>112.93</v>
      </c>
      <c r="H63" s="18">
        <f t="shared" si="15"/>
        <v>119.93</v>
      </c>
      <c r="I63" s="18">
        <f t="shared" si="15"/>
        <v>137.03</v>
      </c>
      <c r="J63" s="17"/>
      <c r="K63" s="18">
        <f>SUM(C63:I63)</f>
        <v>860.31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146.14021266164124</v>
      </c>
      <c r="D64" s="18">
        <f t="shared" ref="D64:I64" si="16">SUM(D16,D20,D24,D28,D32,D36,D40,D44,D48,D52,D56)</f>
        <v>149.30792118649262</v>
      </c>
      <c r="E64" s="18">
        <f t="shared" si="16"/>
        <v>127.13396151253295</v>
      </c>
      <c r="F64" s="18">
        <f t="shared" si="16"/>
        <v>139.80479561193849</v>
      </c>
      <c r="G64" s="18">
        <f t="shared" si="16"/>
        <v>127.13396151253295</v>
      </c>
      <c r="H64" s="18">
        <f t="shared" si="16"/>
        <v>127.13396151253295</v>
      </c>
      <c r="I64" s="18">
        <f t="shared" si="16"/>
        <v>146.14021266164124</v>
      </c>
      <c r="J64" s="23"/>
      <c r="K64" s="18">
        <f>SUM(C64:I64)</f>
        <v>962.7950266593125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1.1343647648966952</v>
      </c>
      <c r="D65" s="42">
        <f t="shared" si="17"/>
        <v>1.0273716451282779</v>
      </c>
      <c r="E65" s="42">
        <f t="shared" si="17"/>
        <v>1.0909976959798589</v>
      </c>
      <c r="F65" s="42">
        <f t="shared" si="17"/>
        <v>1.4018329049627845</v>
      </c>
      <c r="G65" s="42">
        <f t="shared" si="17"/>
        <v>1.125776689210422</v>
      </c>
      <c r="H65" s="42">
        <f t="shared" si="17"/>
        <v>1.060068052301617</v>
      </c>
      <c r="I65" s="42">
        <f t="shared" si="17"/>
        <v>1.0664833442431676</v>
      </c>
      <c r="J65" s="41"/>
      <c r="K65" s="42">
        <f>IF(K63=0,0,K64/K63)</f>
        <v>1.1191256949928661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4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1837.0745000000002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2056.5304999999998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1688.1924999999999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1462.5291000000002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1628.889375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1720.5196500000002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1947.2656500000001</v>
      </c>
      <c r="J67" s="17"/>
      <c r="K67" s="28">
        <f>SUM(C67:I67)</f>
        <v>12341.001275000001</v>
      </c>
      <c r="L67" s="273">
        <v>76995</v>
      </c>
      <c r="M67" s="271">
        <f>+L67-K67</f>
        <v>64653.998724999998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2079.4919198933626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2121.495734932892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1827.4690296561869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1995.484289814304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1827.4690296561869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1827.4690296561869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2079.4919198933626</v>
      </c>
      <c r="J68" s="23"/>
      <c r="K68" s="28">
        <f>SUM(C68:I68)</f>
        <v>13758.370953502483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1.1319584044595701</v>
      </c>
      <c r="D69" s="42">
        <f t="shared" si="18"/>
        <v>1.0315897259646245</v>
      </c>
      <c r="E69" s="42">
        <f t="shared" si="18"/>
        <v>1.0825003840830871</v>
      </c>
      <c r="F69" s="42">
        <f t="shared" si="18"/>
        <v>1.3644065542451795</v>
      </c>
      <c r="G69" s="42">
        <f t="shared" si="18"/>
        <v>1.1219110749348382</v>
      </c>
      <c r="H69" s="42">
        <f t="shared" si="18"/>
        <v>1.0621610916540167</v>
      </c>
      <c r="I69" s="42">
        <f t="shared" si="18"/>
        <v>1.0679035599962248</v>
      </c>
      <c r="J69" s="41"/>
      <c r="K69" s="42">
        <f>IF(K67=0,0,K68/K67)</f>
        <v>1.1148504604220197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28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-17.310212661641259</v>
      </c>
      <c r="D71" s="47">
        <f t="shared" ref="D71:I71" si="19">IF(D63=0,0,D63-D64)</f>
        <v>-3.9779211864926367</v>
      </c>
      <c r="E71" s="47">
        <f t="shared" si="19"/>
        <v>-10.603961512532948</v>
      </c>
      <c r="F71" s="47">
        <f t="shared" si="19"/>
        <v>-40.074795611938498</v>
      </c>
      <c r="G71" s="47">
        <f t="shared" si="19"/>
        <v>-14.203961512532942</v>
      </c>
      <c r="H71" s="47">
        <f t="shared" si="19"/>
        <v>-7.2039615125329419</v>
      </c>
      <c r="I71" s="47">
        <f t="shared" si="19"/>
        <v>-9.110212661641242</v>
      </c>
      <c r="J71" s="26"/>
      <c r="K71" s="242">
        <f>IF(K63=0,0,K63-K64)</f>
        <v>-102.48502665931255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-242.41741989336242</v>
      </c>
      <c r="D72" s="137">
        <f t="shared" ref="D72:I72" si="20">IF(D64=0,0,D67-D68)</f>
        <v>-64.965234932892145</v>
      </c>
      <c r="E72" s="137">
        <f t="shared" si="20"/>
        <v>-139.27652965618699</v>
      </c>
      <c r="F72" s="137">
        <f t="shared" si="20"/>
        <v>-532.95518981430382</v>
      </c>
      <c r="G72" s="137">
        <f t="shared" si="20"/>
        <v>-198.5796546561869</v>
      </c>
      <c r="H72" s="137">
        <f t="shared" si="20"/>
        <v>-106.94937965618669</v>
      </c>
      <c r="I72" s="137">
        <f t="shared" si="20"/>
        <v>-132.22626989336254</v>
      </c>
      <c r="J72" s="26"/>
      <c r="K72" s="137">
        <f>IF(K64=0,0,K67-K68)</f>
        <v>-1417.3696785024822</v>
      </c>
      <c r="L72" s="4"/>
    </row>
    <row r="73" spans="1:13" ht="15" customHeight="1">
      <c r="A73" s="68" t="s">
        <v>154</v>
      </c>
      <c r="B73" s="240">
        <f>IF(K64=0,0,(K64*60)/K11)</f>
        <v>82.643349927837988</v>
      </c>
      <c r="C73" s="78">
        <f>IF(C63=0,0,(C63*60)/C11)</f>
        <v>69.016071428571422</v>
      </c>
      <c r="D73" s="78">
        <f t="shared" ref="D73:I73" si="21">IF(D63=0,0,(D63*60)/D11)</f>
        <v>72.664999999999992</v>
      </c>
      <c r="E73" s="78">
        <f t="shared" si="21"/>
        <v>83.235714285714295</v>
      </c>
      <c r="F73" s="78">
        <f t="shared" si="21"/>
        <v>59.245544554455435</v>
      </c>
      <c r="G73" s="78">
        <f t="shared" si="21"/>
        <v>79.715294117647062</v>
      </c>
      <c r="H73" s="78">
        <f t="shared" si="21"/>
        <v>84.656470588235294</v>
      </c>
      <c r="I73" s="78">
        <f t="shared" si="21"/>
        <v>73.408928571428561</v>
      </c>
      <c r="J73" s="26"/>
      <c r="K73" s="243">
        <f>IF(K63=0,0,(K63*60)/K11)</f>
        <v>73.846351931330474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16.673922413793104</v>
      </c>
      <c r="C74" s="78">
        <f t="shared" ref="C74:K74" si="22">IF(C15=0,0,(C8/(C15/8)))</f>
        <v>16.969696969696969</v>
      </c>
      <c r="D74" s="78">
        <f t="shared" si="22"/>
        <v>15.709570957095709</v>
      </c>
      <c r="E74" s="78">
        <f t="shared" si="22"/>
        <v>16.8</v>
      </c>
      <c r="F74" s="78">
        <f t="shared" si="22"/>
        <v>16.833333333333332</v>
      </c>
      <c r="G74" s="78">
        <f t="shared" si="22"/>
        <v>17</v>
      </c>
      <c r="H74" s="78">
        <f t="shared" si="22"/>
        <v>16.8</v>
      </c>
      <c r="I74" s="78">
        <f t="shared" si="22"/>
        <v>17.23076923076923</v>
      </c>
      <c r="J74" s="26"/>
      <c r="K74" s="243">
        <f t="shared" si="22"/>
        <v>16.724655068986205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0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0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49.211206896551715</v>
      </c>
      <c r="C77" s="78">
        <f>IF(C43=0,0,(C11/(C43/7.5)))</f>
        <v>49.411764705882355</v>
      </c>
      <c r="D77" s="78">
        <f t="shared" ref="D77:I77" si="25">IF(D43=0,0,(D11/(D43/7.5)))</f>
        <v>40</v>
      </c>
      <c r="E77" s="78">
        <f t="shared" si="25"/>
        <v>35</v>
      </c>
      <c r="F77" s="78">
        <f t="shared" si="25"/>
        <v>0</v>
      </c>
      <c r="G77" s="78">
        <f t="shared" si="25"/>
        <v>42.5</v>
      </c>
      <c r="H77" s="78">
        <f t="shared" si="25"/>
        <v>42.5</v>
      </c>
      <c r="I77" s="78">
        <f t="shared" si="25"/>
        <v>41.791044776119399</v>
      </c>
      <c r="J77" s="38"/>
      <c r="K77" s="78">
        <f>IF(K43=0,0,(K11/(K43/7.5)))</f>
        <v>48.72211895910781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P92"/>
  <sheetViews>
    <sheetView showGridLines="0" view="pageBreakPreview" topLeftCell="A37" zoomScaleSheetLayoutView="100" workbookViewId="0">
      <selection activeCell="I19" sqref="I19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66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1.0525324424647362</v>
      </c>
      <c r="M4" s="267" t="s">
        <v>185</v>
      </c>
      <c r="N4" s="262"/>
      <c r="O4" s="261"/>
    </row>
    <row r="5" spans="1:16" ht="15" customHeight="1">
      <c r="A5" s="4"/>
      <c r="B5" s="36"/>
      <c r="C5" s="12">
        <f>+'Input Screen'!B342</f>
        <v>41608</v>
      </c>
      <c r="D5" s="12">
        <f t="shared" ref="D5:I5" si="0">+C5+1</f>
        <v>41609</v>
      </c>
      <c r="E5" s="12">
        <f t="shared" si="0"/>
        <v>41610</v>
      </c>
      <c r="F5" s="12">
        <f t="shared" si="0"/>
        <v>41611</v>
      </c>
      <c r="G5" s="12">
        <f t="shared" si="0"/>
        <v>41612</v>
      </c>
      <c r="H5" s="12">
        <f t="shared" si="0"/>
        <v>41613</v>
      </c>
      <c r="I5" s="12">
        <f t="shared" si="0"/>
        <v>41614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Screen'!C$342</f>
        <v>117</v>
      </c>
      <c r="D6" s="16">
        <f>+'Input Screen'!C$343</f>
        <v>94</v>
      </c>
      <c r="E6" s="16">
        <f>+'Input Screen'!C$344</f>
        <v>123</v>
      </c>
      <c r="F6" s="16">
        <f>+'Input Screen'!C$345</f>
        <v>216</v>
      </c>
      <c r="G6" s="16">
        <f>+'Input Screen'!C$346</f>
        <v>299</v>
      </c>
      <c r="H6" s="16">
        <f>+'Input Screen'!C$347</f>
        <v>290</v>
      </c>
      <c r="I6" s="16">
        <f>+'Input Screen'!C$348</f>
        <v>208</v>
      </c>
      <c r="J6" s="17"/>
      <c r="K6" s="18">
        <f>SUM(C6:I6)</f>
        <v>1347</v>
      </c>
      <c r="L6" s="263">
        <f>+K67/K6</f>
        <v>14.012532442464737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0.3774193548387097</v>
      </c>
      <c r="D7" s="42">
        <f t="shared" ref="D7:I7" si="1">D6/310</f>
        <v>0.3032258064516129</v>
      </c>
      <c r="E7" s="42">
        <f t="shared" si="1"/>
        <v>0.39677419354838711</v>
      </c>
      <c r="F7" s="42">
        <f t="shared" si="1"/>
        <v>0.6967741935483871</v>
      </c>
      <c r="G7" s="42">
        <f t="shared" si="1"/>
        <v>0.96451612903225803</v>
      </c>
      <c r="H7" s="42">
        <f t="shared" si="1"/>
        <v>0.93548387096774188</v>
      </c>
      <c r="I7" s="42">
        <f t="shared" si="1"/>
        <v>0.67096774193548392</v>
      </c>
      <c r="J7" s="17"/>
      <c r="K7" s="42">
        <f>K6/2170</f>
        <v>0.62073732718894015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Screen'!D$342</f>
        <v>108</v>
      </c>
      <c r="D8" s="16">
        <f>+'Input Screen'!D$343</f>
        <v>103</v>
      </c>
      <c r="E8" s="16">
        <f>+'Input Screen'!D$344</f>
        <v>142</v>
      </c>
      <c r="F8" s="16">
        <f>+'Input Screen'!D$345</f>
        <v>213</v>
      </c>
      <c r="G8" s="16">
        <f>+'Input Screen'!D$346</f>
        <v>283</v>
      </c>
      <c r="H8" s="16">
        <f>+'Input Screen'!D$347</f>
        <v>267</v>
      </c>
      <c r="I8" s="16">
        <f>+'Input Screen'!D$348</f>
        <v>202</v>
      </c>
      <c r="J8" s="17"/>
      <c r="K8" s="18">
        <f t="shared" ref="K8:K13" si="2">SUM(C8:I8)</f>
        <v>1318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Screen'!E$342</f>
        <v>12</v>
      </c>
      <c r="D9" s="16">
        <f>+'Input Screen'!E$343</f>
        <v>0</v>
      </c>
      <c r="E9" s="16">
        <f>+'Input Screen'!E$344</f>
        <v>0</v>
      </c>
      <c r="F9" s="16">
        <f>+'Input Screen'!E$345</f>
        <v>0</v>
      </c>
      <c r="G9" s="16">
        <f>+'Input Screen'!E$346</f>
        <v>2</v>
      </c>
      <c r="H9" s="16">
        <f>+'Input Screen'!E$347</f>
        <v>4</v>
      </c>
      <c r="I9" s="16">
        <f>+'Input Screen'!E$348</f>
        <v>0</v>
      </c>
      <c r="J9" s="17"/>
      <c r="K9" s="18">
        <f t="shared" si="2"/>
        <v>18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Screen'!F$342</f>
        <v>1</v>
      </c>
      <c r="D10" s="16">
        <f>+'Input Screen'!F$343</f>
        <v>1</v>
      </c>
      <c r="E10" s="16">
        <f>+'Input Screen'!F$344</f>
        <v>0</v>
      </c>
      <c r="F10" s="16">
        <f>+'Input Screen'!F$345</f>
        <v>2</v>
      </c>
      <c r="G10" s="16">
        <f>+'Input Screen'!F$346</f>
        <v>1</v>
      </c>
      <c r="H10" s="16">
        <f>+'Input Screen'!F$347</f>
        <v>0</v>
      </c>
      <c r="I10" s="16">
        <f>+'Input Screen'!F$348</f>
        <v>0</v>
      </c>
      <c r="J10" s="17"/>
      <c r="K10" s="18">
        <f t="shared" si="2"/>
        <v>5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Screen'!G$342</f>
        <v>121</v>
      </c>
      <c r="D11" s="16">
        <f>+'Input Screen'!G$343</f>
        <v>104</v>
      </c>
      <c r="E11" s="16">
        <f>+'Input Screen'!G$344</f>
        <v>142</v>
      </c>
      <c r="F11" s="16">
        <f>+'Input Screen'!G$345</f>
        <v>215</v>
      </c>
      <c r="G11" s="16">
        <f>+'Input Screen'!G$346</f>
        <v>286</v>
      </c>
      <c r="H11" s="16">
        <f>+'Input Screen'!G$347</f>
        <v>271</v>
      </c>
      <c r="I11" s="16">
        <f>+'Input Screen'!G$348</f>
        <v>202</v>
      </c>
      <c r="J11" s="17"/>
      <c r="K11" s="18">
        <f t="shared" si="2"/>
        <v>1341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Screen'!H$342</f>
        <v>0</v>
      </c>
      <c r="D12" s="16">
        <f>+'Input Screen'!H$343</f>
        <v>0</v>
      </c>
      <c r="E12" s="16">
        <f>+'Input Screen'!H$344</f>
        <v>0</v>
      </c>
      <c r="F12" s="16">
        <f>+'Input Screen'!H$345</f>
        <v>0</v>
      </c>
      <c r="G12" s="16">
        <f>+'Input Screen'!H$346</f>
        <v>0</v>
      </c>
      <c r="H12" s="16">
        <f>+'Input Screen'!H$347</f>
        <v>0</v>
      </c>
      <c r="I12" s="16">
        <f>+'Input Screen'!H$348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Screen'!I$342</f>
        <v>8</v>
      </c>
      <c r="D13" s="16">
        <f>+'Input Screen'!I$343</f>
        <v>8</v>
      </c>
      <c r="E13" s="16">
        <f>+'Input Screen'!I$344</f>
        <v>8</v>
      </c>
      <c r="F13" s="16">
        <f>+'Input Screen'!I$345</f>
        <v>8</v>
      </c>
      <c r="G13" s="16">
        <f>+'Input Screen'!I$346</f>
        <v>8</v>
      </c>
      <c r="H13" s="16">
        <f>+'Input Screen'!I$347</f>
        <v>8</v>
      </c>
      <c r="I13" s="16">
        <f>+'Input Screen'!I$348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23"/>
      <c r="D14" s="23"/>
      <c r="E14" s="23"/>
      <c r="F14" s="23"/>
      <c r="G14" s="41"/>
      <c r="H14" s="41"/>
      <c r="I14" s="41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Screen'!J$342</f>
        <v>48</v>
      </c>
      <c r="D15" s="185">
        <f>+'Input Screen'!J$343</f>
        <v>53.6</v>
      </c>
      <c r="E15" s="185">
        <f>+'Input Screen'!J$344</f>
        <v>73.2</v>
      </c>
      <c r="F15" s="185">
        <f>+'Input Screen'!J$345</f>
        <v>102.7</v>
      </c>
      <c r="G15" s="185">
        <f>+'Input Screen'!J$346</f>
        <v>133.30000000000001</v>
      </c>
      <c r="H15" s="185">
        <f>+'Input Screen'!J$347</f>
        <v>127.1</v>
      </c>
      <c r="I15" s="185">
        <f>+'Input Screen'!J$348</f>
        <v>98.5</v>
      </c>
      <c r="J15" s="23"/>
      <c r="K15" s="22">
        <f>SUM(C15:I15)</f>
        <v>636.4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51.891891891891895</v>
      </c>
      <c r="D16" s="22">
        <f>VLOOKUP(D8,'Labor Stds'!A14:Q76,7)</f>
        <v>49.489489489489493</v>
      </c>
      <c r="E16" s="22">
        <f>VLOOKUP(E8,'Labor Stds'!A14:Q76,7)</f>
        <v>68.708708708708713</v>
      </c>
      <c r="F16" s="22">
        <f>VLOOKUP(F8,'Labor Stds'!A14:Q76,7)</f>
        <v>102.34234234234235</v>
      </c>
      <c r="G16" s="22">
        <f>VLOOKUP(G8,'Labor Stds'!A14:Q76,7)</f>
        <v>135.97597597597598</v>
      </c>
      <c r="H16" s="22">
        <f>VLOOKUP(H8,'Labor Stds'!A14:Q76,7)</f>
        <v>128.76876876876878</v>
      </c>
      <c r="I16" s="22">
        <f>VLOOKUP(I8,'Labor Stds'!A14:Q76,7)</f>
        <v>97.537537537537546</v>
      </c>
      <c r="J16" s="23"/>
      <c r="K16" s="22">
        <f>SUM(C16:I16)</f>
        <v>634.71471471471477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1.0810810810810811</v>
      </c>
      <c r="D17" s="42">
        <f t="shared" si="3"/>
        <v>0.92331137107256511</v>
      </c>
      <c r="E17" s="42">
        <f t="shared" si="3"/>
        <v>0.93864356159438134</v>
      </c>
      <c r="F17" s="42">
        <f t="shared" si="3"/>
        <v>0.99651745221365473</v>
      </c>
      <c r="G17" s="42">
        <f t="shared" si="3"/>
        <v>1.0200748385294522</v>
      </c>
      <c r="H17" s="42">
        <f t="shared" si="3"/>
        <v>1.0131295733184011</v>
      </c>
      <c r="I17" s="42">
        <f t="shared" si="3"/>
        <v>0.99022880748769082</v>
      </c>
      <c r="J17" s="41"/>
      <c r="K17" s="42">
        <f>IF(K15=0,0,K16/K15)</f>
        <v>0.99735184587478753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Screen'!K$342</f>
        <v>8</v>
      </c>
      <c r="D19" s="185">
        <f>+'Input Screen'!K$343</f>
        <v>0</v>
      </c>
      <c r="E19" s="185">
        <f>+'Input Screen'!K$344</f>
        <v>0</v>
      </c>
      <c r="F19" s="185">
        <f>+'Input Screen'!K$345</f>
        <v>0</v>
      </c>
      <c r="G19" s="185">
        <f>+'Input Screen'!K$346</f>
        <v>4.0999999999999996</v>
      </c>
      <c r="H19" s="185">
        <f>+'Input Screen'!K$347</f>
        <v>4.0999999999999996</v>
      </c>
      <c r="I19" s="185">
        <f>+'Input Screen'!K$348</f>
        <v>0</v>
      </c>
      <c r="J19" s="23"/>
      <c r="K19" s="22">
        <f>SUM(C19:I19)</f>
        <v>16.2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1.8461538461538463</v>
      </c>
      <c r="H20" s="22">
        <f>VLOOKUP(H9,'Labor Stds'!A14:Q76,8)</f>
        <v>1.8461538461538463</v>
      </c>
      <c r="I20" s="22">
        <f>VLOOKUP(I9,'Labor Stds'!A14:Q76,8)</f>
        <v>0</v>
      </c>
      <c r="J20" s="23"/>
      <c r="K20" s="22">
        <f>SUM(C20:I20)</f>
        <v>11.692307692307693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0.45028142589118203</v>
      </c>
      <c r="H21" s="42">
        <f t="shared" si="4"/>
        <v>0.45028142589118203</v>
      </c>
      <c r="I21" s="42">
        <f t="shared" si="4"/>
        <v>0</v>
      </c>
      <c r="J21" s="41"/>
      <c r="K21" s="42">
        <f>IF(K19=0,0,K20/K19)</f>
        <v>0.72174738841405517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Screen'!L$342</f>
        <v>15</v>
      </c>
      <c r="D23" s="185">
        <f>+'Input Screen'!L$343</f>
        <v>15.1</v>
      </c>
      <c r="E23" s="185">
        <f>+'Input Screen'!L$344</f>
        <v>15</v>
      </c>
      <c r="F23" s="185">
        <f>+'Input Screen'!L$345</f>
        <v>13</v>
      </c>
      <c r="G23" s="185">
        <f>+'Input Screen'!L$346</f>
        <v>22.2</v>
      </c>
      <c r="H23" s="185">
        <f>+'Input Screen'!L$347</f>
        <v>22.6</v>
      </c>
      <c r="I23" s="185">
        <f>+'Input Screen'!L$348</f>
        <v>22.6</v>
      </c>
      <c r="J23" s="23"/>
      <c r="K23" s="22">
        <f>SUM(C23:I23)</f>
        <v>125.5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0.99337748344370869</v>
      </c>
      <c r="E25" s="42">
        <f t="shared" si="5"/>
        <v>1</v>
      </c>
      <c r="F25" s="42">
        <f t="shared" si="5"/>
        <v>1.7307692307692308</v>
      </c>
      <c r="G25" s="42">
        <f t="shared" si="5"/>
        <v>1.0135135135135136</v>
      </c>
      <c r="H25" s="42">
        <f t="shared" si="5"/>
        <v>0.99557522123893794</v>
      </c>
      <c r="I25" s="42">
        <f t="shared" si="5"/>
        <v>0.99557522123893794</v>
      </c>
      <c r="J25" s="41"/>
      <c r="K25" s="42">
        <f>IF(K23=0,0,K24/K23)</f>
        <v>1.0756972111553784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Screen'!M$342</f>
        <v>0</v>
      </c>
      <c r="D27" s="185">
        <f>+'Input Screen'!M$343</f>
        <v>0</v>
      </c>
      <c r="E27" s="185">
        <f>+'Input Screen'!M$344</f>
        <v>0</v>
      </c>
      <c r="F27" s="185">
        <f>+'Input Screen'!M$345</f>
        <v>7.5</v>
      </c>
      <c r="G27" s="185">
        <f>+'Input Screen'!M$346</f>
        <v>0</v>
      </c>
      <c r="H27" s="185">
        <f>+'Input Screen'!M$347</f>
        <v>0</v>
      </c>
      <c r="I27" s="185">
        <f>+'Input Screen'!M$348</f>
        <v>0</v>
      </c>
      <c r="J27" s="23"/>
      <c r="K27" s="22">
        <f>SUM(C27:I27)</f>
        <v>7.5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Screen'!N$342</f>
        <v>7.5</v>
      </c>
      <c r="D31" s="185">
        <f>+'Input Screen'!N$343</f>
        <v>7.5</v>
      </c>
      <c r="E31" s="185">
        <f>+'Input Screen'!N$344</f>
        <v>7.5</v>
      </c>
      <c r="F31" s="185">
        <f>+'Input Screen'!N$345</f>
        <v>7.5</v>
      </c>
      <c r="G31" s="185">
        <f>+'Input Screen'!N$346</f>
        <v>7.45</v>
      </c>
      <c r="H31" s="185">
        <f>+'Input Screen'!N$347</f>
        <v>7.55</v>
      </c>
      <c r="I31" s="185">
        <f>+'Input Screen'!N$348</f>
        <v>7</v>
      </c>
      <c r="J31" s="23"/>
      <c r="K31" s="22">
        <f>SUM(C31:I31)</f>
        <v>52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</v>
      </c>
      <c r="F33" s="42">
        <f t="shared" si="7"/>
        <v>1</v>
      </c>
      <c r="G33" s="42">
        <f t="shared" si="7"/>
        <v>1.006711409395973</v>
      </c>
      <c r="H33" s="42">
        <f>IF(H31=0,0,H32/H31)</f>
        <v>0.99337748344370869</v>
      </c>
      <c r="I33" s="42">
        <f t="shared" si="7"/>
        <v>1.0714285714285714</v>
      </c>
      <c r="J33" s="41"/>
      <c r="K33" s="42">
        <f>IF(K31=0,0,K32/K31)</f>
        <v>1.0096153846153846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Screen'!O$342</f>
        <v>7.5</v>
      </c>
      <c r="D35" s="185">
        <f>+'Input Screen'!O$343</f>
        <v>7.5</v>
      </c>
      <c r="E35" s="185">
        <f>+'Input Screen'!O$344</f>
        <v>7.5</v>
      </c>
      <c r="F35" s="185">
        <f>+'Input Screen'!O$345</f>
        <v>7.5</v>
      </c>
      <c r="G35" s="185">
        <f>+'Input Screen'!O$346</f>
        <v>7</v>
      </c>
      <c r="H35" s="185">
        <f>+'Input Screen'!O$347</f>
        <v>7.55</v>
      </c>
      <c r="I35" s="185">
        <f>+'Input Screen'!O$348</f>
        <v>7</v>
      </c>
      <c r="J35" s="23"/>
      <c r="K35" s="22">
        <f>SUM(C35:I35)</f>
        <v>51.55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</v>
      </c>
      <c r="F37" s="42">
        <f t="shared" si="8"/>
        <v>1</v>
      </c>
      <c r="G37" s="42">
        <f t="shared" si="8"/>
        <v>1.0714285714285714</v>
      </c>
      <c r="H37" s="42">
        <f t="shared" si="8"/>
        <v>0.99337748344370869</v>
      </c>
      <c r="I37" s="42">
        <f t="shared" si="8"/>
        <v>1.0714285714285714</v>
      </c>
      <c r="J37" s="41"/>
      <c r="K37" s="42">
        <f>IF(K35=0,0,K36/K35)</f>
        <v>1.0184287099903007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Screen'!P$342</f>
        <v>15</v>
      </c>
      <c r="D39" s="185">
        <f>+'Input Screen'!P$343</f>
        <v>15</v>
      </c>
      <c r="E39" s="185">
        <f>+'Input Screen'!P$344</f>
        <v>7.5</v>
      </c>
      <c r="F39" s="185">
        <f>+'Input Screen'!P$345</f>
        <v>7.5</v>
      </c>
      <c r="G39" s="185">
        <f>+'Input Screen'!P$346</f>
        <v>15</v>
      </c>
      <c r="H39" s="185">
        <f>+'Input Screen'!P$347</f>
        <v>7.5</v>
      </c>
      <c r="I39" s="185">
        <f>+'Input Screen'!P$348</f>
        <v>7.5</v>
      </c>
      <c r="J39" s="23"/>
      <c r="K39" s="22">
        <f>SUM(C39:I39)</f>
        <v>75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0.76133333333333331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0.76133333333333331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1.0658666666666667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Screen'!Q$342</f>
        <v>18</v>
      </c>
      <c r="D43" s="185">
        <f>+'Input Screen'!Q$343</f>
        <v>15</v>
      </c>
      <c r="E43" s="185">
        <f>+'Input Screen'!Q$344</f>
        <v>18</v>
      </c>
      <c r="F43" s="185">
        <f>+'Input Screen'!Q$345</f>
        <v>22.5</v>
      </c>
      <c r="G43" s="185">
        <f>+'Input Screen'!Q$346</f>
        <v>22.5</v>
      </c>
      <c r="H43" s="185">
        <f>+'Input Screen'!Q$347</f>
        <v>30.1</v>
      </c>
      <c r="I43" s="185">
        <f>+'Input Screen'!Q$348</f>
        <v>22.9</v>
      </c>
      <c r="J43" s="23"/>
      <c r="K43" s="22">
        <f>SUM(C43:I43)</f>
        <v>149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18.826530612244898</v>
      </c>
      <c r="D44" s="22">
        <f>VLOOKUP(D11,'Labor Stds'!A14:Q76,14)</f>
        <v>15.76530612244898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184.59183673469389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1.0459183673469388</v>
      </c>
      <c r="D45" s="42">
        <f t="shared" si="10"/>
        <v>1.0510204081632653</v>
      </c>
      <c r="E45" s="42">
        <f t="shared" si="10"/>
        <v>1.6666666666666667</v>
      </c>
      <c r="F45" s="42">
        <f t="shared" si="10"/>
        <v>1.3333333333333333</v>
      </c>
      <c r="G45" s="42">
        <f t="shared" si="10"/>
        <v>1.3333333333333333</v>
      </c>
      <c r="H45" s="42">
        <f t="shared" si="10"/>
        <v>0.99667774086378735</v>
      </c>
      <c r="I45" s="42">
        <f t="shared" si="10"/>
        <v>1.3100436681222709</v>
      </c>
      <c r="J45" s="41"/>
      <c r="K45" s="42">
        <f>IF(K43=0,0,K44/K43)</f>
        <v>1.238871387481167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Screen'!R$342</f>
        <v>7.7</v>
      </c>
      <c r="D47" s="185">
        <f>+'Input Screen'!R$343</f>
        <v>8</v>
      </c>
      <c r="E47" s="185">
        <f>+'Input Screen'!R$344</f>
        <v>0</v>
      </c>
      <c r="F47" s="185">
        <f>+'Input Screen'!R$345</f>
        <v>8</v>
      </c>
      <c r="G47" s="185">
        <f>+'Input Screen'!R$346</f>
        <v>8</v>
      </c>
      <c r="H47" s="185">
        <f>+'Input Screen'!R$347</f>
        <v>8</v>
      </c>
      <c r="I47" s="185">
        <f>+'Input Screen'!R$348</f>
        <v>7.7</v>
      </c>
      <c r="J47" s="23"/>
      <c r="K47" s="22">
        <f>SUM(C47:I47)</f>
        <v>47.400000000000006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1.0389610389610389</v>
      </c>
      <c r="D49" s="42">
        <f t="shared" si="11"/>
        <v>1</v>
      </c>
      <c r="E49" s="42">
        <f t="shared" si="11"/>
        <v>0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1.0389610389610389</v>
      </c>
      <c r="J49" s="41"/>
      <c r="K49" s="42">
        <f>IF(K47=0,0,K48/K47)</f>
        <v>1.1814345991561179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Screen'!S$342</f>
        <v>15.6</v>
      </c>
      <c r="D51" s="185">
        <f>+'Input Screen'!S$343</f>
        <v>15.5</v>
      </c>
      <c r="E51" s="185">
        <f>+'Input Screen'!S$344</f>
        <v>14.5</v>
      </c>
      <c r="F51" s="185">
        <f>+'Input Screen'!S$345</f>
        <v>15.3</v>
      </c>
      <c r="G51" s="185">
        <f>+'Input Screen'!S$346</f>
        <v>15.5</v>
      </c>
      <c r="H51" s="185">
        <f>+'Input Screen'!S$347</f>
        <v>15.5</v>
      </c>
      <c r="I51" s="185">
        <f>+'Input Screen'!S$348</f>
        <v>15.6</v>
      </c>
      <c r="J51" s="23"/>
      <c r="K51" s="22">
        <f>SUM(C51:I51)</f>
        <v>107.5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0.87820512820512819</v>
      </c>
      <c r="D53" s="42">
        <f t="shared" si="12"/>
        <v>0.88387096774193541</v>
      </c>
      <c r="E53" s="42">
        <f t="shared" si="12"/>
        <v>0.94482758620689655</v>
      </c>
      <c r="F53" s="42">
        <f t="shared" si="12"/>
        <v>0.89542483660130712</v>
      </c>
      <c r="G53" s="42">
        <f t="shared" si="12"/>
        <v>0.88387096774193541</v>
      </c>
      <c r="H53" s="42">
        <f t="shared" si="12"/>
        <v>0.88387096774193541</v>
      </c>
      <c r="I53" s="42">
        <f t="shared" si="12"/>
        <v>0.87820512820512819</v>
      </c>
      <c r="J53" s="41"/>
      <c r="K53" s="42">
        <f>IF(K51=0,0,K52/K51)</f>
        <v>0.89209302325581397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Screen'!T$342</f>
        <v>11.43</v>
      </c>
      <c r="D55" s="185">
        <f>+'Input Screen'!T$343</f>
        <v>11.43</v>
      </c>
      <c r="E55" s="185">
        <f>+'Input Screen'!T$344</f>
        <v>11.43</v>
      </c>
      <c r="F55" s="185">
        <f>+'Input Screen'!T$345</f>
        <v>11.43</v>
      </c>
      <c r="G55" s="185">
        <f>+'Input Screen'!T$346</f>
        <v>11.43</v>
      </c>
      <c r="H55" s="185">
        <f>+'Input Screen'!T$347</f>
        <v>11.43</v>
      </c>
      <c r="I55" s="185">
        <f>+'Input Screen'!T$348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Screen'!U$342</f>
        <v>0.1</v>
      </c>
      <c r="D59" s="185">
        <f>+'Input Screen'!U$343</f>
        <v>0</v>
      </c>
      <c r="E59" s="185">
        <f>+'Input Screen'!U$344</f>
        <v>0</v>
      </c>
      <c r="F59" s="185">
        <f>+'Input Screen'!U$345</f>
        <v>0.5</v>
      </c>
      <c r="G59" s="185">
        <f>+'Input Screen'!U$346</f>
        <v>0.1</v>
      </c>
      <c r="H59" s="185">
        <f>+'Input Screen'!U$347</f>
        <v>0.4</v>
      </c>
      <c r="I59" s="185">
        <f>+'Input Screen'!U$348</f>
        <v>0.7</v>
      </c>
      <c r="J59" s="23"/>
      <c r="K59" s="22">
        <f>SUM(C59:I59)</f>
        <v>1.8</v>
      </c>
      <c r="L59" s="4"/>
    </row>
    <row r="60" spans="1:13" ht="15" customHeight="1">
      <c r="A60" s="337"/>
      <c r="B60" s="65" t="s">
        <v>71</v>
      </c>
      <c r="C60" s="28">
        <f>C59*'Labor Stds'!$S$10</f>
        <v>2.3794500000000007</v>
      </c>
      <c r="D60" s="28">
        <f>D59*'Labor Stds'!$S$10</f>
        <v>0</v>
      </c>
      <c r="E60" s="28">
        <f>E59*'Labor Stds'!$S$10</f>
        <v>0</v>
      </c>
      <c r="F60" s="28">
        <f>F59*'Labor Stds'!$S$10</f>
        <v>11.897250000000003</v>
      </c>
      <c r="G60" s="28">
        <f>G59*'Labor Stds'!$S$10</f>
        <v>2.3794500000000007</v>
      </c>
      <c r="H60" s="28">
        <f>H59*'Labor Stds'!$S$10</f>
        <v>9.5178000000000029</v>
      </c>
      <c r="I60" s="28">
        <f>I59*'Labor Stds'!$S$10</f>
        <v>16.656150000000004</v>
      </c>
      <c r="J60" s="23"/>
      <c r="K60" s="28">
        <f>SUM(C60:I60)</f>
        <v>42.830100000000009</v>
      </c>
      <c r="L60" s="4"/>
    </row>
    <row r="61" spans="1:13" ht="15" customHeight="1">
      <c r="A61" s="338"/>
      <c r="B61" s="64" t="s">
        <v>17</v>
      </c>
      <c r="C61" s="28">
        <f>C60/3</f>
        <v>0.79315000000000024</v>
      </c>
      <c r="D61" s="28">
        <f t="shared" ref="D61:I61" si="14">D60/3</f>
        <v>0</v>
      </c>
      <c r="E61" s="28">
        <f t="shared" si="14"/>
        <v>0</v>
      </c>
      <c r="F61" s="28">
        <f t="shared" si="14"/>
        <v>3.9657500000000012</v>
      </c>
      <c r="G61" s="28">
        <f t="shared" si="14"/>
        <v>0.79315000000000024</v>
      </c>
      <c r="H61" s="28">
        <f t="shared" si="14"/>
        <v>3.172600000000001</v>
      </c>
      <c r="I61" s="28">
        <f t="shared" si="14"/>
        <v>5.5520500000000013</v>
      </c>
      <c r="J61" s="48"/>
      <c r="K61" s="28">
        <f>SUM(C61:I61)</f>
        <v>14.276700000000003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153.73000000000002</v>
      </c>
      <c r="D63" s="18">
        <f t="shared" ref="D63:I63" si="15">SUM(D15,D19,D23,D27,D31,D35,D39,D43,D47,D51,D55)</f>
        <v>148.63</v>
      </c>
      <c r="E63" s="18">
        <f t="shared" si="15"/>
        <v>154.63</v>
      </c>
      <c r="F63" s="18">
        <f t="shared" si="15"/>
        <v>202.93</v>
      </c>
      <c r="G63" s="18">
        <f t="shared" si="15"/>
        <v>246.48</v>
      </c>
      <c r="H63" s="18">
        <f t="shared" si="15"/>
        <v>241.43</v>
      </c>
      <c r="I63" s="18">
        <f t="shared" si="15"/>
        <v>200.23</v>
      </c>
      <c r="J63" s="17"/>
      <c r="K63" s="18">
        <f>SUM(C63:I63)</f>
        <v>1348.0600000000002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153.26842250413679</v>
      </c>
      <c r="D64" s="18">
        <f t="shared" ref="D64:I64" si="16">SUM(D16,D20,D24,D28,D32,D36,D40,D44,D48,D52,D56)</f>
        <v>139.80479561193849</v>
      </c>
      <c r="E64" s="18">
        <f t="shared" si="16"/>
        <v>173.2587087087087</v>
      </c>
      <c r="F64" s="18">
        <f t="shared" si="16"/>
        <v>214.39234234234235</v>
      </c>
      <c r="G64" s="18">
        <f t="shared" si="16"/>
        <v>249.87212982212981</v>
      </c>
      <c r="H64" s="18">
        <f t="shared" si="16"/>
        <v>242.6649226149226</v>
      </c>
      <c r="I64" s="18">
        <f t="shared" si="16"/>
        <v>209.58753753753754</v>
      </c>
      <c r="J64" s="23"/>
      <c r="K64" s="18">
        <f>SUM(C64:I64)</f>
        <v>1382.8488591417163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0.99699747937381622</v>
      </c>
      <c r="D65" s="42">
        <f t="shared" si="17"/>
        <v>0.94062299409229966</v>
      </c>
      <c r="E65" s="42">
        <f t="shared" si="17"/>
        <v>1.1204727977023132</v>
      </c>
      <c r="F65" s="42">
        <f t="shared" si="17"/>
        <v>1.0564842179191956</v>
      </c>
      <c r="G65" s="42">
        <f t="shared" si="17"/>
        <v>1.0137622923650187</v>
      </c>
      <c r="H65" s="42">
        <f t="shared" si="17"/>
        <v>1.0051150338190058</v>
      </c>
      <c r="I65" s="42">
        <f t="shared" si="17"/>
        <v>1.0467339436524874</v>
      </c>
      <c r="J65" s="41"/>
      <c r="K65" s="42">
        <f>IF(K63=0,0,K64/K63)</f>
        <v>1.0258066103450263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4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2181.8096500000001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2113.8385000000003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2178.7385000000004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2837.6742499999996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3412.1226500000002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3347.5390999999995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2803.1585499999997</v>
      </c>
      <c r="J67" s="17"/>
      <c r="K67" s="28">
        <f>SUM(C67:I67)</f>
        <v>18874.8812</v>
      </c>
      <c r="L67" s="273">
        <v>76995</v>
      </c>
      <c r="M67" s="271">
        <f>+L67-K67</f>
        <v>58120.118799999997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2174.0119824048538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1995.484289814304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2439.0831774774779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2984.5151594594599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3454.9771414414417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3359.4095738738743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2920.8034477477486</v>
      </c>
      <c r="J68" s="23"/>
      <c r="K68" s="28">
        <f>SUM(C68:I68)</f>
        <v>19328.284772219158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0.9964260550432773</v>
      </c>
      <c r="D69" s="42">
        <f t="shared" si="18"/>
        <v>0.94400981428538833</v>
      </c>
      <c r="E69" s="42">
        <f t="shared" si="18"/>
        <v>1.1194933111419647</v>
      </c>
      <c r="F69" s="42">
        <f t="shared" si="18"/>
        <v>1.0517469224874774</v>
      </c>
      <c r="G69" s="42">
        <f t="shared" si="18"/>
        <v>1.0125594815419199</v>
      </c>
      <c r="H69" s="42">
        <f t="shared" si="18"/>
        <v>1.0035460299399863</v>
      </c>
      <c r="I69" s="42">
        <f t="shared" si="18"/>
        <v>1.0419686919770375</v>
      </c>
      <c r="J69" s="41"/>
      <c r="K69" s="42">
        <f>IF(K67=0,0,K68/K67)</f>
        <v>1.0240215325021043</v>
      </c>
      <c r="L69" s="4"/>
    </row>
    <row r="70" spans="1:13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28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0.46157749586322439</v>
      </c>
      <c r="D71" s="47">
        <f t="shared" ref="D71:I71" si="19">IF(D63=0,0,D63-D64)</f>
        <v>8.8252043880615076</v>
      </c>
      <c r="E71" s="47">
        <f t="shared" si="19"/>
        <v>-18.6287087087087</v>
      </c>
      <c r="F71" s="47">
        <f t="shared" si="19"/>
        <v>-11.462342342342339</v>
      </c>
      <c r="G71" s="47">
        <f t="shared" si="19"/>
        <v>-3.3921298221298173</v>
      </c>
      <c r="H71" s="47">
        <f t="shared" si="19"/>
        <v>-1.2349226149225956</v>
      </c>
      <c r="I71" s="47">
        <f t="shared" si="19"/>
        <v>-9.3575375375375529</v>
      </c>
      <c r="J71" s="26"/>
      <c r="K71" s="242">
        <f>IF(K63=0,0,K63-K64)</f>
        <v>-34.788859141716102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7.7976675951463221</v>
      </c>
      <c r="D72" s="137">
        <f t="shared" ref="D72:I72" si="20">IF(D64=0,0,D67-D68)</f>
        <v>118.35421018569627</v>
      </c>
      <c r="E72" s="137">
        <f t="shared" si="20"/>
        <v>-260.34467747747749</v>
      </c>
      <c r="F72" s="137">
        <f t="shared" si="20"/>
        <v>-146.84090945946036</v>
      </c>
      <c r="G72" s="137">
        <f t="shared" si="20"/>
        <v>-42.854491441441496</v>
      </c>
      <c r="H72" s="137">
        <f t="shared" si="20"/>
        <v>-11.870473873874744</v>
      </c>
      <c r="I72" s="137">
        <f t="shared" si="20"/>
        <v>-117.64489774774893</v>
      </c>
      <c r="J72" s="26"/>
      <c r="K72" s="137">
        <f>IF(K64=0,0,K67-K68)</f>
        <v>-453.40357221915838</v>
      </c>
      <c r="L72" s="4"/>
    </row>
    <row r="73" spans="1:13" ht="15" customHeight="1">
      <c r="A73" s="68" t="s">
        <v>154</v>
      </c>
      <c r="B73" s="240">
        <f>IF(K64=0,0,(K64*60)/K11)</f>
        <v>61.872432176363148</v>
      </c>
      <c r="C73" s="78">
        <f>IF(C63=0,0,(C63*60)/C11)</f>
        <v>76.229752066115708</v>
      </c>
      <c r="D73" s="78">
        <f t="shared" ref="D73:I73" si="21">IF(D63=0,0,(D63*60)/D11)</f>
        <v>85.748076923076923</v>
      </c>
      <c r="E73" s="78">
        <f t="shared" si="21"/>
        <v>65.336619718309848</v>
      </c>
      <c r="F73" s="78">
        <f t="shared" si="21"/>
        <v>56.631627906976746</v>
      </c>
      <c r="G73" s="78">
        <f t="shared" si="21"/>
        <v>51.709090909090904</v>
      </c>
      <c r="H73" s="78">
        <f t="shared" si="21"/>
        <v>53.453136531365317</v>
      </c>
      <c r="I73" s="78">
        <f t="shared" si="21"/>
        <v>59.474257425742572</v>
      </c>
      <c r="J73" s="26"/>
      <c r="K73" s="243">
        <f>IF(K63=0,0,(K63*60)/K11)</f>
        <v>60.315883668903808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16.612187736563207</v>
      </c>
      <c r="C74" s="78">
        <f t="shared" ref="C74:K74" si="22">IF(C15=0,0,(C8/(C15/8)))</f>
        <v>18</v>
      </c>
      <c r="D74" s="78">
        <f t="shared" si="22"/>
        <v>15.373134328358208</v>
      </c>
      <c r="E74" s="78">
        <f t="shared" si="22"/>
        <v>15.519125683060109</v>
      </c>
      <c r="F74" s="78">
        <f t="shared" si="22"/>
        <v>16.592015579357351</v>
      </c>
      <c r="G74" s="78">
        <f t="shared" si="22"/>
        <v>16.984246061515378</v>
      </c>
      <c r="H74" s="78">
        <f t="shared" si="22"/>
        <v>16.805664830841856</v>
      </c>
      <c r="I74" s="78">
        <f t="shared" si="22"/>
        <v>16.406091370558375</v>
      </c>
      <c r="J74" s="26"/>
      <c r="K74" s="243">
        <f t="shared" si="22"/>
        <v>16.568196103079824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12.315789473684209</v>
      </c>
      <c r="C75" s="78">
        <f>IF(C19=0,0,(C9/(C19/8)))</f>
        <v>12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3.9024390243902443</v>
      </c>
      <c r="H75" s="78">
        <f t="shared" si="23"/>
        <v>7.8048780487804885</v>
      </c>
      <c r="I75" s="78">
        <f t="shared" si="23"/>
        <v>0</v>
      </c>
      <c r="J75" s="26"/>
      <c r="K75" s="243">
        <f>IF(K19=0,0,(K9/(K19/8)))</f>
        <v>8.8888888888888893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54.485074626865675</v>
      </c>
      <c r="C77" s="78">
        <f>IF(C43=0,0,(C11/(C43/7.5)))</f>
        <v>50.416666666666671</v>
      </c>
      <c r="D77" s="78">
        <f t="shared" ref="D77:I77" si="25">IF(D43=0,0,(D11/(D43/7.5)))</f>
        <v>52</v>
      </c>
      <c r="E77" s="78">
        <f t="shared" si="25"/>
        <v>59.166666666666671</v>
      </c>
      <c r="F77" s="78">
        <f t="shared" si="25"/>
        <v>71.666666666666671</v>
      </c>
      <c r="G77" s="78">
        <f t="shared" si="25"/>
        <v>95.333333333333329</v>
      </c>
      <c r="H77" s="78">
        <f t="shared" si="25"/>
        <v>67.524916943521589</v>
      </c>
      <c r="I77" s="78">
        <f t="shared" si="25"/>
        <v>66.157205240174676</v>
      </c>
      <c r="J77" s="38"/>
      <c r="K77" s="78">
        <f>IF(K43=0,0,(K11/(K43/7.5)))</f>
        <v>67.5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P92"/>
  <sheetViews>
    <sheetView showGridLines="0" view="pageBreakPreview" topLeftCell="A4" zoomScaleSheetLayoutView="100" workbookViewId="0">
      <selection activeCell="F45" sqref="F45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67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0.70311967150496457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Screen'!B349</f>
        <v>41615</v>
      </c>
      <c r="D5" s="12">
        <f t="shared" ref="D5:I5" si="0">+C5+1</f>
        <v>41616</v>
      </c>
      <c r="E5" s="12">
        <f t="shared" si="0"/>
        <v>41617</v>
      </c>
      <c r="F5" s="12">
        <f t="shared" si="0"/>
        <v>41618</v>
      </c>
      <c r="G5" s="12">
        <f t="shared" si="0"/>
        <v>41619</v>
      </c>
      <c r="H5" s="12">
        <f t="shared" si="0"/>
        <v>41620</v>
      </c>
      <c r="I5" s="12">
        <f t="shared" si="0"/>
        <v>41621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Screen'!C$349</f>
        <v>145</v>
      </c>
      <c r="D6" s="16">
        <f>+'Input Screen'!C$350</f>
        <v>171</v>
      </c>
      <c r="E6" s="16">
        <f>+'Input Screen'!C$351</f>
        <v>121</v>
      </c>
      <c r="F6" s="16">
        <f>+'Input Screen'!C$352</f>
        <v>201</v>
      </c>
      <c r="G6" s="16">
        <f>+'Input Screen'!C$353</f>
        <v>259</v>
      </c>
      <c r="H6" s="16">
        <f>+'Input Screen'!C$354</f>
        <v>253</v>
      </c>
      <c r="I6" s="16">
        <f>+'Input Screen'!C$355</f>
        <v>159</v>
      </c>
      <c r="J6" s="17"/>
      <c r="K6" s="18">
        <f>SUM(C6:I6)</f>
        <v>1309</v>
      </c>
      <c r="L6" s="263">
        <f>+K67/K6</f>
        <v>13.663119671504965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0.46774193548387094</v>
      </c>
      <c r="D7" s="42">
        <f t="shared" ref="D7:I7" si="1">D6/310</f>
        <v>0.55161290322580647</v>
      </c>
      <c r="E7" s="42">
        <f t="shared" si="1"/>
        <v>0.39032258064516129</v>
      </c>
      <c r="F7" s="42">
        <f t="shared" si="1"/>
        <v>0.64838709677419359</v>
      </c>
      <c r="G7" s="42">
        <f t="shared" si="1"/>
        <v>0.8354838709677419</v>
      </c>
      <c r="H7" s="42">
        <f t="shared" si="1"/>
        <v>0.81612903225806455</v>
      </c>
      <c r="I7" s="42">
        <f t="shared" si="1"/>
        <v>0.51290322580645165</v>
      </c>
      <c r="J7" s="17"/>
      <c r="K7" s="42">
        <f>K6/2170</f>
        <v>0.60322580645161294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Screen'!D$349</f>
        <v>141</v>
      </c>
      <c r="D8" s="16">
        <f>+'Input Screen'!D$350</f>
        <v>155</v>
      </c>
      <c r="E8" s="16">
        <f>+'Input Screen'!D$351</f>
        <v>119</v>
      </c>
      <c r="F8" s="16">
        <f>+'Input Screen'!D$352</f>
        <v>189</v>
      </c>
      <c r="G8" s="16">
        <f>+'Input Screen'!D$353</f>
        <v>245</v>
      </c>
      <c r="H8" s="16">
        <f>+'Input Screen'!D$354</f>
        <v>245</v>
      </c>
      <c r="I8" s="16">
        <f>+'Input Screen'!D$355</f>
        <v>133</v>
      </c>
      <c r="J8" s="17"/>
      <c r="K8" s="18">
        <f t="shared" ref="K8:K13" si="2">SUM(C8:I8)</f>
        <v>1227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Screen'!E$349</f>
        <v>0</v>
      </c>
      <c r="D9" s="16">
        <f>+'Input Screen'!E$350</f>
        <v>0</v>
      </c>
      <c r="E9" s="16">
        <f>+'Input Screen'!E$351</f>
        <v>0</v>
      </c>
      <c r="F9" s="16">
        <f>+'Input Screen'!E$352</f>
        <v>0</v>
      </c>
      <c r="G9" s="16">
        <f>+'Input Screen'!E$353</f>
        <v>0</v>
      </c>
      <c r="H9" s="16">
        <f>+'Input Screen'!E$354</f>
        <v>0</v>
      </c>
      <c r="I9" s="16">
        <f>+'Input Screen'!E$355</f>
        <v>0</v>
      </c>
      <c r="J9" s="17"/>
      <c r="K9" s="18">
        <f t="shared" si="2"/>
        <v>0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Screen'!F$349</f>
        <v>5</v>
      </c>
      <c r="D10" s="16">
        <f>+'Input Screen'!F$350</f>
        <v>0</v>
      </c>
      <c r="E10" s="16">
        <f>+'Input Screen'!F$351</f>
        <v>0</v>
      </c>
      <c r="F10" s="16">
        <f>+'Input Screen'!F$352</f>
        <v>3</v>
      </c>
      <c r="G10" s="16">
        <f>+'Input Screen'!F$353</f>
        <v>1</v>
      </c>
      <c r="H10" s="16">
        <f>+'Input Screen'!F$354</f>
        <v>1</v>
      </c>
      <c r="I10" s="16">
        <f>+'Input Screen'!F$355</f>
        <v>0</v>
      </c>
      <c r="J10" s="17"/>
      <c r="K10" s="18">
        <f t="shared" si="2"/>
        <v>10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Screen'!G$349</f>
        <v>146</v>
      </c>
      <c r="D11" s="16">
        <f>+'Input Screen'!G$350</f>
        <v>155</v>
      </c>
      <c r="E11" s="16">
        <f>+'Input Screen'!G$351</f>
        <v>119</v>
      </c>
      <c r="F11" s="16">
        <f>+'Input Screen'!G$352</f>
        <v>192</v>
      </c>
      <c r="G11" s="16">
        <f>+'Input Screen'!G$353</f>
        <v>246</v>
      </c>
      <c r="H11" s="16">
        <f>+'Input Screen'!G$354</f>
        <v>246</v>
      </c>
      <c r="I11" s="16">
        <f>+'Input Screen'!G$355</f>
        <v>133</v>
      </c>
      <c r="J11" s="17"/>
      <c r="K11" s="18">
        <f t="shared" si="2"/>
        <v>1237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Screen'!H$349</f>
        <v>0</v>
      </c>
      <c r="D12" s="16">
        <f>+'Input Screen'!H$350</f>
        <v>0</v>
      </c>
      <c r="E12" s="16">
        <f>+'Input Screen'!H$351</f>
        <v>0</v>
      </c>
      <c r="F12" s="16">
        <f>+'Input Screen'!H$352</f>
        <v>0</v>
      </c>
      <c r="G12" s="16">
        <f>+'Input Screen'!H$353</f>
        <v>0</v>
      </c>
      <c r="H12" s="16">
        <f>+'Input Screen'!H$354</f>
        <v>0</v>
      </c>
      <c r="I12" s="16">
        <f>+'Input Screen'!H$355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Screen'!I$349</f>
        <v>8</v>
      </c>
      <c r="D13" s="16">
        <f>+'Input Screen'!I$350</f>
        <v>8</v>
      </c>
      <c r="E13" s="16">
        <f>+'Input Screen'!I$351</f>
        <v>8</v>
      </c>
      <c r="F13" s="16">
        <f>+'Input Screen'!I$352</f>
        <v>8</v>
      </c>
      <c r="G13" s="16">
        <f>+'Input Screen'!I$353</f>
        <v>8</v>
      </c>
      <c r="H13" s="16">
        <f>+'Input Screen'!I$354</f>
        <v>8</v>
      </c>
      <c r="I13" s="16">
        <f>+'Input Screen'!I$355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Screen'!J$349</f>
        <v>64</v>
      </c>
      <c r="D15" s="185">
        <f>+'Input Screen'!J$350</f>
        <v>79</v>
      </c>
      <c r="E15" s="185">
        <f>+'Input Screen'!J$351</f>
        <v>56.7</v>
      </c>
      <c r="F15" s="185">
        <f>+'Input Screen'!J$352</f>
        <v>94.35</v>
      </c>
      <c r="G15" s="185">
        <f>+'Input Screen'!J$353</f>
        <v>120.5</v>
      </c>
      <c r="H15" s="185">
        <f>+'Input Screen'!J$354</f>
        <v>114.3</v>
      </c>
      <c r="I15" s="185">
        <f>+'Input Screen'!J$355</f>
        <v>69.75</v>
      </c>
      <c r="J15" s="23"/>
      <c r="K15" s="22">
        <f>SUM(C15:I15)</f>
        <v>598.59999999999991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68.708708708708713</v>
      </c>
      <c r="D16" s="22">
        <f>VLOOKUP(D8,'Labor Stds'!A14:Q76,7)</f>
        <v>73.513513513513516</v>
      </c>
      <c r="E16" s="22">
        <f>VLOOKUP(E8,'Labor Stds'!A14:Q76,7)</f>
        <v>56.696696696696705</v>
      </c>
      <c r="F16" s="22">
        <f>VLOOKUP(F8,'Labor Stds'!A14:Q76,7)</f>
        <v>90.330330330330341</v>
      </c>
      <c r="G16" s="22">
        <f>VLOOKUP(G8,'Labor Stds'!A14:Q76,7)</f>
        <v>116.75675675675677</v>
      </c>
      <c r="H16" s="22">
        <f>VLOOKUP(H8,'Labor Stds'!A14:Q76,7)</f>
        <v>116.75675675675677</v>
      </c>
      <c r="I16" s="22">
        <f>VLOOKUP(I8,'Labor Stds'!A14:Q76,7)</f>
        <v>63.90390390390391</v>
      </c>
      <c r="J16" s="23"/>
      <c r="K16" s="22">
        <f>SUM(C16:I16)</f>
        <v>586.66666666666674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1.0735735735735736</v>
      </c>
      <c r="D17" s="42">
        <f t="shared" si="3"/>
        <v>0.93055080396852552</v>
      </c>
      <c r="E17" s="42">
        <f t="shared" si="3"/>
        <v>0.99994174068248154</v>
      </c>
      <c r="F17" s="42">
        <f t="shared" si="3"/>
        <v>0.95739618792083037</v>
      </c>
      <c r="G17" s="42">
        <f t="shared" si="3"/>
        <v>0.96893574071997324</v>
      </c>
      <c r="H17" s="42">
        <f t="shared" si="3"/>
        <v>1.0214939348797618</v>
      </c>
      <c r="I17" s="42">
        <f t="shared" si="3"/>
        <v>0.91618500220650767</v>
      </c>
      <c r="J17" s="41"/>
      <c r="K17" s="42">
        <f>IF(K15=0,0,K16/K15)</f>
        <v>0.98006459516649991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Screen'!K$349</f>
        <v>0</v>
      </c>
      <c r="D19" s="185">
        <f>+'Input Screen'!K$350</f>
        <v>0</v>
      </c>
      <c r="E19" s="185">
        <f>+'Input Screen'!K$351</f>
        <v>0</v>
      </c>
      <c r="F19" s="185">
        <f>+'Input Screen'!K$352</f>
        <v>0</v>
      </c>
      <c r="G19" s="185">
        <f>+'Input Screen'!K$353</f>
        <v>0</v>
      </c>
      <c r="H19" s="185">
        <f>+'Input Screen'!K$354</f>
        <v>0</v>
      </c>
      <c r="I19" s="185">
        <f>+'Input Screen'!K$355</f>
        <v>0</v>
      </c>
      <c r="J19" s="23"/>
      <c r="K19" s="22">
        <f>SUM(C19:I19)</f>
        <v>0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0</v>
      </c>
      <c r="J20" s="23"/>
      <c r="K20" s="22">
        <f>SUM(C20:I20)</f>
        <v>0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Screen'!L$349</f>
        <v>15</v>
      </c>
      <c r="D23" s="185">
        <f>+'Input Screen'!L$350</f>
        <v>22.4</v>
      </c>
      <c r="E23" s="185">
        <f>+'Input Screen'!L$351</f>
        <v>15</v>
      </c>
      <c r="F23" s="185">
        <f>+'Input Screen'!L$352</f>
        <v>22.5</v>
      </c>
      <c r="G23" s="185">
        <f>+'Input Screen'!L$353</f>
        <v>22.7</v>
      </c>
      <c r="H23" s="185">
        <f>+'Input Screen'!L$354</f>
        <v>26.6</v>
      </c>
      <c r="I23" s="185">
        <f>+'Input Screen'!L$355</f>
        <v>15.1</v>
      </c>
      <c r="J23" s="23"/>
      <c r="K23" s="22">
        <f>SUM(C23:I23)</f>
        <v>139.30000000000001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127.5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0.66964285714285721</v>
      </c>
      <c r="E25" s="42">
        <f t="shared" si="5"/>
        <v>1</v>
      </c>
      <c r="F25" s="42">
        <f t="shared" si="5"/>
        <v>1</v>
      </c>
      <c r="G25" s="42">
        <f t="shared" si="5"/>
        <v>0.99118942731277537</v>
      </c>
      <c r="H25" s="42">
        <f t="shared" si="5"/>
        <v>0.84586466165413532</v>
      </c>
      <c r="I25" s="42">
        <f t="shared" si="5"/>
        <v>0.99337748344370869</v>
      </c>
      <c r="J25" s="41"/>
      <c r="K25" s="42">
        <f>IF(K23=0,0,K24/K23)</f>
        <v>0.91529073941134231</v>
      </c>
      <c r="L25" s="4"/>
      <c r="M25" s="4"/>
    </row>
    <row r="26" spans="1:13" ht="15" customHeight="1">
      <c r="A26" s="72"/>
      <c r="B26" s="8"/>
      <c r="C26" s="44"/>
      <c r="D26" s="44"/>
      <c r="E26" s="44"/>
      <c r="F26" s="44"/>
      <c r="G26" s="44"/>
      <c r="H26" s="26"/>
      <c r="I26" s="44"/>
      <c r="J26" s="17"/>
      <c r="K26" s="45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Screen'!M$349</f>
        <v>0</v>
      </c>
      <c r="D27" s="185">
        <f>+'Input Screen'!M$350</f>
        <v>0</v>
      </c>
      <c r="E27" s="185">
        <f>+'Input Screen'!M$351</f>
        <v>0</v>
      </c>
      <c r="F27" s="185">
        <f>+'Input Screen'!M$352</f>
        <v>0</v>
      </c>
      <c r="G27" s="185">
        <f>+'Input Screen'!M$353</f>
        <v>0</v>
      </c>
      <c r="H27" s="185">
        <f>+'Input Screen'!M$354</f>
        <v>0</v>
      </c>
      <c r="I27" s="185">
        <f>+'Input Screen'!M$355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46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Screen'!N$349</f>
        <v>7.5</v>
      </c>
      <c r="D31" s="185">
        <f>+'Input Screen'!N$350</f>
        <v>7.5</v>
      </c>
      <c r="E31" s="185">
        <f>+'Input Screen'!N$351</f>
        <v>3.75</v>
      </c>
      <c r="F31" s="185">
        <f>+'Input Screen'!N$352</f>
        <v>7.5</v>
      </c>
      <c r="G31" s="185">
        <f>+'Input Screen'!N$353</f>
        <v>7.5</v>
      </c>
      <c r="H31" s="185">
        <f>+'Input Screen'!N$354</f>
        <v>7.5</v>
      </c>
      <c r="I31" s="185">
        <f>+'Input Screen'!N$355</f>
        <v>7.5</v>
      </c>
      <c r="J31" s="23"/>
      <c r="K31" s="22">
        <f>SUM(C31:I31)</f>
        <v>48.75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2</v>
      </c>
      <c r="F33" s="42">
        <f t="shared" si="7"/>
        <v>1</v>
      </c>
      <c r="G33" s="42">
        <f t="shared" si="7"/>
        <v>1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1.0769230769230769</v>
      </c>
      <c r="L33" s="4"/>
      <c r="M33" s="4"/>
    </row>
    <row r="34" spans="1:13" ht="15" customHeight="1">
      <c r="A34" s="72"/>
      <c r="B34" s="8"/>
      <c r="C34" s="17"/>
      <c r="D34" s="357"/>
      <c r="E34" s="357"/>
      <c r="F34" s="357"/>
      <c r="G34" s="17"/>
      <c r="H34" s="17"/>
      <c r="I34" s="17"/>
      <c r="J34" s="17"/>
      <c r="K34" s="46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Screen'!O$349</f>
        <v>7.5</v>
      </c>
      <c r="D35" s="185">
        <f>+'Input Screen'!O$350</f>
        <v>7.5</v>
      </c>
      <c r="E35" s="185">
        <f>+'Input Screen'!O$351</f>
        <v>3.75</v>
      </c>
      <c r="F35" s="185">
        <f>+'Input Screen'!O$352</f>
        <v>7.5</v>
      </c>
      <c r="G35" s="185">
        <f>+'Input Screen'!O$353</f>
        <v>7.5</v>
      </c>
      <c r="H35" s="185">
        <f>+'Input Screen'!O$354</f>
        <v>7.5</v>
      </c>
      <c r="I35" s="185">
        <f>+'Input Screen'!O$355</f>
        <v>7.5</v>
      </c>
      <c r="J35" s="23"/>
      <c r="K35" s="22">
        <f>SUM(C35:I35)</f>
        <v>48.75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2</v>
      </c>
      <c r="F37" s="42">
        <f t="shared" si="8"/>
        <v>1</v>
      </c>
      <c r="G37" s="42">
        <f t="shared" si="8"/>
        <v>1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1.0769230769230769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Screen'!P$349</f>
        <v>15</v>
      </c>
      <c r="D39" s="185">
        <f>+'Input Screen'!P$350</f>
        <v>15</v>
      </c>
      <c r="E39" s="185">
        <f>+'Input Screen'!P$351</f>
        <v>7.5</v>
      </c>
      <c r="F39" s="185">
        <f>+'Input Screen'!P$352</f>
        <v>7.5</v>
      </c>
      <c r="G39" s="185">
        <f>+'Input Screen'!P$353</f>
        <v>11.5</v>
      </c>
      <c r="H39" s="185">
        <f>+'Input Screen'!P$354</f>
        <v>7.5</v>
      </c>
      <c r="I39" s="185">
        <f>+'Input Screen'!P$355</f>
        <v>7.5</v>
      </c>
      <c r="J39" s="23"/>
      <c r="K39" s="22">
        <f>SUM(C39:I39)</f>
        <v>71.5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0.76133333333333331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0.99304347826086958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1.1180419580419581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46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Screen'!Q$349</f>
        <v>22.6</v>
      </c>
      <c r="D43" s="185">
        <f>+'Input Screen'!Q$350</f>
        <v>22.7</v>
      </c>
      <c r="E43" s="185">
        <f>+'Input Screen'!Q$351</f>
        <v>15</v>
      </c>
      <c r="F43" s="185">
        <f>+'Input Screen'!Q$352</f>
        <v>22.5</v>
      </c>
      <c r="G43" s="185">
        <f>+'Input Screen'!Q$353</f>
        <v>22.5</v>
      </c>
      <c r="H43" s="185">
        <f>+'Input Screen'!Q$354</f>
        <v>26</v>
      </c>
      <c r="I43" s="185">
        <f>+'Input Screen'!Q$355</f>
        <v>15</v>
      </c>
      <c r="J43" s="23"/>
      <c r="K43" s="22">
        <f>SUM(C43:I43)</f>
        <v>146.30000000000001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18.061224489795919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20.357142857142858</v>
      </c>
      <c r="J44" s="23"/>
      <c r="K44" s="22">
        <f>SUM(C44:I44)</f>
        <v>188.41836734693877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1.3274336283185839</v>
      </c>
      <c r="D45" s="42">
        <f t="shared" si="10"/>
        <v>1.3215859030837005</v>
      </c>
      <c r="E45" s="42">
        <f t="shared" si="10"/>
        <v>1.2040816326530612</v>
      </c>
      <c r="F45" s="42">
        <f t="shared" si="10"/>
        <v>1.3333333333333333</v>
      </c>
      <c r="G45" s="42">
        <f t="shared" si="10"/>
        <v>1.3333333333333333</v>
      </c>
      <c r="H45" s="42">
        <f t="shared" si="10"/>
        <v>1.1538461538461537</v>
      </c>
      <c r="I45" s="42">
        <f t="shared" si="10"/>
        <v>1.3571428571428572</v>
      </c>
      <c r="J45" s="41"/>
      <c r="K45" s="42">
        <f>IF(K43=0,0,K44/K43)</f>
        <v>1.2878904124876196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46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Screen'!R$349</f>
        <v>0</v>
      </c>
      <c r="D47" s="185">
        <f>+'Input Screen'!R$350</f>
        <v>7.9</v>
      </c>
      <c r="E47" s="185">
        <f>+'Input Screen'!R$351</f>
        <v>8</v>
      </c>
      <c r="F47" s="185">
        <f>+'Input Screen'!R$352</f>
        <v>8</v>
      </c>
      <c r="G47" s="185">
        <f>+'Input Screen'!R$353</f>
        <v>7.6</v>
      </c>
      <c r="H47" s="185">
        <f>+'Input Screen'!R$354</f>
        <v>8</v>
      </c>
      <c r="I47" s="185">
        <f>+'Input Screen'!R$355</f>
        <v>8</v>
      </c>
      <c r="J47" s="23"/>
      <c r="K47" s="22">
        <f>SUM(C47:I47)</f>
        <v>47.5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1.0126582278481011</v>
      </c>
      <c r="E49" s="42">
        <f t="shared" si="11"/>
        <v>1</v>
      </c>
      <c r="F49" s="42">
        <f t="shared" si="11"/>
        <v>1</v>
      </c>
      <c r="G49" s="42">
        <f t="shared" si="11"/>
        <v>1.0526315789473684</v>
      </c>
      <c r="H49" s="42">
        <f t="shared" si="11"/>
        <v>1</v>
      </c>
      <c r="I49" s="42">
        <f t="shared" si="11"/>
        <v>1</v>
      </c>
      <c r="J49" s="41"/>
      <c r="K49" s="42">
        <f>IF(K47=0,0,K48/K47)</f>
        <v>1.1789473684210525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46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Screen'!S$349</f>
        <v>8</v>
      </c>
      <c r="D51" s="185">
        <f>+'Input Screen'!S$350</f>
        <v>15.7</v>
      </c>
      <c r="E51" s="185">
        <f>+'Input Screen'!S$351</f>
        <v>7.5</v>
      </c>
      <c r="F51" s="185">
        <f>+'Input Screen'!S$352</f>
        <v>15.2</v>
      </c>
      <c r="G51" s="185">
        <f>+'Input Screen'!S$353</f>
        <v>15.5</v>
      </c>
      <c r="H51" s="185">
        <f>+'Input Screen'!S$354</f>
        <v>15.5</v>
      </c>
      <c r="I51" s="185">
        <f>+'Input Screen'!S$355</f>
        <v>15.9</v>
      </c>
      <c r="J51" s="23"/>
      <c r="K51" s="22">
        <f>SUM(C51:I51)</f>
        <v>93.300000000000011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0.87261146496815289</v>
      </c>
      <c r="E53" s="42">
        <f t="shared" si="12"/>
        <v>1.8266666666666667</v>
      </c>
      <c r="F53" s="42">
        <f t="shared" si="12"/>
        <v>0.90131578947368418</v>
      </c>
      <c r="G53" s="42">
        <f t="shared" si="12"/>
        <v>0.88387096774193541</v>
      </c>
      <c r="H53" s="42">
        <f t="shared" si="12"/>
        <v>0.88387096774193541</v>
      </c>
      <c r="I53" s="42">
        <f t="shared" si="12"/>
        <v>0.86163522012578608</v>
      </c>
      <c r="J53" s="41"/>
      <c r="K53" s="42">
        <f>IF(K51=0,0,K52/K51)</f>
        <v>1.027867095391211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Screen'!T$349</f>
        <v>11.43</v>
      </c>
      <c r="D55" s="185">
        <f>+'Input Screen'!T$350</f>
        <v>11.43</v>
      </c>
      <c r="E55" s="185">
        <f>+'Input Screen'!T$351</f>
        <v>11.43</v>
      </c>
      <c r="F55" s="185">
        <f>+'Input Screen'!T$352</f>
        <v>11.43</v>
      </c>
      <c r="G55" s="185">
        <f>+'Input Screen'!T$353</f>
        <v>11.43</v>
      </c>
      <c r="H55" s="185">
        <f>+'Input Screen'!T$354</f>
        <v>11.43</v>
      </c>
      <c r="I55" s="185">
        <f>+'Input Screen'!T$355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Screen'!U$349</f>
        <v>0.3</v>
      </c>
      <c r="D59" s="185">
        <f>+'Input Screen'!U$350</f>
        <v>0.3</v>
      </c>
      <c r="E59" s="185">
        <f>+'Input Screen'!U$351</f>
        <v>0</v>
      </c>
      <c r="F59" s="185">
        <f>+'Input Screen'!U$352</f>
        <v>0.1</v>
      </c>
      <c r="G59" s="185">
        <f>+'Input Screen'!U$353</f>
        <v>1.3</v>
      </c>
      <c r="H59" s="185">
        <f>+'Input Screen'!U$354</f>
        <v>0.1</v>
      </c>
      <c r="I59" s="185">
        <f>+'Input Screen'!U$355</f>
        <v>0</v>
      </c>
      <c r="J59" s="23"/>
      <c r="K59" s="22">
        <f>SUM(C59:I59)</f>
        <v>2.1</v>
      </c>
      <c r="L59" s="4"/>
    </row>
    <row r="60" spans="1:13" ht="15" customHeight="1">
      <c r="A60" s="337"/>
      <c r="B60" s="65" t="s">
        <v>71</v>
      </c>
      <c r="C60" s="28">
        <f>C59*'Labor Stds'!$S$10</f>
        <v>7.1383500000000017</v>
      </c>
      <c r="D60" s="28">
        <f>D59*'Labor Stds'!$S$10</f>
        <v>7.1383500000000017</v>
      </c>
      <c r="E60" s="28">
        <f>E59*'Labor Stds'!$S$10</f>
        <v>0</v>
      </c>
      <c r="F60" s="28">
        <f>F59*'Labor Stds'!$S$10</f>
        <v>2.3794500000000007</v>
      </c>
      <c r="G60" s="28">
        <f>G59*'Labor Stds'!$S$10</f>
        <v>30.932850000000009</v>
      </c>
      <c r="H60" s="28">
        <f>H59*'Labor Stds'!$S$10</f>
        <v>2.3794500000000007</v>
      </c>
      <c r="I60" s="28">
        <f>I59*'Labor Stds'!$S$10</f>
        <v>0</v>
      </c>
      <c r="J60" s="23"/>
      <c r="K60" s="28">
        <f>SUM(C60:I60)</f>
        <v>49.968450000000011</v>
      </c>
      <c r="L60" s="4"/>
    </row>
    <row r="61" spans="1:13" ht="15" customHeight="1">
      <c r="A61" s="338"/>
      <c r="B61" s="64" t="s">
        <v>17</v>
      </c>
      <c r="C61" s="28">
        <f>C60/3</f>
        <v>2.3794500000000007</v>
      </c>
      <c r="D61" s="28">
        <f t="shared" ref="D61:I61" si="14">D60/3</f>
        <v>2.3794500000000007</v>
      </c>
      <c r="E61" s="28">
        <f t="shared" si="14"/>
        <v>0</v>
      </c>
      <c r="F61" s="28">
        <f t="shared" si="14"/>
        <v>0.79315000000000024</v>
      </c>
      <c r="G61" s="28">
        <f t="shared" si="14"/>
        <v>10.310950000000004</v>
      </c>
      <c r="H61" s="28">
        <f t="shared" si="14"/>
        <v>0.79315000000000024</v>
      </c>
      <c r="I61" s="28">
        <f t="shared" si="14"/>
        <v>0</v>
      </c>
      <c r="J61" s="48"/>
      <c r="K61" s="28">
        <f>SUM(C61:I61)</f>
        <v>16.656150000000004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151.03</v>
      </c>
      <c r="D63" s="18">
        <f t="shared" ref="D63:I63" si="15">SUM(D15,D19,D23,D27,D31,D35,D39,D43,D47,D51,D55)</f>
        <v>189.13</v>
      </c>
      <c r="E63" s="18">
        <f t="shared" si="15"/>
        <v>128.63</v>
      </c>
      <c r="F63" s="18">
        <f t="shared" si="15"/>
        <v>196.48</v>
      </c>
      <c r="G63" s="18">
        <f t="shared" si="15"/>
        <v>226.73</v>
      </c>
      <c r="H63" s="18">
        <f t="shared" si="15"/>
        <v>224.33</v>
      </c>
      <c r="I63" s="18">
        <f t="shared" si="15"/>
        <v>157.68</v>
      </c>
      <c r="J63" s="17"/>
      <c r="K63" s="18">
        <f>SUM(C63:I63)</f>
        <v>1274.01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173.2587087087087</v>
      </c>
      <c r="D64" s="18">
        <f t="shared" ref="D64:I64" si="16">SUM(D16,D20,D24,D28,D32,D36,D40,D44,D48,D52,D56)</f>
        <v>178.0635135135135</v>
      </c>
      <c r="E64" s="18">
        <f t="shared" si="16"/>
        <v>149.30792118649262</v>
      </c>
      <c r="F64" s="18">
        <f t="shared" si="16"/>
        <v>202.38033033033034</v>
      </c>
      <c r="G64" s="18">
        <f t="shared" si="16"/>
        <v>228.80675675675676</v>
      </c>
      <c r="H64" s="18">
        <f t="shared" si="16"/>
        <v>228.80675675675676</v>
      </c>
      <c r="I64" s="18">
        <f t="shared" si="16"/>
        <v>158.81104676104678</v>
      </c>
      <c r="J64" s="23"/>
      <c r="K64" s="18">
        <f>SUM(C64:I64)</f>
        <v>1319.4350340136054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1.1471807502397451</v>
      </c>
      <c r="D65" s="42">
        <f t="shared" si="17"/>
        <v>0.94148740820342358</v>
      </c>
      <c r="E65" s="42">
        <f t="shared" si="17"/>
        <v>1.1607550430420013</v>
      </c>
      <c r="F65" s="42">
        <f t="shared" si="17"/>
        <v>1.0300301828701666</v>
      </c>
      <c r="G65" s="42">
        <f t="shared" si="17"/>
        <v>1.0091596028613627</v>
      </c>
      <c r="H65" s="42">
        <f t="shared" si="17"/>
        <v>1.0199561215921042</v>
      </c>
      <c r="I65" s="42">
        <f t="shared" si="17"/>
        <v>1.0071730515033408</v>
      </c>
      <c r="J65" s="41"/>
      <c r="K65" s="42">
        <f>IF(K63=0,0,K64/K63)</f>
        <v>1.0356551628429962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4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2128.57195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2653.2219500000001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1842.7185000000002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2748.9006500000005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3159.0594499999997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3118.4136499999995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2234.1374999999998</v>
      </c>
      <c r="J67" s="17"/>
      <c r="K67" s="28">
        <f>SUM(C67:I67)</f>
        <v>17885.023649999999</v>
      </c>
      <c r="L67" s="273">
        <v>76995</v>
      </c>
      <c r="M67" s="271">
        <f>+L67-K67</f>
        <v>59109.976349999997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2439.0831774774779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2502.7948891891892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2121.495734932892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2825.2358801801806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3175.6502945945954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3175.6502945945954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2247.5071800514802</v>
      </c>
      <c r="J68" s="23"/>
      <c r="K68" s="28">
        <f>SUM(C68:I68)</f>
        <v>18487.41745102041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1.1458777221401786</v>
      </c>
      <c r="D69" s="42">
        <f t="shared" si="18"/>
        <v>0.94330400409554471</v>
      </c>
      <c r="E69" s="42">
        <f t="shared" si="18"/>
        <v>1.151285850189756</v>
      </c>
      <c r="F69" s="42">
        <f t="shared" si="18"/>
        <v>1.0277693667030783</v>
      </c>
      <c r="G69" s="42">
        <f t="shared" si="18"/>
        <v>1.0052518304442151</v>
      </c>
      <c r="H69" s="42">
        <f t="shared" si="18"/>
        <v>1.0183544106134206</v>
      </c>
      <c r="I69" s="42">
        <f t="shared" si="18"/>
        <v>1.0059842691201775</v>
      </c>
      <c r="J69" s="41"/>
      <c r="K69" s="42">
        <f>IF(K67=0,0,K68/K67)</f>
        <v>1.0336814651637551</v>
      </c>
      <c r="L69" s="4"/>
    </row>
    <row r="70" spans="1:13" ht="15" customHeight="1">
      <c r="A70" s="50"/>
      <c r="B70" s="75" t="str">
        <f>'Week 1'!B70</f>
        <v>Productivity Goals</v>
      </c>
      <c r="C70" s="31"/>
      <c r="D70" s="31"/>
      <c r="E70" s="31"/>
      <c r="F70" s="31"/>
      <c r="G70" s="31"/>
      <c r="H70" s="31"/>
      <c r="I70" s="70"/>
      <c r="J70" s="30"/>
      <c r="K70" s="28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-22.228708708708695</v>
      </c>
      <c r="D71" s="47">
        <f t="shared" ref="D71:I71" si="19">IF(D63=0,0,D63-D64)</f>
        <v>11.066486486486497</v>
      </c>
      <c r="E71" s="47">
        <f t="shared" si="19"/>
        <v>-20.677921186492625</v>
      </c>
      <c r="F71" s="47">
        <f t="shared" si="19"/>
        <v>-5.9003303303303483</v>
      </c>
      <c r="G71" s="47">
        <f t="shared" si="19"/>
        <v>-2.0767567567567653</v>
      </c>
      <c r="H71" s="47">
        <f t="shared" si="19"/>
        <v>-4.4767567567567426</v>
      </c>
      <c r="I71" s="47">
        <f t="shared" si="19"/>
        <v>-1.1310467610467754</v>
      </c>
      <c r="J71" s="26"/>
      <c r="K71" s="242">
        <f>IF(K63=0,0,K63-K64)</f>
        <v>-45.425034013605455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-310.51122747747786</v>
      </c>
      <c r="D72" s="137">
        <f t="shared" ref="D72:I72" si="20">IF(D64=0,0,D67-D68)</f>
        <v>150.42706081081087</v>
      </c>
      <c r="E72" s="137">
        <f t="shared" si="20"/>
        <v>-278.77723493289182</v>
      </c>
      <c r="F72" s="137">
        <f t="shared" si="20"/>
        <v>-76.335230180180133</v>
      </c>
      <c r="G72" s="137">
        <f t="shared" si="20"/>
        <v>-16.590844594595637</v>
      </c>
      <c r="H72" s="137">
        <f t="shared" si="20"/>
        <v>-57.236644594595873</v>
      </c>
      <c r="I72" s="137">
        <f t="shared" si="20"/>
        <v>-13.369680051480373</v>
      </c>
      <c r="J72" s="26"/>
      <c r="K72" s="137">
        <f>IF(K64=0,0,K67-K68)</f>
        <v>-602.39380102041105</v>
      </c>
      <c r="L72" s="4"/>
    </row>
    <row r="73" spans="1:13" ht="15" customHeight="1">
      <c r="A73" s="68" t="s">
        <v>154</v>
      </c>
      <c r="B73" s="240">
        <f>IF(K64=0,0,(K64*60)/K11)</f>
        <v>63.998465675680137</v>
      </c>
      <c r="C73" s="78">
        <f>IF(C63=0,0,(C63*60)/C11)</f>
        <v>62.06712328767123</v>
      </c>
      <c r="D73" s="78">
        <f t="shared" ref="D73:I73" si="21">IF(D63=0,0,(D63*60)/D11)</f>
        <v>73.211612903225799</v>
      </c>
      <c r="E73" s="78">
        <f t="shared" si="21"/>
        <v>64.855462184873943</v>
      </c>
      <c r="F73" s="78">
        <f t="shared" si="21"/>
        <v>61.4</v>
      </c>
      <c r="G73" s="78">
        <f t="shared" si="21"/>
        <v>55.3</v>
      </c>
      <c r="H73" s="78">
        <f t="shared" si="21"/>
        <v>54.714634146341467</v>
      </c>
      <c r="I73" s="78">
        <f t="shared" si="21"/>
        <v>71.133834586466179</v>
      </c>
      <c r="J73" s="26"/>
      <c r="K73" s="243">
        <f>IF(K63=0,0,(K63*60)/K11)</f>
        <v>61.795149555375914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16.731818181818181</v>
      </c>
      <c r="C74" s="78">
        <f t="shared" ref="C74:K74" si="22">IF(C15=0,0,(C8/(C15/8)))</f>
        <v>17.625</v>
      </c>
      <c r="D74" s="78">
        <f t="shared" si="22"/>
        <v>15.69620253164557</v>
      </c>
      <c r="E74" s="78">
        <f t="shared" si="22"/>
        <v>16.790123456790123</v>
      </c>
      <c r="F74" s="78">
        <f t="shared" si="22"/>
        <v>16.025437201907792</v>
      </c>
      <c r="G74" s="78">
        <f t="shared" si="22"/>
        <v>16.265560165975103</v>
      </c>
      <c r="H74" s="78">
        <f t="shared" si="22"/>
        <v>17.14785651793526</v>
      </c>
      <c r="I74" s="78">
        <f t="shared" si="22"/>
        <v>15.254480286738351</v>
      </c>
      <c r="J74" s="26"/>
      <c r="K74" s="243">
        <f t="shared" si="22"/>
        <v>16.398262612763116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0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0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49.238830219333877</v>
      </c>
      <c r="C77" s="78">
        <f>IF(C43=0,0,(C11/(C43/7.5)))</f>
        <v>48.451327433628315</v>
      </c>
      <c r="D77" s="78">
        <f t="shared" ref="D77:I77" si="25">IF(D43=0,0,(D11/(D43/7.5)))</f>
        <v>51.211453744493397</v>
      </c>
      <c r="E77" s="78">
        <f t="shared" si="25"/>
        <v>59.5</v>
      </c>
      <c r="F77" s="78">
        <f t="shared" si="25"/>
        <v>64</v>
      </c>
      <c r="G77" s="78">
        <f t="shared" si="25"/>
        <v>82</v>
      </c>
      <c r="H77" s="78">
        <f t="shared" si="25"/>
        <v>70.961538461538453</v>
      </c>
      <c r="I77" s="78">
        <f t="shared" si="25"/>
        <v>66.5</v>
      </c>
      <c r="J77" s="38"/>
      <c r="K77" s="78">
        <f>IF(K43=0,0,(K11/(K43/7.5)))</f>
        <v>63.414217361585777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5">
    <mergeCell ref="A31:A33"/>
    <mergeCell ref="A43:A45"/>
    <mergeCell ref="A15:A17"/>
    <mergeCell ref="A19:A21"/>
    <mergeCell ref="A23:A25"/>
    <mergeCell ref="A27:A29"/>
    <mergeCell ref="A67:A69"/>
    <mergeCell ref="D34:F34"/>
    <mergeCell ref="A63:A65"/>
    <mergeCell ref="A47:A49"/>
    <mergeCell ref="A51:A53"/>
    <mergeCell ref="A55:A57"/>
    <mergeCell ref="A35:A37"/>
    <mergeCell ref="A39:A41"/>
    <mergeCell ref="A59:A61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P92"/>
  <sheetViews>
    <sheetView showGridLines="0" view="pageBreakPreview" zoomScaleSheetLayoutView="100" workbookViewId="0">
      <selection activeCell="K65" sqref="K65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68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1.6430365711727841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Screen'!B356</f>
        <v>41622</v>
      </c>
      <c r="D5" s="12">
        <f t="shared" ref="D5:I5" si="0">+C5+1</f>
        <v>41623</v>
      </c>
      <c r="E5" s="12">
        <f t="shared" si="0"/>
        <v>41624</v>
      </c>
      <c r="F5" s="12">
        <f t="shared" si="0"/>
        <v>41625</v>
      </c>
      <c r="G5" s="12">
        <f t="shared" si="0"/>
        <v>41626</v>
      </c>
      <c r="H5" s="12">
        <f t="shared" si="0"/>
        <v>41627</v>
      </c>
      <c r="I5" s="12">
        <f t="shared" si="0"/>
        <v>41628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Screen'!C$356</f>
        <v>136</v>
      </c>
      <c r="D6" s="16">
        <f>+'Input Screen'!C$357</f>
        <v>166</v>
      </c>
      <c r="E6" s="16">
        <f>+'Input Screen'!C$358</f>
        <v>133</v>
      </c>
      <c r="F6" s="16">
        <f>+'Input Screen'!C$359</f>
        <v>203</v>
      </c>
      <c r="G6" s="16">
        <f>+'Input Screen'!C$360</f>
        <v>213</v>
      </c>
      <c r="H6" s="16">
        <f>+'Input Screen'!C$361</f>
        <v>176</v>
      </c>
      <c r="I6" s="16">
        <f>+'Input Screen'!C$362</f>
        <v>90</v>
      </c>
      <c r="J6" s="17"/>
      <c r="K6" s="18">
        <f>SUM(C6:I6)</f>
        <v>1117</v>
      </c>
      <c r="L6" s="263">
        <f>+K67/K6</f>
        <v>14.603036571172785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0.43870967741935485</v>
      </c>
      <c r="D7" s="42">
        <f t="shared" ref="D7:I7" si="1">D6/310</f>
        <v>0.53548387096774197</v>
      </c>
      <c r="E7" s="42">
        <f t="shared" si="1"/>
        <v>0.42903225806451611</v>
      </c>
      <c r="F7" s="42">
        <f t="shared" si="1"/>
        <v>0.65483870967741931</v>
      </c>
      <c r="G7" s="42">
        <f t="shared" si="1"/>
        <v>0.68709677419354842</v>
      </c>
      <c r="H7" s="42">
        <f t="shared" si="1"/>
        <v>0.56774193548387097</v>
      </c>
      <c r="I7" s="42">
        <f t="shared" si="1"/>
        <v>0.29032258064516131</v>
      </c>
      <c r="J7" s="17"/>
      <c r="K7" s="42">
        <f>K6/2170</f>
        <v>0.5147465437788018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Screen'!D$356</f>
        <v>142</v>
      </c>
      <c r="D8" s="16">
        <f>+'Input Screen'!D$357</f>
        <v>158</v>
      </c>
      <c r="E8" s="16">
        <f>+'Input Screen'!D$358</f>
        <v>132</v>
      </c>
      <c r="F8" s="16">
        <f>+'Input Screen'!D$359</f>
        <v>196</v>
      </c>
      <c r="G8" s="16">
        <f>+'Input Screen'!D$360</f>
        <v>202</v>
      </c>
      <c r="H8" s="16">
        <f>+'Input Screen'!D$361</f>
        <v>161</v>
      </c>
      <c r="I8" s="16">
        <f>+'Input Screen'!D$362</f>
        <v>137</v>
      </c>
      <c r="J8" s="17"/>
      <c r="K8" s="18">
        <f t="shared" ref="K8:K13" si="2">SUM(C8:I8)</f>
        <v>1128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Screen'!E$356</f>
        <v>0</v>
      </c>
      <c r="D9" s="16">
        <f>+'Input Screen'!E$357</f>
        <v>0</v>
      </c>
      <c r="E9" s="16">
        <f>+'Input Screen'!E$358</f>
        <v>0</v>
      </c>
      <c r="F9" s="16">
        <f>+'Input Screen'!E$359</f>
        <v>0</v>
      </c>
      <c r="G9" s="16">
        <f>+'Input Screen'!E$360</f>
        <v>0</v>
      </c>
      <c r="H9" s="16">
        <f>+'Input Screen'!E$361</f>
        <v>0</v>
      </c>
      <c r="I9" s="16">
        <f>+'Input Screen'!E$362</f>
        <v>2</v>
      </c>
      <c r="J9" s="17"/>
      <c r="K9" s="18">
        <f t="shared" si="2"/>
        <v>2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Screen'!F$356</f>
        <v>1</v>
      </c>
      <c r="D10" s="16">
        <f>+'Input Screen'!F$357</f>
        <v>2</v>
      </c>
      <c r="E10" s="16">
        <f>+'Input Screen'!F$358</f>
        <v>1</v>
      </c>
      <c r="F10" s="16">
        <f>+'Input Screen'!F$359</f>
        <v>2</v>
      </c>
      <c r="G10" s="16">
        <f>+'Input Screen'!F$360</f>
        <v>1</v>
      </c>
      <c r="H10" s="16">
        <f>+'Input Screen'!F$361</f>
        <v>3</v>
      </c>
      <c r="I10" s="16">
        <f>+'Input Screen'!F$362</f>
        <v>2</v>
      </c>
      <c r="J10" s="17"/>
      <c r="K10" s="18">
        <f t="shared" si="2"/>
        <v>12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Screen'!G$356</f>
        <v>143</v>
      </c>
      <c r="D11" s="16">
        <f>+'Input Screen'!G$357</f>
        <v>160</v>
      </c>
      <c r="E11" s="16">
        <f>+'Input Screen'!G$358</f>
        <v>133</v>
      </c>
      <c r="F11" s="16">
        <f>+'Input Screen'!G$359</f>
        <v>198</v>
      </c>
      <c r="G11" s="16">
        <f>+'Input Screen'!G$360</f>
        <v>203</v>
      </c>
      <c r="H11" s="16">
        <f>+'Input Screen'!G$361</f>
        <v>164</v>
      </c>
      <c r="I11" s="16">
        <f>+'Input Screen'!G$362</f>
        <v>141</v>
      </c>
      <c r="J11" s="17"/>
      <c r="K11" s="18">
        <f t="shared" si="2"/>
        <v>1142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Screen'!H$356</f>
        <v>0</v>
      </c>
      <c r="D12" s="16">
        <f>+'Input Screen'!H$357</f>
        <v>0</v>
      </c>
      <c r="E12" s="16">
        <f>+'Input Screen'!H$358</f>
        <v>0</v>
      </c>
      <c r="F12" s="16">
        <f>+'Input Screen'!H$359</f>
        <v>0</v>
      </c>
      <c r="G12" s="16">
        <f>+'Input Screen'!H$360</f>
        <v>0</v>
      </c>
      <c r="H12" s="16">
        <f>+'Input Screen'!H$361</f>
        <v>0</v>
      </c>
      <c r="I12" s="16">
        <f>+'Input Screen'!H$362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Screen'!I$356</f>
        <v>8</v>
      </c>
      <c r="D13" s="16">
        <f>+'Input Screen'!I$357</f>
        <v>8</v>
      </c>
      <c r="E13" s="16">
        <f>+'Input Screen'!I$358</f>
        <v>8</v>
      </c>
      <c r="F13" s="16">
        <f>+'Input Screen'!I$359</f>
        <v>8</v>
      </c>
      <c r="G13" s="16">
        <f>+'Input Screen'!I$360</f>
        <v>8</v>
      </c>
      <c r="H13" s="16">
        <f>+'Input Screen'!I$361</f>
        <v>8</v>
      </c>
      <c r="I13" s="16">
        <f>+'Input Screen'!I$362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Screen'!J$356</f>
        <v>68.3</v>
      </c>
      <c r="D15" s="185">
        <f>+'Input Screen'!J$357</f>
        <v>80</v>
      </c>
      <c r="E15" s="185">
        <f>+'Input Screen'!J$358</f>
        <v>63</v>
      </c>
      <c r="F15" s="185">
        <f>+'Input Screen'!J$359</f>
        <v>93</v>
      </c>
      <c r="G15" s="185">
        <f>+'Input Screen'!J$360</f>
        <v>94.9</v>
      </c>
      <c r="H15" s="185">
        <f>+'Input Screen'!J$361</f>
        <v>80</v>
      </c>
      <c r="I15" s="185">
        <f>+'Input Screen'!J$362</f>
        <v>63.9</v>
      </c>
      <c r="J15" s="23"/>
      <c r="K15" s="22">
        <f>SUM(C15:I15)</f>
        <v>543.1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68.708708708708713</v>
      </c>
      <c r="D16" s="22">
        <f>VLOOKUP(D8,'Labor Stds'!A14:Q76,7)</f>
        <v>75.915915915915917</v>
      </c>
      <c r="E16" s="22">
        <f>VLOOKUP(E8,'Labor Stds'!A14:Q76,7)</f>
        <v>63.90390390390391</v>
      </c>
      <c r="F16" s="22">
        <f>VLOOKUP(F8,'Labor Stds'!A14:Q76,7)</f>
        <v>95.135135135135144</v>
      </c>
      <c r="G16" s="22">
        <f>VLOOKUP(G8,'Labor Stds'!A14:Q76,7)</f>
        <v>97.537537537537546</v>
      </c>
      <c r="H16" s="22">
        <f>VLOOKUP(H8,'Labor Stds'!A14:Q76,7)</f>
        <v>78.318318318318319</v>
      </c>
      <c r="I16" s="22">
        <f>VLOOKUP(I8,'Labor Stds'!A14:Q76,7)</f>
        <v>66.306306306306311</v>
      </c>
      <c r="J16" s="23"/>
      <c r="K16" s="22">
        <f>SUM(C16:I16)</f>
        <v>545.82582582582586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1.0059840220894394</v>
      </c>
      <c r="D17" s="42">
        <f t="shared" si="3"/>
        <v>0.94894894894894899</v>
      </c>
      <c r="E17" s="42">
        <f t="shared" si="3"/>
        <v>1.0143476810143477</v>
      </c>
      <c r="F17" s="42">
        <f t="shared" si="3"/>
        <v>1.0229584423132811</v>
      </c>
      <c r="G17" s="42">
        <f t="shared" si="3"/>
        <v>1.0277928086147265</v>
      </c>
      <c r="H17" s="42">
        <f t="shared" si="3"/>
        <v>0.97897897897897901</v>
      </c>
      <c r="I17" s="42">
        <f t="shared" si="3"/>
        <v>1.0376573756855447</v>
      </c>
      <c r="J17" s="41"/>
      <c r="K17" s="42">
        <f>IF(K15=0,0,K16/K15)</f>
        <v>1.0050190127523952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Screen'!K$356</f>
        <v>0</v>
      </c>
      <c r="D19" s="185">
        <f>+'Input Screen'!K$357</f>
        <v>0</v>
      </c>
      <c r="E19" s="185">
        <f>+'Input Screen'!K$358</f>
        <v>0</v>
      </c>
      <c r="F19" s="185">
        <f>+'Input Screen'!K$359</f>
        <v>0</v>
      </c>
      <c r="G19" s="185">
        <f>+'Input Screen'!K$360</f>
        <v>0</v>
      </c>
      <c r="H19" s="185">
        <f>+'Input Screen'!K$361</f>
        <v>0</v>
      </c>
      <c r="I19" s="185">
        <f>+'Input Screen'!K$362</f>
        <v>0</v>
      </c>
      <c r="J19" s="23"/>
      <c r="K19" s="22">
        <f>SUM(C19:I19)</f>
        <v>0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0</v>
      </c>
      <c r="G20" s="22">
        <f>VLOOKUP(G9,'Labor Stds'!A14:Q76,8)</f>
        <v>0</v>
      </c>
      <c r="H20" s="22">
        <f>VLOOKUP(H9,'Labor Stds'!A14:Q76,8)</f>
        <v>0</v>
      </c>
      <c r="I20" s="22">
        <f>VLOOKUP(I9,'Labor Stds'!A14:Q76,8)</f>
        <v>1.8461538461538463</v>
      </c>
      <c r="J20" s="23"/>
      <c r="K20" s="22">
        <f>SUM(C20:I20)</f>
        <v>1.8461538461538463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Screen'!L$356</f>
        <v>15</v>
      </c>
      <c r="D23" s="185">
        <f>+'Input Screen'!L$357</f>
        <v>15</v>
      </c>
      <c r="E23" s="185">
        <f>+'Input Screen'!L$358</f>
        <v>15.1</v>
      </c>
      <c r="F23" s="185">
        <f>+'Input Screen'!L$359</f>
        <v>22</v>
      </c>
      <c r="G23" s="185">
        <f>+'Input Screen'!L$360</f>
        <v>22.7</v>
      </c>
      <c r="H23" s="185">
        <f>+'Input Screen'!L$361</f>
        <v>15</v>
      </c>
      <c r="I23" s="185">
        <f>+'Input Screen'!L$362</f>
        <v>15</v>
      </c>
      <c r="J23" s="23"/>
      <c r="K23" s="22">
        <f>SUM(C23:I23)</f>
        <v>119.8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120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1</v>
      </c>
      <c r="E25" s="42">
        <f t="shared" si="5"/>
        <v>0.99337748344370869</v>
      </c>
      <c r="F25" s="42">
        <f t="shared" si="5"/>
        <v>1.0227272727272727</v>
      </c>
      <c r="G25" s="42">
        <f t="shared" si="5"/>
        <v>0.99118942731277537</v>
      </c>
      <c r="H25" s="42">
        <f t="shared" si="5"/>
        <v>1</v>
      </c>
      <c r="I25" s="42">
        <f t="shared" si="5"/>
        <v>1</v>
      </c>
      <c r="J25" s="41"/>
      <c r="K25" s="42">
        <f>IF(K23=0,0,K24/K23)</f>
        <v>1.001669449081803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Screen'!M$356</f>
        <v>0</v>
      </c>
      <c r="D27" s="185">
        <f>+'Input Screen'!M$357</f>
        <v>0</v>
      </c>
      <c r="E27" s="185">
        <f>+'Input Screen'!M$358</f>
        <v>0</v>
      </c>
      <c r="F27" s="185">
        <f>+'Input Screen'!M$359</f>
        <v>0</v>
      </c>
      <c r="G27" s="185">
        <f>+'Input Screen'!M$360</f>
        <v>0</v>
      </c>
      <c r="H27" s="185">
        <f>+'Input Screen'!M$361</f>
        <v>0</v>
      </c>
      <c r="I27" s="185">
        <f>+'Input Screen'!M$362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Screen'!N$356</f>
        <v>7.5</v>
      </c>
      <c r="D31" s="185">
        <f>+'Input Screen'!N$357</f>
        <v>7.5</v>
      </c>
      <c r="E31" s="185">
        <f>+'Input Screen'!N$358</f>
        <v>4</v>
      </c>
      <c r="F31" s="185">
        <f>+'Input Screen'!N$359</f>
        <v>7.5</v>
      </c>
      <c r="G31" s="185">
        <f>+'Input Screen'!N$360</f>
        <v>4</v>
      </c>
      <c r="H31" s="185">
        <f>+'Input Screen'!N$361</f>
        <v>7.5</v>
      </c>
      <c r="I31" s="185">
        <f>+'Input Screen'!N$362</f>
        <v>7.5</v>
      </c>
      <c r="J31" s="23"/>
      <c r="K31" s="22">
        <f>SUM(C31:I31)</f>
        <v>45.5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1.875</v>
      </c>
      <c r="F33" s="42">
        <f t="shared" si="7"/>
        <v>1</v>
      </c>
      <c r="G33" s="42">
        <f t="shared" si="7"/>
        <v>1.875</v>
      </c>
      <c r="H33" s="42">
        <f>IF(H31=0,0,H32/H31)</f>
        <v>1</v>
      </c>
      <c r="I33" s="42">
        <f t="shared" si="7"/>
        <v>1</v>
      </c>
      <c r="J33" s="41"/>
      <c r="K33" s="42">
        <f>IF(K31=0,0,K32/K31)</f>
        <v>1.1538461538461537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Screen'!O$356</f>
        <v>7.5</v>
      </c>
      <c r="D35" s="185">
        <f>+'Input Screen'!O$357</f>
        <v>7.5</v>
      </c>
      <c r="E35" s="185">
        <f>+'Input Screen'!O$358</f>
        <v>4</v>
      </c>
      <c r="F35" s="185">
        <f>+'Input Screen'!O$359</f>
        <v>7.5</v>
      </c>
      <c r="G35" s="185">
        <f>+'Input Screen'!O$360</f>
        <v>4</v>
      </c>
      <c r="H35" s="185">
        <f>+'Input Screen'!O$361</f>
        <v>7.5</v>
      </c>
      <c r="I35" s="185">
        <f>+'Input Screen'!O$362</f>
        <v>7.5</v>
      </c>
      <c r="J35" s="23"/>
      <c r="K35" s="22">
        <f>SUM(C35:I35)</f>
        <v>45.5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1.875</v>
      </c>
      <c r="F37" s="42">
        <f t="shared" si="8"/>
        <v>1</v>
      </c>
      <c r="G37" s="42">
        <f t="shared" si="8"/>
        <v>1.875</v>
      </c>
      <c r="H37" s="42">
        <f t="shared" si="8"/>
        <v>1</v>
      </c>
      <c r="I37" s="42">
        <f t="shared" si="8"/>
        <v>1</v>
      </c>
      <c r="J37" s="41"/>
      <c r="K37" s="42">
        <f>IF(K35=0,0,K36/K35)</f>
        <v>1.1538461538461537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Screen'!P$356</f>
        <v>15</v>
      </c>
      <c r="D39" s="185">
        <f>+'Input Screen'!P$357</f>
        <v>8</v>
      </c>
      <c r="E39" s="185">
        <f>+'Input Screen'!P$358</f>
        <v>7.5</v>
      </c>
      <c r="F39" s="185">
        <f>+'Input Screen'!P$359</f>
        <v>7.5</v>
      </c>
      <c r="G39" s="185">
        <f>+'Input Screen'!P$360</f>
        <v>7.5</v>
      </c>
      <c r="H39" s="185">
        <f>+'Input Screen'!P$361</f>
        <v>7.5</v>
      </c>
      <c r="I39" s="185">
        <f>+'Input Screen'!P$362</f>
        <v>7.5</v>
      </c>
      <c r="J39" s="23"/>
      <c r="K39" s="22">
        <f>SUM(C39:I39)</f>
        <v>60.5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0.76133333333333331</v>
      </c>
      <c r="D41" s="42">
        <f t="shared" si="9"/>
        <v>1.4275</v>
      </c>
      <c r="E41" s="42">
        <f t="shared" si="9"/>
        <v>1.5226666666666666</v>
      </c>
      <c r="F41" s="42">
        <f t="shared" si="9"/>
        <v>1.5226666666666666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1.3213223140495867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Screen'!Q$356</f>
        <v>22.5</v>
      </c>
      <c r="D43" s="185">
        <f>+'Input Screen'!Q$357</f>
        <v>25</v>
      </c>
      <c r="E43" s="185">
        <f>+'Input Screen'!Q$358</f>
        <v>0</v>
      </c>
      <c r="F43" s="185">
        <f>+'Input Screen'!Q$359</f>
        <v>22.6</v>
      </c>
      <c r="G43" s="185">
        <f>+'Input Screen'!Q$360</f>
        <v>22.6</v>
      </c>
      <c r="H43" s="185">
        <f>+'Input Screen'!Q$361</f>
        <v>30</v>
      </c>
      <c r="I43" s="185">
        <f>+'Input Screen'!Q$362</f>
        <v>12</v>
      </c>
      <c r="J43" s="23"/>
      <c r="K43" s="22">
        <f>SUM(C43:I43)</f>
        <v>134.69999999999999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20.357142857142858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200.35714285714286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1.3333333333333333</v>
      </c>
      <c r="D45" s="42">
        <f t="shared" si="10"/>
        <v>1.2</v>
      </c>
      <c r="E45" s="42">
        <f t="shared" si="10"/>
        <v>0</v>
      </c>
      <c r="F45" s="42">
        <f t="shared" si="10"/>
        <v>1.3274336283185839</v>
      </c>
      <c r="G45" s="42">
        <f t="shared" si="10"/>
        <v>1.3274336283185839</v>
      </c>
      <c r="H45" s="42">
        <f t="shared" si="10"/>
        <v>1</v>
      </c>
      <c r="I45" s="42">
        <f t="shared" si="10"/>
        <v>2.5</v>
      </c>
      <c r="J45" s="41"/>
      <c r="K45" s="42">
        <f>IF(K43=0,0,K44/K43)</f>
        <v>1.487432389436844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Screen'!R$356</f>
        <v>0</v>
      </c>
      <c r="D47" s="185">
        <f>+'Input Screen'!R$357</f>
        <v>8</v>
      </c>
      <c r="E47" s="185">
        <f>+'Input Screen'!R$358</f>
        <v>0</v>
      </c>
      <c r="F47" s="185">
        <f>+'Input Screen'!R$359</f>
        <v>8</v>
      </c>
      <c r="G47" s="185">
        <f>+'Input Screen'!R$360</f>
        <v>8</v>
      </c>
      <c r="H47" s="185">
        <f>+'Input Screen'!R$361</f>
        <v>8</v>
      </c>
      <c r="I47" s="185">
        <f>+'Input Screen'!R$362</f>
        <v>7.9</v>
      </c>
      <c r="J47" s="23"/>
      <c r="K47" s="22">
        <f>SUM(C47:I47)</f>
        <v>39.9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0</v>
      </c>
      <c r="F49" s="42">
        <f t="shared" si="11"/>
        <v>1</v>
      </c>
      <c r="G49" s="42">
        <f t="shared" si="11"/>
        <v>1</v>
      </c>
      <c r="H49" s="42">
        <f t="shared" si="11"/>
        <v>1</v>
      </c>
      <c r="I49" s="42">
        <f t="shared" si="11"/>
        <v>1.0126582278481011</v>
      </c>
      <c r="J49" s="41"/>
      <c r="K49" s="42">
        <f>IF(K47=0,0,K48/K47)</f>
        <v>1.4035087719298247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Screen'!S$356</f>
        <v>15.9</v>
      </c>
      <c r="D51" s="185">
        <f>+'Input Screen'!S$357</f>
        <v>15</v>
      </c>
      <c r="E51" s="185">
        <f>+'Input Screen'!S$358</f>
        <v>15.8</v>
      </c>
      <c r="F51" s="185">
        <f>+'Input Screen'!S$359</f>
        <v>7</v>
      </c>
      <c r="G51" s="185">
        <f>+'Input Screen'!S$360</f>
        <v>7.1</v>
      </c>
      <c r="H51" s="185">
        <f>+'Input Screen'!S$361</f>
        <v>15</v>
      </c>
      <c r="I51" s="185">
        <f>+'Input Screen'!S$362</f>
        <v>8</v>
      </c>
      <c r="J51" s="23"/>
      <c r="K51" s="22">
        <f>SUM(C51:I51)</f>
        <v>83.800000000000011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0.86163522012578608</v>
      </c>
      <c r="D53" s="42">
        <f t="shared" si="12"/>
        <v>0.91333333333333333</v>
      </c>
      <c r="E53" s="42">
        <f t="shared" si="12"/>
        <v>0.86708860759493667</v>
      </c>
      <c r="F53" s="42">
        <f t="shared" si="12"/>
        <v>1.9571428571428571</v>
      </c>
      <c r="G53" s="42">
        <f t="shared" si="12"/>
        <v>1.9295774647887325</v>
      </c>
      <c r="H53" s="42">
        <f t="shared" si="12"/>
        <v>0.91333333333333333</v>
      </c>
      <c r="I53" s="42">
        <f t="shared" si="12"/>
        <v>1.7124999999999999</v>
      </c>
      <c r="J53" s="41"/>
      <c r="K53" s="42">
        <f>IF(K51=0,0,K52/K51)</f>
        <v>1.1443914081145583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Screen'!T$356</f>
        <v>11.43</v>
      </c>
      <c r="D55" s="185">
        <f>+'Input Screen'!T$357</f>
        <v>11.43</v>
      </c>
      <c r="E55" s="185">
        <f>+'Input Screen'!T$358</f>
        <v>11.43</v>
      </c>
      <c r="F55" s="185">
        <f>+'Input Screen'!T$359</f>
        <v>11.43</v>
      </c>
      <c r="G55" s="185">
        <f>+'Input Screen'!T$360</f>
        <v>11.43</v>
      </c>
      <c r="H55" s="185">
        <f>+'Input Screen'!T$361</f>
        <v>11.43</v>
      </c>
      <c r="I55" s="185">
        <f>+'Input Screen'!T$362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Screen'!U$356</f>
        <v>0</v>
      </c>
      <c r="D59" s="185">
        <f>+'Input Screen'!U$357</f>
        <v>7.2</v>
      </c>
      <c r="E59" s="185">
        <f>+'Input Screen'!U$358</f>
        <v>0</v>
      </c>
      <c r="F59" s="185">
        <f>+'Input Screen'!U$359</f>
        <v>0.2</v>
      </c>
      <c r="G59" s="185">
        <f>+'Input Screen'!U$360</f>
        <v>0</v>
      </c>
      <c r="H59" s="185">
        <f>+'Input Screen'!U$361</f>
        <v>1.5</v>
      </c>
      <c r="I59" s="185">
        <f>+'Input Screen'!U$362</f>
        <v>0</v>
      </c>
      <c r="J59" s="23"/>
      <c r="K59" s="22">
        <f>SUM(C59:I59)</f>
        <v>8.9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171.32040000000006</v>
      </c>
      <c r="E60" s="28">
        <f>E59*'Labor Stds'!$S$10</f>
        <v>0</v>
      </c>
      <c r="F60" s="28">
        <f>F59*'Labor Stds'!$S$10</f>
        <v>4.7589000000000015</v>
      </c>
      <c r="G60" s="28">
        <f>G59*'Labor Stds'!$S$10</f>
        <v>0</v>
      </c>
      <c r="H60" s="28">
        <f>H59*'Labor Stds'!$S$10</f>
        <v>35.691750000000013</v>
      </c>
      <c r="I60" s="28">
        <f>I59*'Labor Stds'!$S$10</f>
        <v>0</v>
      </c>
      <c r="J60" s="23"/>
      <c r="K60" s="28">
        <f>SUM(C60:I60)</f>
        <v>211.77105000000009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57.106800000000021</v>
      </c>
      <c r="E61" s="28">
        <f t="shared" si="14"/>
        <v>0</v>
      </c>
      <c r="F61" s="28">
        <f t="shared" si="14"/>
        <v>1.5863000000000005</v>
      </c>
      <c r="G61" s="28">
        <f t="shared" si="14"/>
        <v>0</v>
      </c>
      <c r="H61" s="28">
        <f t="shared" si="14"/>
        <v>11.897250000000005</v>
      </c>
      <c r="I61" s="28">
        <f t="shared" si="14"/>
        <v>0</v>
      </c>
      <c r="J61" s="48"/>
      <c r="K61" s="28">
        <f>SUM(C61:I61)</f>
        <v>70.590350000000029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163.13000000000002</v>
      </c>
      <c r="D63" s="18">
        <f t="shared" ref="D63:I63" si="15">SUM(D15,D19,D23,D27,D31,D35,D39,D43,D47,D51,D55)</f>
        <v>177.43</v>
      </c>
      <c r="E63" s="18">
        <f t="shared" si="15"/>
        <v>120.82999999999998</v>
      </c>
      <c r="F63" s="18">
        <f t="shared" si="15"/>
        <v>186.53</v>
      </c>
      <c r="G63" s="18">
        <f t="shared" si="15"/>
        <v>182.23000000000002</v>
      </c>
      <c r="H63" s="18">
        <f t="shared" si="15"/>
        <v>181.93</v>
      </c>
      <c r="I63" s="18">
        <f t="shared" si="15"/>
        <v>140.73000000000002</v>
      </c>
      <c r="J63" s="17"/>
      <c r="K63" s="18">
        <f>SUM(C63:I63)</f>
        <v>1152.8100000000002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173.2587087087087</v>
      </c>
      <c r="D64" s="18">
        <f t="shared" ref="D64:I64" si="16">SUM(D16,D20,D24,D28,D32,D36,D40,D44,D48,D52,D56)</f>
        <v>180.4659159159159</v>
      </c>
      <c r="E64" s="18">
        <f t="shared" si="16"/>
        <v>158.81104676104678</v>
      </c>
      <c r="F64" s="18">
        <f t="shared" si="16"/>
        <v>207.18513513513514</v>
      </c>
      <c r="G64" s="18">
        <f t="shared" si="16"/>
        <v>209.58753753753754</v>
      </c>
      <c r="H64" s="18">
        <f t="shared" si="16"/>
        <v>182.8683183183183</v>
      </c>
      <c r="I64" s="18">
        <f t="shared" si="16"/>
        <v>172.70246015246016</v>
      </c>
      <c r="J64" s="23"/>
      <c r="K64" s="18">
        <f>SUM(C64:I64)</f>
        <v>1284.8791225291225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1.0620897977607349</v>
      </c>
      <c r="D65" s="42">
        <f t="shared" si="17"/>
        <v>1.0171104994415594</v>
      </c>
      <c r="E65" s="42">
        <f t="shared" si="17"/>
        <v>1.314334575527988</v>
      </c>
      <c r="F65" s="42">
        <f t="shared" si="17"/>
        <v>1.1107335824539493</v>
      </c>
      <c r="G65" s="42">
        <f t="shared" si="17"/>
        <v>1.1501264201148962</v>
      </c>
      <c r="H65" s="42">
        <f t="shared" si="17"/>
        <v>1.0051575788397642</v>
      </c>
      <c r="I65" s="42">
        <f t="shared" si="17"/>
        <v>1.2271900813789536</v>
      </c>
      <c r="J65" s="41"/>
      <c r="K65" s="42">
        <f>IF(K63=0,0,K64/K63)</f>
        <v>1.1145627835715533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4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2292.4845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2552.4633000000003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1731.5125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2611.6888000000004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2553.1585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2566.9237500000004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2003.3605000000002</v>
      </c>
      <c r="J67" s="17"/>
      <c r="K67" s="28">
        <f>SUM(C67:I67)</f>
        <v>16311.591850000001</v>
      </c>
      <c r="L67" s="273">
        <v>76995</v>
      </c>
      <c r="M67" s="271">
        <f>+L67-K67</f>
        <v>60683.408150000003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2439.0831774774779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2534.6507450450454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2247.5071800514802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2888.9475918918924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2920.8034477477486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2566.506600900901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2431.7073216216218</v>
      </c>
      <c r="J68" s="23"/>
      <c r="K68" s="28">
        <f>SUM(C68:I68)</f>
        <v>18029.206064736169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1.0639475108675664</v>
      </c>
      <c r="D69" s="42">
        <f t="shared" si="18"/>
        <v>0.99302142563422757</v>
      </c>
      <c r="E69" s="42">
        <f t="shared" si="18"/>
        <v>1.2980022841599355</v>
      </c>
      <c r="F69" s="42">
        <f t="shared" si="18"/>
        <v>1.1061607309002099</v>
      </c>
      <c r="G69" s="42">
        <f t="shared" si="18"/>
        <v>1.1439961317512206</v>
      </c>
      <c r="H69" s="42">
        <f t="shared" si="18"/>
        <v>0.99983749065429028</v>
      </c>
      <c r="I69" s="42">
        <f t="shared" si="18"/>
        <v>1.2138141495859689</v>
      </c>
      <c r="J69" s="41"/>
      <c r="K69" s="42">
        <f>IF(K67=0,0,K68/K67)</f>
        <v>1.1053002202685795</v>
      </c>
      <c r="L69" s="4"/>
    </row>
    <row r="70" spans="1:13" ht="15" customHeight="1">
      <c r="A70" s="50"/>
      <c r="B70" s="75" t="str">
        <f>'Week 1'!B70</f>
        <v>Productivity Goals</v>
      </c>
      <c r="C70" s="48"/>
      <c r="D70" s="48"/>
      <c r="E70" s="48"/>
      <c r="F70" s="48"/>
      <c r="G70" s="48"/>
      <c r="H70" s="48"/>
      <c r="I70" s="48"/>
      <c r="J70" s="30"/>
      <c r="K70" s="28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-10.128708708708672</v>
      </c>
      <c r="D71" s="47">
        <f t="shared" ref="D71:I71" si="19">IF(D63=0,0,D63-D64)</f>
        <v>-3.0359159159158935</v>
      </c>
      <c r="E71" s="47">
        <f t="shared" si="19"/>
        <v>-37.981046761046798</v>
      </c>
      <c r="F71" s="47">
        <f t="shared" si="19"/>
        <v>-20.65513513513514</v>
      </c>
      <c r="G71" s="47">
        <f t="shared" si="19"/>
        <v>-27.357537537537524</v>
      </c>
      <c r="H71" s="47">
        <f t="shared" si="19"/>
        <v>-0.93831831831829504</v>
      </c>
      <c r="I71" s="47">
        <f t="shared" si="19"/>
        <v>-31.972460152460144</v>
      </c>
      <c r="J71" s="26"/>
      <c r="K71" s="242">
        <f>IF(K63=0,0,K63-K64)</f>
        <v>-132.0691225291223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-146.59867747747785</v>
      </c>
      <c r="D72" s="137">
        <f t="shared" ref="D72:I72" si="20">IF(D64=0,0,D67-D68)</f>
        <v>17.812554954954976</v>
      </c>
      <c r="E72" s="137">
        <f t="shared" si="20"/>
        <v>-515.99468005148015</v>
      </c>
      <c r="F72" s="137">
        <f t="shared" si="20"/>
        <v>-277.25879189189209</v>
      </c>
      <c r="G72" s="137">
        <f t="shared" si="20"/>
        <v>-367.64494774774857</v>
      </c>
      <c r="H72" s="137">
        <f t="shared" si="20"/>
        <v>0.4171490990993334</v>
      </c>
      <c r="I72" s="137">
        <f t="shared" si="20"/>
        <v>-428.34682162162153</v>
      </c>
      <c r="J72" s="26"/>
      <c r="K72" s="137">
        <f>IF(K64=0,0,K67-K68)</f>
        <v>-1717.6142147361679</v>
      </c>
      <c r="L72" s="4"/>
    </row>
    <row r="73" spans="1:13" ht="15" customHeight="1">
      <c r="A73" s="68" t="s">
        <v>154</v>
      </c>
      <c r="B73" s="240">
        <f>IF(K64=0,0,(K64*60)/K11)</f>
        <v>67.506784020794527</v>
      </c>
      <c r="C73" s="78">
        <f>IF(C63=0,0,(C63*60)/C11)</f>
        <v>68.446153846153848</v>
      </c>
      <c r="D73" s="78">
        <f t="shared" ref="D73:I73" si="21">IF(D63=0,0,(D63*60)/D11)</f>
        <v>66.53625000000001</v>
      </c>
      <c r="E73" s="78">
        <f t="shared" si="21"/>
        <v>54.509774436090218</v>
      </c>
      <c r="F73" s="78">
        <f t="shared" si="21"/>
        <v>56.524242424242424</v>
      </c>
      <c r="G73" s="78">
        <f t="shared" si="21"/>
        <v>53.861083743842372</v>
      </c>
      <c r="H73" s="78">
        <f t="shared" si="21"/>
        <v>66.559756097560978</v>
      </c>
      <c r="I73" s="78">
        <f t="shared" si="21"/>
        <v>59.885106382978734</v>
      </c>
      <c r="J73" s="26"/>
      <c r="K73" s="243">
        <f>IF(K63=0,0,(K63*60)/K11)</f>
        <v>60.567950963222422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16.532746478873239</v>
      </c>
      <c r="C74" s="78">
        <f t="shared" ref="C74:K74" si="22">IF(C15=0,0,(C8/(C15/8)))</f>
        <v>16.632503660322108</v>
      </c>
      <c r="D74" s="78">
        <f t="shared" si="22"/>
        <v>15.8</v>
      </c>
      <c r="E74" s="78">
        <f t="shared" si="22"/>
        <v>16.761904761904763</v>
      </c>
      <c r="F74" s="78">
        <f t="shared" si="22"/>
        <v>16.86021505376344</v>
      </c>
      <c r="G74" s="78">
        <f t="shared" si="22"/>
        <v>17.028451001053739</v>
      </c>
      <c r="H74" s="78">
        <f t="shared" si="22"/>
        <v>16.100000000000001</v>
      </c>
      <c r="I74" s="78">
        <f t="shared" si="22"/>
        <v>17.151799687010953</v>
      </c>
      <c r="J74" s="26"/>
      <c r="K74" s="243">
        <f t="shared" si="22"/>
        <v>16.61572454428282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8.6666666666666661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0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42.748663101604279</v>
      </c>
      <c r="C77" s="78">
        <f>IF(C43=0,0,(C11/(C43/7.5)))</f>
        <v>47.666666666666664</v>
      </c>
      <c r="D77" s="78">
        <f t="shared" ref="D77:I77" si="25">IF(D43=0,0,(D11/(D43/7.5)))</f>
        <v>48</v>
      </c>
      <c r="E77" s="78">
        <f t="shared" si="25"/>
        <v>0</v>
      </c>
      <c r="F77" s="78">
        <f t="shared" si="25"/>
        <v>65.707964601769902</v>
      </c>
      <c r="G77" s="78">
        <f t="shared" si="25"/>
        <v>67.36725663716814</v>
      </c>
      <c r="H77" s="78">
        <f t="shared" si="25"/>
        <v>41</v>
      </c>
      <c r="I77" s="78">
        <f t="shared" si="25"/>
        <v>88.125</v>
      </c>
      <c r="J77" s="38"/>
      <c r="K77" s="78">
        <f>IF(K43=0,0,(K11/(K43/7.5)))</f>
        <v>63.585746102449896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P92"/>
  <sheetViews>
    <sheetView showGridLines="0" view="pageBreakPreview" zoomScaleSheetLayoutView="100" workbookViewId="0">
      <selection activeCell="L3" sqref="L3:P77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6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69</v>
      </c>
      <c r="L1" s="4"/>
      <c r="M1" s="4"/>
    </row>
    <row r="2" spans="1:16" ht="19.5" customHeight="1" thickBo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6" ht="15" customHeight="1" thickBot="1">
      <c r="A3" s="4"/>
      <c r="B3" s="4"/>
      <c r="C3" s="7"/>
      <c r="D3" s="7"/>
      <c r="E3" s="3"/>
      <c r="G3" s="7"/>
      <c r="H3" s="7"/>
      <c r="I3" s="7"/>
      <c r="J3" s="8"/>
      <c r="K3" s="4"/>
      <c r="L3" s="268">
        <v>12.96</v>
      </c>
      <c r="M3" s="269" t="s">
        <v>184</v>
      </c>
      <c r="N3" s="261"/>
      <c r="O3" s="261"/>
    </row>
    <row r="4" spans="1:16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266">
        <f>+L6-L3</f>
        <v>4.2383578912466824</v>
      </c>
      <c r="M4" s="267" t="s">
        <v>185</v>
      </c>
      <c r="N4" s="262"/>
      <c r="O4" s="261"/>
    </row>
    <row r="5" spans="1:16" ht="15" customHeight="1">
      <c r="A5" s="4"/>
      <c r="B5" s="36" t="s">
        <v>6</v>
      </c>
      <c r="C5" s="12">
        <f>+'Input Screen'!B363</f>
        <v>41629</v>
      </c>
      <c r="D5" s="12">
        <f t="shared" ref="D5:I5" si="0">+C5+1</f>
        <v>41630</v>
      </c>
      <c r="E5" s="12">
        <f t="shared" si="0"/>
        <v>41631</v>
      </c>
      <c r="F5" s="12">
        <f t="shared" si="0"/>
        <v>41632</v>
      </c>
      <c r="G5" s="12">
        <f t="shared" si="0"/>
        <v>41633</v>
      </c>
      <c r="H5" s="12">
        <f t="shared" si="0"/>
        <v>41634</v>
      </c>
      <c r="I5" s="12">
        <f t="shared" si="0"/>
        <v>41635</v>
      </c>
      <c r="J5" s="13"/>
      <c r="K5" s="14" t="s">
        <v>1</v>
      </c>
      <c r="L5" s="260"/>
      <c r="M5" s="260"/>
      <c r="N5" s="261"/>
      <c r="O5" s="261"/>
    </row>
    <row r="6" spans="1:16" ht="15" customHeight="1">
      <c r="A6" s="15"/>
      <c r="B6" s="62" t="str">
        <f>'Week 1'!B6</f>
        <v>Offset Rooms Occupied</v>
      </c>
      <c r="C6" s="16">
        <f>+'Input Screen'!C$363</f>
        <v>102</v>
      </c>
      <c r="D6" s="16">
        <f>+'Input Screen'!C$364</f>
        <v>76</v>
      </c>
      <c r="E6" s="16">
        <f>+'Input Screen'!C$365</f>
        <v>82</v>
      </c>
      <c r="F6" s="16">
        <f>+'Input Screen'!C$366</f>
        <v>111</v>
      </c>
      <c r="G6" s="16">
        <f>+'Input Screen'!C$367</f>
        <v>105</v>
      </c>
      <c r="H6" s="16">
        <f>+'Input Screen'!C$368</f>
        <v>126</v>
      </c>
      <c r="I6" s="16">
        <f>+'Input Screen'!C$369</f>
        <v>152</v>
      </c>
      <c r="J6" s="17"/>
      <c r="K6" s="18">
        <f>SUM(C6:I6)</f>
        <v>754</v>
      </c>
      <c r="L6" s="263">
        <f>+K67/K6</f>
        <v>17.198357891246683</v>
      </c>
      <c r="M6" s="264" t="s">
        <v>183</v>
      </c>
      <c r="N6" s="265"/>
      <c r="O6" s="262"/>
      <c r="P6" s="2"/>
    </row>
    <row r="7" spans="1:16" ht="15" customHeight="1">
      <c r="A7" s="15"/>
      <c r="B7" s="62" t="str">
        <f>'Week 1'!B7</f>
        <v>Occupancy Percent</v>
      </c>
      <c r="C7" s="42">
        <f>C6/310</f>
        <v>0.32903225806451614</v>
      </c>
      <c r="D7" s="42">
        <f t="shared" ref="D7:I7" si="1">D6/310</f>
        <v>0.24516129032258063</v>
      </c>
      <c r="E7" s="42">
        <f t="shared" si="1"/>
        <v>0.26451612903225807</v>
      </c>
      <c r="F7" s="42">
        <f t="shared" si="1"/>
        <v>0.35806451612903228</v>
      </c>
      <c r="G7" s="42">
        <f t="shared" si="1"/>
        <v>0.33870967741935482</v>
      </c>
      <c r="H7" s="42">
        <f t="shared" si="1"/>
        <v>0.40645161290322579</v>
      </c>
      <c r="I7" s="42">
        <f t="shared" si="1"/>
        <v>0.49032258064516127</v>
      </c>
      <c r="J7" s="17"/>
      <c r="K7" s="42">
        <f>K6/2170</f>
        <v>0.34746543778801842</v>
      </c>
      <c r="L7" s="260"/>
      <c r="M7" s="260"/>
      <c r="N7" s="261"/>
      <c r="O7" s="261"/>
    </row>
    <row r="8" spans="1:16" ht="15" customHeight="1">
      <c r="A8" s="15"/>
      <c r="B8" s="62" t="str">
        <f>'Week 1'!B8</f>
        <v>AM Rooms Cleaned</v>
      </c>
      <c r="C8" s="16">
        <f>+'Input Screen'!D$363</f>
        <v>101</v>
      </c>
      <c r="D8" s="16">
        <f>+'Input Screen'!D$364</f>
        <v>94</v>
      </c>
      <c r="E8" s="16">
        <f>+'Input Screen'!D$365</f>
        <v>69</v>
      </c>
      <c r="F8" s="16">
        <f>+'Input Screen'!D$366</f>
        <v>86</v>
      </c>
      <c r="G8" s="16">
        <f>+'Input Screen'!D$367</f>
        <v>97</v>
      </c>
      <c r="H8" s="16">
        <f>+'Input Screen'!D$368</f>
        <v>113</v>
      </c>
      <c r="I8" s="16">
        <f>+'Input Screen'!D$369</f>
        <v>119</v>
      </c>
      <c r="J8" s="17"/>
      <c r="K8" s="18">
        <f t="shared" ref="K8:K13" si="2">SUM(C8:I8)</f>
        <v>679</v>
      </c>
      <c r="L8" s="51"/>
      <c r="M8" s="4"/>
      <c r="P8" s="60"/>
    </row>
    <row r="9" spans="1:16" ht="15" customHeight="1">
      <c r="A9" s="15"/>
      <c r="B9" s="62" t="str">
        <f>'Week 1'!B9</f>
        <v>PM Rooms Cleaned</v>
      </c>
      <c r="C9" s="16">
        <f>+'Input Screen'!E$363</f>
        <v>0</v>
      </c>
      <c r="D9" s="16">
        <f>+'Input Screen'!E$364</f>
        <v>0</v>
      </c>
      <c r="E9" s="16">
        <f>+'Input Screen'!E$365</f>
        <v>0</v>
      </c>
      <c r="F9" s="16">
        <f>+'Input Screen'!E$366</f>
        <v>3</v>
      </c>
      <c r="G9" s="16">
        <f>+'Input Screen'!E$367</f>
        <v>1</v>
      </c>
      <c r="H9" s="16">
        <f>+'Input Screen'!E$368</f>
        <v>0</v>
      </c>
      <c r="I9" s="16">
        <f>+'Input Screen'!E$369</f>
        <v>1</v>
      </c>
      <c r="J9" s="17"/>
      <c r="K9" s="18">
        <f t="shared" si="2"/>
        <v>5</v>
      </c>
      <c r="L9" s="51"/>
      <c r="M9" s="4"/>
      <c r="P9" s="60"/>
    </row>
    <row r="10" spans="1:16" ht="15" customHeight="1">
      <c r="A10" s="15"/>
      <c r="B10" s="62" t="str">
        <f>'Week 1'!B10</f>
        <v>Rooms Sold</v>
      </c>
      <c r="C10" s="16">
        <f>+'Input Screen'!F$363</f>
        <v>0</v>
      </c>
      <c r="D10" s="16">
        <f>+'Input Screen'!F$364</f>
        <v>2</v>
      </c>
      <c r="E10" s="16">
        <f>+'Input Screen'!F$365</f>
        <v>2</v>
      </c>
      <c r="F10" s="16">
        <f>+'Input Screen'!F$366</f>
        <v>1</v>
      </c>
      <c r="G10" s="16">
        <f>+'Input Screen'!F$367</f>
        <v>3</v>
      </c>
      <c r="H10" s="16">
        <f>+'Input Screen'!F$368</f>
        <v>0</v>
      </c>
      <c r="I10" s="16">
        <f>+'Input Screen'!F$369</f>
        <v>1</v>
      </c>
      <c r="J10" s="17"/>
      <c r="K10" s="18">
        <f t="shared" si="2"/>
        <v>9</v>
      </c>
      <c r="L10" s="51"/>
      <c r="M10" s="54"/>
      <c r="N10" s="53"/>
    </row>
    <row r="11" spans="1:16" ht="15" customHeight="1">
      <c r="A11" s="15"/>
      <c r="B11" s="62" t="str">
        <f>'Week 1'!B11</f>
        <v>Total Rooms Cleaned</v>
      </c>
      <c r="C11" s="16">
        <f>+'Input Screen'!G$363</f>
        <v>101</v>
      </c>
      <c r="D11" s="16">
        <f>+'Input Screen'!G$364</f>
        <v>96</v>
      </c>
      <c r="E11" s="16">
        <f>+'Input Screen'!G$365</f>
        <v>71</v>
      </c>
      <c r="F11" s="16">
        <f>+'Input Screen'!G$366</f>
        <v>90</v>
      </c>
      <c r="G11" s="16">
        <f>+'Input Screen'!G$367</f>
        <v>101</v>
      </c>
      <c r="H11" s="16">
        <f>+'Input Screen'!G$368</f>
        <v>113</v>
      </c>
      <c r="I11" s="16">
        <f>+'Input Screen'!G$369</f>
        <v>121</v>
      </c>
      <c r="J11" s="17"/>
      <c r="K11" s="18">
        <f t="shared" si="2"/>
        <v>693</v>
      </c>
      <c r="L11" s="51"/>
      <c r="M11" s="54"/>
      <c r="N11" s="53"/>
    </row>
    <row r="12" spans="1:16" ht="15" customHeight="1">
      <c r="A12" s="15"/>
      <c r="B12" s="62" t="str">
        <f>'Week 1'!B12</f>
        <v>Guestroom Carpets Cleaned</v>
      </c>
      <c r="C12" s="16">
        <f>+'Input Screen'!H$363</f>
        <v>0</v>
      </c>
      <c r="D12" s="16">
        <f>+'Input Screen'!H$364</f>
        <v>0</v>
      </c>
      <c r="E12" s="16">
        <f>+'Input Screen'!H$365</f>
        <v>0</v>
      </c>
      <c r="F12" s="16">
        <f>+'Input Screen'!H$366</f>
        <v>0</v>
      </c>
      <c r="G12" s="16">
        <f>+'Input Screen'!H$367</f>
        <v>0</v>
      </c>
      <c r="H12" s="16">
        <f>+'Input Screen'!H$368</f>
        <v>0</v>
      </c>
      <c r="I12" s="16">
        <f>+'Input Screen'!H$369</f>
        <v>0</v>
      </c>
      <c r="J12" s="17"/>
      <c r="K12" s="18">
        <f t="shared" si="2"/>
        <v>0</v>
      </c>
      <c r="L12" s="51"/>
      <c r="M12" s="4"/>
    </row>
    <row r="13" spans="1:16" ht="15" customHeight="1">
      <c r="A13" s="15"/>
      <c r="B13" s="62" t="str">
        <f>'Week 1'!B13</f>
        <v>Documented Inspections</v>
      </c>
      <c r="C13" s="16">
        <f>+'Input Screen'!I$363</f>
        <v>8</v>
      </c>
      <c r="D13" s="16">
        <f>+'Input Screen'!I$364</f>
        <v>8</v>
      </c>
      <c r="E13" s="16">
        <f>+'Input Screen'!I$365</f>
        <v>8</v>
      </c>
      <c r="F13" s="16">
        <f>+'Input Screen'!I$366</f>
        <v>8</v>
      </c>
      <c r="G13" s="16">
        <f>+'Input Screen'!I$367</f>
        <v>8</v>
      </c>
      <c r="H13" s="16">
        <f>+'Input Screen'!I$368</f>
        <v>8</v>
      </c>
      <c r="I13" s="16">
        <f>+'Input Screen'!I$369</f>
        <v>8</v>
      </c>
      <c r="J13" s="17"/>
      <c r="K13" s="18">
        <f t="shared" si="2"/>
        <v>56</v>
      </c>
      <c r="L13" s="51"/>
      <c r="M13" s="4"/>
    </row>
    <row r="14" spans="1:16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6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Screen'!J$363</f>
        <v>48</v>
      </c>
      <c r="D15" s="185">
        <f>+'Input Screen'!J$364</f>
        <v>48</v>
      </c>
      <c r="E15" s="185">
        <f>+'Input Screen'!J$365</f>
        <v>31.7</v>
      </c>
      <c r="F15" s="185">
        <f>+'Input Screen'!J$366</f>
        <v>40.200000000000003</v>
      </c>
      <c r="G15" s="185">
        <f>+'Input Screen'!J$367</f>
        <v>64.3</v>
      </c>
      <c r="H15" s="185">
        <f>+'Input Screen'!J$368</f>
        <v>63.5</v>
      </c>
      <c r="I15" s="185">
        <f>+'Input Screen'!J$369</f>
        <v>64</v>
      </c>
      <c r="J15" s="23"/>
      <c r="K15" s="22">
        <f>SUM(C15:I15)</f>
        <v>359.7</v>
      </c>
      <c r="L15" s="4"/>
      <c r="M15" s="21"/>
    </row>
    <row r="16" spans="1:16" ht="15" customHeight="1">
      <c r="A16" s="345"/>
      <c r="B16" s="65" t="s">
        <v>3</v>
      </c>
      <c r="C16" s="22">
        <f>VLOOKUP(C8,'Labor Stds'!A14:Q76,7)</f>
        <v>49.489489489489493</v>
      </c>
      <c r="D16" s="22">
        <f>VLOOKUP(D8,'Labor Stds'!A14:Q76,7)</f>
        <v>44.68468468468469</v>
      </c>
      <c r="E16" s="22">
        <f>VLOOKUP(E8,'Labor Stds'!A14:Q76,7)</f>
        <v>32.672672672672675</v>
      </c>
      <c r="F16" s="22">
        <f>VLOOKUP(F8,'Labor Stds'!A14:Q76,7)</f>
        <v>42.282282282282289</v>
      </c>
      <c r="G16" s="22">
        <f>VLOOKUP(G8,'Labor Stds'!A14:Q76,7)</f>
        <v>47.087087087087092</v>
      </c>
      <c r="H16" s="22">
        <f>VLOOKUP(H8,'Labor Stds'!A14:Q76,7)</f>
        <v>54.294294294294296</v>
      </c>
      <c r="I16" s="22">
        <f>VLOOKUP(I8,'Labor Stds'!A14:Q76,7)</f>
        <v>56.696696696696705</v>
      </c>
      <c r="J16" s="23"/>
      <c r="K16" s="22">
        <f>SUM(C16:I16)</f>
        <v>327.20720720720726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1.0310310310310311</v>
      </c>
      <c r="D17" s="42">
        <f t="shared" si="3"/>
        <v>0.93093093093093104</v>
      </c>
      <c r="E17" s="42">
        <f t="shared" si="3"/>
        <v>1.0306836805259518</v>
      </c>
      <c r="F17" s="42">
        <f t="shared" si="3"/>
        <v>1.0517980667234399</v>
      </c>
      <c r="G17" s="42">
        <f t="shared" si="3"/>
        <v>0.73230306511799526</v>
      </c>
      <c r="H17" s="42">
        <f t="shared" si="3"/>
        <v>0.85502825660305981</v>
      </c>
      <c r="I17" s="42">
        <f t="shared" si="3"/>
        <v>0.88588588588588602</v>
      </c>
      <c r="J17" s="41"/>
      <c r="K17" s="42">
        <f>IF(K15=0,0,K16/K15)</f>
        <v>0.90966696471283648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Screen'!K$363</f>
        <v>0</v>
      </c>
      <c r="D19" s="185">
        <f>+'Input Screen'!K$364</f>
        <v>0</v>
      </c>
      <c r="E19" s="185">
        <f>+'Input Screen'!K$365</f>
        <v>0</v>
      </c>
      <c r="F19" s="185">
        <f>+'Input Screen'!K$366</f>
        <v>0</v>
      </c>
      <c r="G19" s="185">
        <f>+'Input Screen'!K$367</f>
        <v>0</v>
      </c>
      <c r="H19" s="185">
        <f>+'Input Screen'!K$368</f>
        <v>0</v>
      </c>
      <c r="I19" s="185">
        <f>+'Input Screen'!K$369</f>
        <v>0</v>
      </c>
      <c r="J19" s="23"/>
      <c r="K19" s="22">
        <f>SUM(C19:I19)</f>
        <v>0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0</v>
      </c>
      <c r="D20" s="22">
        <f>VLOOKUP(D9,'Labor Stds'!A14:Q76,8)</f>
        <v>0</v>
      </c>
      <c r="E20" s="22">
        <f>VLOOKUP(E9,'Labor Stds'!A14:Q76,8)</f>
        <v>0</v>
      </c>
      <c r="F20" s="22">
        <f>VLOOKUP(F9,'Labor Stds'!A14:Q76,8)</f>
        <v>1.8461538461538463</v>
      </c>
      <c r="G20" s="22">
        <f>VLOOKUP(G9,'Labor Stds'!A14:Q76,8)</f>
        <v>1.8461538461538463</v>
      </c>
      <c r="H20" s="22">
        <f>VLOOKUP(H9,'Labor Stds'!A14:Q76,8)</f>
        <v>0</v>
      </c>
      <c r="I20" s="22">
        <f>VLOOKUP(I9,'Labor Stds'!A14:Q76,8)</f>
        <v>1.8461538461538463</v>
      </c>
      <c r="J20" s="23"/>
      <c r="K20" s="22">
        <f>SUM(C20:I20)</f>
        <v>5.5384615384615383</v>
      </c>
      <c r="L20" s="5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0</v>
      </c>
      <c r="D21" s="42">
        <f t="shared" si="4"/>
        <v>0</v>
      </c>
      <c r="E21" s="42">
        <f>IF(E19=0,0,E20/E19)</f>
        <v>0</v>
      </c>
      <c r="F21" s="42">
        <f t="shared" si="4"/>
        <v>0</v>
      </c>
      <c r="G21" s="42">
        <f t="shared" si="4"/>
        <v>0</v>
      </c>
      <c r="H21" s="42">
        <f t="shared" si="4"/>
        <v>0</v>
      </c>
      <c r="I21" s="42">
        <f t="shared" si="4"/>
        <v>0</v>
      </c>
      <c r="J21" s="41"/>
      <c r="K21" s="42">
        <f>IF(K19=0,0,K20/K19)</f>
        <v>0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Screen'!L$363</f>
        <v>15</v>
      </c>
      <c r="D23" s="185">
        <f>+'Input Screen'!L$364</f>
        <v>15</v>
      </c>
      <c r="E23" s="185">
        <f>+'Input Screen'!L$365</f>
        <v>15.1</v>
      </c>
      <c r="F23" s="185">
        <f>+'Input Screen'!L$366</f>
        <v>7.3</v>
      </c>
      <c r="G23" s="185">
        <f>+'Input Screen'!L$367</f>
        <v>11.1</v>
      </c>
      <c r="H23" s="185">
        <f>+'Input Screen'!L$368</f>
        <v>15.1</v>
      </c>
      <c r="I23" s="185">
        <f>+'Input Screen'!L$369</f>
        <v>15</v>
      </c>
      <c r="J23" s="23"/>
      <c r="K23" s="22">
        <f>SUM(C23:I23)</f>
        <v>93.6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15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105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</v>
      </c>
      <c r="D25" s="42">
        <f t="shared" si="5"/>
        <v>1</v>
      </c>
      <c r="E25" s="42">
        <f t="shared" si="5"/>
        <v>0.99337748344370869</v>
      </c>
      <c r="F25" s="42">
        <f t="shared" si="5"/>
        <v>2.0547945205479454</v>
      </c>
      <c r="G25" s="42">
        <f t="shared" si="5"/>
        <v>1.3513513513513513</v>
      </c>
      <c r="H25" s="42">
        <f t="shared" si="5"/>
        <v>0.99337748344370869</v>
      </c>
      <c r="I25" s="42">
        <f t="shared" si="5"/>
        <v>1</v>
      </c>
      <c r="J25" s="41"/>
      <c r="K25" s="42">
        <f>IF(K23=0,0,K24/K23)</f>
        <v>1.1217948717948718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Screen'!M$363</f>
        <v>0</v>
      </c>
      <c r="D27" s="185">
        <f>+'Input Screen'!M$364</f>
        <v>0</v>
      </c>
      <c r="E27" s="185">
        <f>+'Input Screen'!M$365</f>
        <v>0</v>
      </c>
      <c r="F27" s="185">
        <f>+'Input Screen'!M$366</f>
        <v>0</v>
      </c>
      <c r="G27" s="185">
        <f>+'Input Screen'!M$367</f>
        <v>0</v>
      </c>
      <c r="H27" s="185">
        <f>+'Input Screen'!M$368</f>
        <v>0</v>
      </c>
      <c r="I27" s="185">
        <f>+'Input Screen'!M$369</f>
        <v>0</v>
      </c>
      <c r="J27" s="23"/>
      <c r="K27" s="22">
        <f>SUM(C27:I27)</f>
        <v>0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0</v>
      </c>
      <c r="D28" s="22">
        <f>VLOOKUP(D12,'Labor Stds'!A14:Q76,10)</f>
        <v>0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0</v>
      </c>
      <c r="H28" s="22">
        <f>VLOOKUP(H12,'Labor Stds'!A14:Q76,10)</f>
        <v>0</v>
      </c>
      <c r="I28" s="22">
        <f>VLOOKUP(I12,'Labor Stds'!A14:Q76,10)</f>
        <v>0</v>
      </c>
      <c r="J28" s="23"/>
      <c r="K28" s="22">
        <f>SUM(C28:I28)</f>
        <v>0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</v>
      </c>
      <c r="D29" s="42">
        <f t="shared" si="6"/>
        <v>0</v>
      </c>
      <c r="E29" s="42">
        <f t="shared" si="6"/>
        <v>0</v>
      </c>
      <c r="F29" s="42">
        <f t="shared" si="6"/>
        <v>0</v>
      </c>
      <c r="G29" s="42">
        <f t="shared" si="6"/>
        <v>0</v>
      </c>
      <c r="H29" s="42">
        <f t="shared" si="6"/>
        <v>0</v>
      </c>
      <c r="I29" s="42">
        <f t="shared" si="6"/>
        <v>0</v>
      </c>
      <c r="J29" s="41"/>
      <c r="K29" s="42">
        <f>IF(K27=0,0,K28/K27)</f>
        <v>0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Screen'!N$363</f>
        <v>7.5</v>
      </c>
      <c r="D31" s="185">
        <f>+'Input Screen'!N$364</f>
        <v>7.5</v>
      </c>
      <c r="E31" s="185">
        <f>+'Input Screen'!N$365</f>
        <v>7.25</v>
      </c>
      <c r="F31" s="185">
        <f>+'Input Screen'!N$366</f>
        <v>7</v>
      </c>
      <c r="G31" s="185">
        <f>+'Input Screen'!N$367</f>
        <v>4</v>
      </c>
      <c r="H31" s="185">
        <f>+'Input Screen'!N$368</f>
        <v>4</v>
      </c>
      <c r="I31" s="185">
        <f>+'Input Screen'!N$369</f>
        <v>7.5</v>
      </c>
      <c r="J31" s="23"/>
      <c r="K31" s="22">
        <f>SUM(C31:I31)</f>
        <v>44.75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</v>
      </c>
      <c r="D33" s="42">
        <f t="shared" si="7"/>
        <v>1</v>
      </c>
      <c r="E33" s="42">
        <f>IF(E31=0,0,E32/E31)</f>
        <v>1.0344827586206897</v>
      </c>
      <c r="F33" s="42">
        <f t="shared" si="7"/>
        <v>1.0714285714285714</v>
      </c>
      <c r="G33" s="42">
        <f t="shared" si="7"/>
        <v>1.875</v>
      </c>
      <c r="H33" s="42">
        <f>IF(H31=0,0,H32/H31)</f>
        <v>1.875</v>
      </c>
      <c r="I33" s="42">
        <f t="shared" si="7"/>
        <v>1</v>
      </c>
      <c r="J33" s="41"/>
      <c r="K33" s="42">
        <f>IF(K31=0,0,K32/K31)</f>
        <v>1.1731843575418994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Screen'!O$363</f>
        <v>7.5</v>
      </c>
      <c r="D35" s="185">
        <f>+'Input Screen'!O$364</f>
        <v>7.5</v>
      </c>
      <c r="E35" s="185">
        <f>+'Input Screen'!O$365</f>
        <v>7.25</v>
      </c>
      <c r="F35" s="185">
        <f>+'Input Screen'!O$366</f>
        <v>7</v>
      </c>
      <c r="G35" s="185">
        <f>+'Input Screen'!O$367</f>
        <v>4</v>
      </c>
      <c r="H35" s="185">
        <f>+'Input Screen'!O$368</f>
        <v>4</v>
      </c>
      <c r="I35" s="185">
        <f>+'Input Screen'!O$369</f>
        <v>7.5</v>
      </c>
      <c r="J35" s="23"/>
      <c r="K35" s="22">
        <f>SUM(C35:I35)</f>
        <v>44.75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</v>
      </c>
      <c r="D37" s="42">
        <f t="shared" si="8"/>
        <v>1</v>
      </c>
      <c r="E37" s="42">
        <f t="shared" si="8"/>
        <v>1.0344827586206897</v>
      </c>
      <c r="F37" s="42">
        <f t="shared" si="8"/>
        <v>1.0714285714285714</v>
      </c>
      <c r="G37" s="42">
        <f t="shared" si="8"/>
        <v>1.875</v>
      </c>
      <c r="H37" s="42">
        <f t="shared" si="8"/>
        <v>1.875</v>
      </c>
      <c r="I37" s="42">
        <f t="shared" si="8"/>
        <v>1</v>
      </c>
      <c r="J37" s="41"/>
      <c r="K37" s="42">
        <f>IF(K35=0,0,K36/K35)</f>
        <v>1.1731843575418994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Screen'!P$363</f>
        <v>15.1</v>
      </c>
      <c r="D39" s="185">
        <f>+'Input Screen'!P$364</f>
        <v>0</v>
      </c>
      <c r="E39" s="185">
        <f>+'Input Screen'!P$365</f>
        <v>0</v>
      </c>
      <c r="F39" s="185">
        <f>+'Input Screen'!P$366</f>
        <v>0</v>
      </c>
      <c r="G39" s="185">
        <f>+'Input Screen'!P$367</f>
        <v>7.5</v>
      </c>
      <c r="H39" s="185">
        <f>+'Input Screen'!P$368</f>
        <v>7.5</v>
      </c>
      <c r="I39" s="185">
        <f>+'Input Screen'!P$369</f>
        <v>7.5</v>
      </c>
      <c r="J39" s="23"/>
      <c r="K39" s="22">
        <f>SUM(C39:I39)</f>
        <v>37.6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0.75629139072847684</v>
      </c>
      <c r="D41" s="42">
        <f t="shared" si="9"/>
        <v>0</v>
      </c>
      <c r="E41" s="42">
        <f t="shared" si="9"/>
        <v>0</v>
      </c>
      <c r="F41" s="42">
        <f t="shared" si="9"/>
        <v>0</v>
      </c>
      <c r="G41" s="42">
        <f t="shared" si="9"/>
        <v>1.5226666666666666</v>
      </c>
      <c r="H41" s="42">
        <f t="shared" si="9"/>
        <v>1.5226666666666666</v>
      </c>
      <c r="I41" s="42">
        <f t="shared" si="9"/>
        <v>1.5226666666666666</v>
      </c>
      <c r="J41" s="41"/>
      <c r="K41" s="42">
        <f>IF(K39=0,0,K40/K39)</f>
        <v>2.1260638297872338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Screen'!Q$363</f>
        <v>15</v>
      </c>
      <c r="D43" s="185">
        <f>+'Input Screen'!Q$364</f>
        <v>15.6</v>
      </c>
      <c r="E43" s="185">
        <f>+'Input Screen'!Q$365</f>
        <v>12</v>
      </c>
      <c r="F43" s="185">
        <f>+'Input Screen'!Q$366</f>
        <v>23.3</v>
      </c>
      <c r="G43" s="185">
        <f>+'Input Screen'!Q$367</f>
        <v>7.5</v>
      </c>
      <c r="H43" s="185">
        <f>+'Input Screen'!Q$368</f>
        <v>22.5</v>
      </c>
      <c r="I43" s="185">
        <f>+'Input Screen'!Q$369</f>
        <v>22.5</v>
      </c>
      <c r="J43" s="23"/>
      <c r="K43" s="22">
        <f>SUM(C43:I43)</f>
        <v>118.4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15.76530612244898</v>
      </c>
      <c r="D44" s="22">
        <f>VLOOKUP(D11,'Labor Stds'!A14:Q76,14)</f>
        <v>15</v>
      </c>
      <c r="E44" s="22">
        <f>VLOOKUP(E11,'Labor Stds'!A14:Q76,14)</f>
        <v>11.173469387755103</v>
      </c>
      <c r="F44" s="22">
        <f>VLOOKUP(F11,'Labor Stds'!A14:Q76,14)</f>
        <v>13.469387755102041</v>
      </c>
      <c r="G44" s="22">
        <f>VLOOKUP(G11,'Labor Stds'!A14:Q76,14)</f>
        <v>15.76530612244898</v>
      </c>
      <c r="H44" s="22">
        <f>VLOOKUP(H11,'Labor Stds'!A14:Q76,14)</f>
        <v>17.295918367346939</v>
      </c>
      <c r="I44" s="22">
        <f>VLOOKUP(I11,'Labor Stds'!A14:Q76,14)</f>
        <v>18.826530612244898</v>
      </c>
      <c r="J44" s="23"/>
      <c r="K44" s="22">
        <f>SUM(C44:I44)</f>
        <v>107.29591836734694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1.0510204081632653</v>
      </c>
      <c r="D45" s="42">
        <f t="shared" si="10"/>
        <v>0.96153846153846156</v>
      </c>
      <c r="E45" s="42">
        <f t="shared" si="10"/>
        <v>0.93112244897959195</v>
      </c>
      <c r="F45" s="42">
        <f t="shared" si="10"/>
        <v>0.57808531137776997</v>
      </c>
      <c r="G45" s="42">
        <f t="shared" si="10"/>
        <v>2.1020408163265305</v>
      </c>
      <c r="H45" s="42">
        <f t="shared" si="10"/>
        <v>0.76870748299319724</v>
      </c>
      <c r="I45" s="42">
        <f t="shared" si="10"/>
        <v>0.83673469387755106</v>
      </c>
      <c r="J45" s="41"/>
      <c r="K45" s="42">
        <f>IF(K43=0,0,K44/K43)</f>
        <v>0.90621552675124106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Screen'!R$363</f>
        <v>4.0999999999999996</v>
      </c>
      <c r="D47" s="185">
        <f>+'Input Screen'!R$364</f>
        <v>7</v>
      </c>
      <c r="E47" s="185">
        <f>+'Input Screen'!R$365</f>
        <v>8</v>
      </c>
      <c r="F47" s="185">
        <f>+'Input Screen'!R$366</f>
        <v>7.9</v>
      </c>
      <c r="G47" s="185">
        <f>+'Input Screen'!R$367</f>
        <v>0</v>
      </c>
      <c r="H47" s="185">
        <f>+'Input Screen'!R$368</f>
        <v>0</v>
      </c>
      <c r="I47" s="185">
        <f>+'Input Screen'!R$369</f>
        <v>7.9</v>
      </c>
      <c r="J47" s="23"/>
      <c r="K47" s="22">
        <f>SUM(C47:I47)</f>
        <v>34.9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1.9512195121951221</v>
      </c>
      <c r="D49" s="42">
        <f t="shared" si="11"/>
        <v>1.1428571428571428</v>
      </c>
      <c r="E49" s="42">
        <f t="shared" si="11"/>
        <v>1</v>
      </c>
      <c r="F49" s="42">
        <f t="shared" si="11"/>
        <v>1.0126582278481011</v>
      </c>
      <c r="G49" s="42">
        <f t="shared" si="11"/>
        <v>0</v>
      </c>
      <c r="H49" s="42">
        <f t="shared" si="11"/>
        <v>0</v>
      </c>
      <c r="I49" s="42">
        <f t="shared" si="11"/>
        <v>1.0126582278481011</v>
      </c>
      <c r="J49" s="41"/>
      <c r="K49" s="42">
        <f>IF(K47=0,0,K48/K47)</f>
        <v>1.6045845272206305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Screen'!S$363</f>
        <v>15.8</v>
      </c>
      <c r="D51" s="185">
        <f>+'Input Screen'!S$364</f>
        <v>16</v>
      </c>
      <c r="E51" s="185">
        <f>+'Input Screen'!S$365</f>
        <v>7</v>
      </c>
      <c r="F51" s="185">
        <f>+'Input Screen'!S$366</f>
        <v>8.1</v>
      </c>
      <c r="G51" s="185">
        <f>+'Input Screen'!S$367</f>
        <v>15</v>
      </c>
      <c r="H51" s="185">
        <f>+'Input Screen'!S$368</f>
        <v>15</v>
      </c>
      <c r="I51" s="185">
        <f>+'Input Screen'!S$369</f>
        <v>15</v>
      </c>
      <c r="J51" s="23"/>
      <c r="K51" s="22">
        <f>SUM(C51:I51)</f>
        <v>91.9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0.86708860759493667</v>
      </c>
      <c r="D53" s="42">
        <f t="shared" si="12"/>
        <v>0.85624999999999996</v>
      </c>
      <c r="E53" s="42">
        <f t="shared" si="12"/>
        <v>1.9571428571428571</v>
      </c>
      <c r="F53" s="42">
        <f t="shared" si="12"/>
        <v>1.691358024691358</v>
      </c>
      <c r="G53" s="42">
        <f t="shared" si="12"/>
        <v>0.91333333333333333</v>
      </c>
      <c r="H53" s="42">
        <f t="shared" si="12"/>
        <v>0.91333333333333333</v>
      </c>
      <c r="I53" s="42">
        <f t="shared" si="12"/>
        <v>0.91333333333333333</v>
      </c>
      <c r="J53" s="41"/>
      <c r="K53" s="42">
        <f>IF(K51=0,0,K52/K51)</f>
        <v>1.0435255712731231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Screen'!T$363</f>
        <v>11.43</v>
      </c>
      <c r="D55" s="185">
        <f>+'Input Screen'!T$364</f>
        <v>11.43</v>
      </c>
      <c r="E55" s="185">
        <f>+'Input Screen'!T$365</f>
        <v>11.43</v>
      </c>
      <c r="F55" s="185">
        <f>+'Input Screen'!T$366</f>
        <v>11.43</v>
      </c>
      <c r="G55" s="185">
        <f>+'Input Screen'!T$367</f>
        <v>11.43</v>
      </c>
      <c r="H55" s="185">
        <f>+'Input Screen'!T$368</f>
        <v>11.43</v>
      </c>
      <c r="I55" s="185">
        <f>+'Input Screen'!T$369</f>
        <v>11.43</v>
      </c>
      <c r="J55" s="23"/>
      <c r="K55" s="22">
        <f>SUM(C55:I55)</f>
        <v>80.009999999999991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1</v>
      </c>
      <c r="D57" s="42">
        <f>IF(D55=0,0,D56/D55)</f>
        <v>1</v>
      </c>
      <c r="E57" s="42">
        <f t="shared" si="13"/>
        <v>1</v>
      </c>
      <c r="F57" s="42">
        <f t="shared" si="13"/>
        <v>1</v>
      </c>
      <c r="G57" s="42">
        <f t="shared" si="13"/>
        <v>1</v>
      </c>
      <c r="H57" s="42">
        <f t="shared" si="13"/>
        <v>1</v>
      </c>
      <c r="I57" s="42">
        <f t="shared" si="13"/>
        <v>1</v>
      </c>
      <c r="J57" s="41"/>
      <c r="K57" s="42">
        <f>IF(K55=0,0,K56/K55)</f>
        <v>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Screen'!U$363</f>
        <v>0.3</v>
      </c>
      <c r="D59" s="185">
        <f>+'Input Screen'!U$364</f>
        <v>0</v>
      </c>
      <c r="E59" s="185">
        <f>+'Input Screen'!U$365</f>
        <v>0</v>
      </c>
      <c r="F59" s="185">
        <f>+'Input Screen'!U$366</f>
        <v>0.3</v>
      </c>
      <c r="G59" s="185">
        <f>+'Input Screen'!U$367</f>
        <v>0.3</v>
      </c>
      <c r="H59" s="185">
        <f>+'Input Screen'!U$368</f>
        <v>0</v>
      </c>
      <c r="I59" s="185">
        <f>+'Input Screen'!U$369</f>
        <v>0</v>
      </c>
      <c r="J59" s="23"/>
      <c r="K59" s="22">
        <f>SUM(C59:I59)</f>
        <v>0.89999999999999991</v>
      </c>
      <c r="L59" s="4"/>
    </row>
    <row r="60" spans="1:13" ht="15" customHeight="1">
      <c r="A60" s="337"/>
      <c r="B60" s="65" t="s">
        <v>71</v>
      </c>
      <c r="C60" s="28">
        <f>C59*'Labor Stds'!$S$10</f>
        <v>7.1383500000000017</v>
      </c>
      <c r="D60" s="28">
        <f>D59*'Labor Stds'!$S$10</f>
        <v>0</v>
      </c>
      <c r="E60" s="28">
        <f>E59*'Labor Stds'!$S$10</f>
        <v>0</v>
      </c>
      <c r="F60" s="28">
        <f>F59*'Labor Stds'!$S$10</f>
        <v>7.1383500000000017</v>
      </c>
      <c r="G60" s="28">
        <f>G59*'Labor Stds'!$S$10</f>
        <v>7.1383500000000017</v>
      </c>
      <c r="H60" s="28">
        <f>H59*'Labor Stds'!$S$10</f>
        <v>0</v>
      </c>
      <c r="I60" s="28">
        <f>I59*'Labor Stds'!$S$10</f>
        <v>0</v>
      </c>
      <c r="J60" s="23"/>
      <c r="K60" s="28">
        <f>SUM(C60:I60)</f>
        <v>21.415050000000004</v>
      </c>
      <c r="L60" s="4"/>
    </row>
    <row r="61" spans="1:13" ht="15" customHeight="1">
      <c r="A61" s="338"/>
      <c r="B61" s="64" t="s">
        <v>17</v>
      </c>
      <c r="C61" s="28">
        <f>C60/3</f>
        <v>2.3794500000000007</v>
      </c>
      <c r="D61" s="28">
        <f t="shared" ref="D61:I61" si="14">D60/3</f>
        <v>0</v>
      </c>
      <c r="E61" s="28">
        <f t="shared" si="14"/>
        <v>0</v>
      </c>
      <c r="F61" s="28">
        <f t="shared" si="14"/>
        <v>2.3794500000000007</v>
      </c>
      <c r="G61" s="28">
        <f t="shared" si="14"/>
        <v>2.3794500000000007</v>
      </c>
      <c r="H61" s="28">
        <f t="shared" si="14"/>
        <v>0</v>
      </c>
      <c r="I61" s="28">
        <f t="shared" si="14"/>
        <v>0</v>
      </c>
      <c r="J61" s="48"/>
      <c r="K61" s="28">
        <f>SUM(C61:I61)</f>
        <v>7.1383500000000026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139.42999999999998</v>
      </c>
      <c r="D63" s="18">
        <f t="shared" ref="D63:I63" si="15">SUM(D15,D19,D23,D27,D31,D35,D39,D43,D47,D51,D55)</f>
        <v>128.03</v>
      </c>
      <c r="E63" s="18">
        <f t="shared" si="15"/>
        <v>99.72999999999999</v>
      </c>
      <c r="F63" s="18">
        <f t="shared" si="15"/>
        <v>112.22999999999999</v>
      </c>
      <c r="G63" s="18">
        <f t="shared" si="15"/>
        <v>124.82999999999998</v>
      </c>
      <c r="H63" s="18">
        <f t="shared" si="15"/>
        <v>143.03</v>
      </c>
      <c r="I63" s="18">
        <f t="shared" si="15"/>
        <v>158.33000000000001</v>
      </c>
      <c r="J63" s="17"/>
      <c r="K63" s="18">
        <f>SUM(C63:I63)</f>
        <v>905.61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139.80479561193849</v>
      </c>
      <c r="D64" s="18">
        <f t="shared" ref="D64:I64" si="16">SUM(D16,D20,D24,D28,D32,D36,D40,D44,D48,D52,D56)</f>
        <v>134.23468468468471</v>
      </c>
      <c r="E64" s="18">
        <f t="shared" si="16"/>
        <v>118.39614206042779</v>
      </c>
      <c r="F64" s="18">
        <f t="shared" si="16"/>
        <v>132.14782388353817</v>
      </c>
      <c r="G64" s="18">
        <f t="shared" si="16"/>
        <v>139.24854705568993</v>
      </c>
      <c r="H64" s="18">
        <f t="shared" si="16"/>
        <v>146.14021266164124</v>
      </c>
      <c r="I64" s="18">
        <f t="shared" si="16"/>
        <v>151.91938115509544</v>
      </c>
      <c r="J64" s="23"/>
      <c r="K64" s="18">
        <f>SUM(C64:I64)</f>
        <v>961.8915871130157</v>
      </c>
      <c r="L64" s="4"/>
    </row>
    <row r="65" spans="1:13" ht="15" customHeight="1">
      <c r="A65" s="338"/>
      <c r="B65" s="64" t="s">
        <v>4</v>
      </c>
      <c r="C65" s="42">
        <f t="shared" ref="C65:I65" si="17">IF(C63=0,0,C64/C63)</f>
        <v>1.0026880557407911</v>
      </c>
      <c r="D65" s="42">
        <f t="shared" si="17"/>
        <v>1.0484627406442608</v>
      </c>
      <c r="E65" s="42">
        <f t="shared" si="17"/>
        <v>1.1871667708856692</v>
      </c>
      <c r="F65" s="42">
        <f t="shared" si="17"/>
        <v>1.1774732592313835</v>
      </c>
      <c r="G65" s="42">
        <f t="shared" si="17"/>
        <v>1.1155054638763915</v>
      </c>
      <c r="H65" s="42">
        <f t="shared" si="17"/>
        <v>1.0217451769673582</v>
      </c>
      <c r="I65" s="42">
        <f t="shared" si="17"/>
        <v>0.95951102858015169</v>
      </c>
      <c r="J65" s="41"/>
      <c r="K65" s="42">
        <f>IF(K63=0,0,K64/K63)</f>
        <v>1.0621477094036238</v>
      </c>
      <c r="L65" s="4"/>
    </row>
    <row r="66" spans="1:13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1987.6619499999999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1839.3125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1459.1345000000001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1627.9039500000001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1786.33995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2025.2925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2241.9165000000003</v>
      </c>
      <c r="J67" s="17"/>
      <c r="K67" s="28">
        <f>SUM(C67:I67)</f>
        <v>12967.561849999998</v>
      </c>
      <c r="L67" s="273">
        <v>76995</v>
      </c>
      <c r="M67" s="271">
        <f>+L67-K67</f>
        <v>64027.438150000002</v>
      </c>
    </row>
    <row r="68" spans="1:13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1995.484289814304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1921.6246189189192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1711.6055437212724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1893.9528446957163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1988.1084339584484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2079.4919198933626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2156.1236941165657</v>
      </c>
      <c r="J68" s="23"/>
      <c r="K68" s="28">
        <f>SUM(C68:I68)</f>
        <v>13746.391345118589</v>
      </c>
      <c r="L68" s="4"/>
    </row>
    <row r="69" spans="1:13" ht="15" customHeight="1">
      <c r="A69" s="338"/>
      <c r="B69" s="64" t="s">
        <v>4</v>
      </c>
      <c r="C69" s="42">
        <f t="shared" ref="C69:I69" si="18">IF(C67=0,0,C68/C67)</f>
        <v>1.003935447782911</v>
      </c>
      <c r="D69" s="42">
        <f t="shared" si="18"/>
        <v>1.0447515682728841</v>
      </c>
      <c r="E69" s="42">
        <f t="shared" si="18"/>
        <v>1.173027944799655</v>
      </c>
      <c r="F69" s="42">
        <f t="shared" si="18"/>
        <v>1.1634303391767777</v>
      </c>
      <c r="G69" s="42">
        <f t="shared" si="18"/>
        <v>1.1129507762273627</v>
      </c>
      <c r="H69" s="42">
        <f t="shared" si="18"/>
        <v>1.0267612801081141</v>
      </c>
      <c r="I69" s="42">
        <f t="shared" si="18"/>
        <v>0.96173238125352367</v>
      </c>
      <c r="J69" s="41"/>
      <c r="K69" s="42">
        <f>IF(K67=0,0,K68/K67)</f>
        <v>1.0600598249792494</v>
      </c>
      <c r="L69" s="4"/>
    </row>
    <row r="70" spans="1:13" ht="15" customHeight="1">
      <c r="A70" s="50"/>
      <c r="B70" s="75" t="str">
        <f>'Week 1'!B70</f>
        <v>Productivity Goals</v>
      </c>
      <c r="C70" s="48"/>
      <c r="D70" s="48"/>
      <c r="E70" s="48"/>
      <c r="F70" s="48"/>
      <c r="G70" s="48"/>
      <c r="H70" s="17"/>
      <c r="I70" s="17"/>
      <c r="J70" s="30"/>
      <c r="K70" s="34"/>
      <c r="L70" s="4"/>
    </row>
    <row r="71" spans="1:13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-0.37479561193850941</v>
      </c>
      <c r="D71" s="47">
        <f t="shared" ref="D71:I71" si="19">IF(D63=0,0,D63-D64)</f>
        <v>-6.2046846846847075</v>
      </c>
      <c r="E71" s="47">
        <f t="shared" si="19"/>
        <v>-18.666142060427802</v>
      </c>
      <c r="F71" s="47">
        <f t="shared" si="19"/>
        <v>-19.917823883538176</v>
      </c>
      <c r="G71" s="47">
        <f t="shared" si="19"/>
        <v>-14.418547055689942</v>
      </c>
      <c r="H71" s="47">
        <f t="shared" si="19"/>
        <v>-3.110212661641242</v>
      </c>
      <c r="I71" s="47">
        <f t="shared" si="19"/>
        <v>6.410618844904576</v>
      </c>
      <c r="J71" s="26"/>
      <c r="K71" s="242">
        <f>IF(K63=0,0,K63-K64)</f>
        <v>-56.281587113015689</v>
      </c>
      <c r="L71" s="4"/>
    </row>
    <row r="72" spans="1:13" ht="15" customHeight="1">
      <c r="A72" s="68" t="str">
        <f>'Week 1'!A72</f>
        <v>Cost Variance (Act. Minus Std.)</v>
      </c>
      <c r="B72" s="240">
        <v>0</v>
      </c>
      <c r="C72" s="137">
        <f>IF(C64=0,0,C67-C68)</f>
        <v>-7.8223398143040868</v>
      </c>
      <c r="D72" s="137">
        <f t="shared" ref="D72:I72" si="20">IF(D64=0,0,D67-D68)</f>
        <v>-82.312118918919168</v>
      </c>
      <c r="E72" s="137">
        <f t="shared" si="20"/>
        <v>-252.47104372127228</v>
      </c>
      <c r="F72" s="137">
        <f t="shared" si="20"/>
        <v>-266.04889469571617</v>
      </c>
      <c r="G72" s="137">
        <f t="shared" si="20"/>
        <v>-201.76848395844831</v>
      </c>
      <c r="H72" s="137">
        <f t="shared" si="20"/>
        <v>-54.199419893362574</v>
      </c>
      <c r="I72" s="137">
        <f t="shared" si="20"/>
        <v>85.792805883434539</v>
      </c>
      <c r="J72" s="26"/>
      <c r="K72" s="137">
        <f>IF(K64=0,0,K67-K68)</f>
        <v>-778.82949511859078</v>
      </c>
      <c r="L72" s="4"/>
    </row>
    <row r="73" spans="1:13" ht="15" customHeight="1">
      <c r="A73" s="68" t="s">
        <v>154</v>
      </c>
      <c r="B73" s="240">
        <f>IF(K64=0,0,(K64*60)/K11)</f>
        <v>83.280656892901789</v>
      </c>
      <c r="C73" s="78">
        <f>IF(C63=0,0,(C63*60)/C11)</f>
        <v>82.829702970297021</v>
      </c>
      <c r="D73" s="78">
        <f t="shared" ref="D73:I73" si="21">IF(D63=0,0,(D63*60)/D11)</f>
        <v>80.018749999999997</v>
      </c>
      <c r="E73" s="78">
        <f t="shared" si="21"/>
        <v>84.278873239436606</v>
      </c>
      <c r="F73" s="78">
        <f t="shared" si="21"/>
        <v>74.819999999999993</v>
      </c>
      <c r="G73" s="78">
        <f t="shared" si="21"/>
        <v>74.15643564356435</v>
      </c>
      <c r="H73" s="78">
        <f t="shared" si="21"/>
        <v>75.945132743362819</v>
      </c>
      <c r="I73" s="78">
        <f t="shared" si="21"/>
        <v>78.510743801652907</v>
      </c>
      <c r="J73" s="26"/>
      <c r="K73" s="243">
        <f>IF(K63=0,0,(K63*60)/K11)</f>
        <v>78.407792207792212</v>
      </c>
      <c r="L73" s="4"/>
    </row>
    <row r="74" spans="1:13" ht="15" customHeight="1">
      <c r="A74" s="68" t="str">
        <f>'Week 1'!A74</f>
        <v>Rooms Cleaned per AM GRA</v>
      </c>
      <c r="B74" s="240">
        <f>IF(K16=0,0,(K8/(K16/8)))</f>
        <v>16.601101321585901</v>
      </c>
      <c r="C74" s="78">
        <f t="shared" ref="C74:K74" si="22">IF(C15=0,0,(C8/(C15/8)))</f>
        <v>16.833333333333332</v>
      </c>
      <c r="D74" s="78">
        <f t="shared" si="22"/>
        <v>15.666666666666666</v>
      </c>
      <c r="E74" s="78">
        <f t="shared" si="22"/>
        <v>17.413249211356469</v>
      </c>
      <c r="F74" s="78">
        <f t="shared" si="22"/>
        <v>17.114427860696516</v>
      </c>
      <c r="G74" s="78">
        <f t="shared" si="22"/>
        <v>12.068429237947123</v>
      </c>
      <c r="H74" s="78">
        <f t="shared" si="22"/>
        <v>14.236220472440944</v>
      </c>
      <c r="I74" s="78">
        <f t="shared" si="22"/>
        <v>14.875</v>
      </c>
      <c r="J74" s="26"/>
      <c r="K74" s="243">
        <f t="shared" si="22"/>
        <v>15.101473450097304</v>
      </c>
      <c r="L74" s="4"/>
    </row>
    <row r="75" spans="1:13" ht="15" customHeight="1">
      <c r="A75" s="68" t="str">
        <f>'Week 1'!A75</f>
        <v>Rooms Cleaned per PM GRA</v>
      </c>
      <c r="B75" s="240">
        <f>IF(K20=0,0,(K9/(K20/8)))</f>
        <v>7.2222222222222223</v>
      </c>
      <c r="C75" s="78">
        <f>IF(C19=0,0,(C9/(C19/8)))</f>
        <v>0</v>
      </c>
      <c r="D75" s="78">
        <f t="shared" ref="D75:I75" si="23">IF(D19=0,0,(D9/(D19/8)))</f>
        <v>0</v>
      </c>
      <c r="E75" s="78">
        <f t="shared" si="23"/>
        <v>0</v>
      </c>
      <c r="F75" s="78">
        <f t="shared" si="23"/>
        <v>0</v>
      </c>
      <c r="G75" s="78">
        <f t="shared" si="23"/>
        <v>0</v>
      </c>
      <c r="H75" s="78">
        <f t="shared" si="23"/>
        <v>0</v>
      </c>
      <c r="I75" s="78">
        <f t="shared" si="23"/>
        <v>0</v>
      </c>
      <c r="J75" s="26"/>
      <c r="K75" s="243">
        <f>IF(K19=0,0,(K9/(K19/8)))</f>
        <v>0</v>
      </c>
      <c r="L75" s="4"/>
    </row>
    <row r="76" spans="1:13" ht="15" customHeight="1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4">IF(D27=0,0,(D12/(D27/7.5)))</f>
        <v>0</v>
      </c>
      <c r="E76" s="78">
        <f t="shared" si="24"/>
        <v>0</v>
      </c>
      <c r="F76" s="78">
        <f t="shared" si="24"/>
        <v>0</v>
      </c>
      <c r="G76" s="78">
        <f t="shared" si="24"/>
        <v>0</v>
      </c>
      <c r="H76" s="78">
        <f t="shared" si="24"/>
        <v>0</v>
      </c>
      <c r="I76" s="78">
        <f t="shared" si="24"/>
        <v>0</v>
      </c>
      <c r="J76" s="129"/>
      <c r="K76" s="78">
        <f>IF(K27=0,0,(K12/(K27/7.5)))</f>
        <v>0</v>
      </c>
      <c r="L76" s="4"/>
    </row>
    <row r="77" spans="1:13" ht="15" customHeight="1">
      <c r="A77" s="68" t="str">
        <f>'Week 1'!A77</f>
        <v>Rooms per Laundry Attendant</v>
      </c>
      <c r="B77" s="78">
        <f>IF(K44=0,0,(K11/(K44/7.5)))</f>
        <v>48.440798858773185</v>
      </c>
      <c r="C77" s="78">
        <f>IF(C43=0,0,(C11/(C43/7.5)))</f>
        <v>50.5</v>
      </c>
      <c r="D77" s="78">
        <f t="shared" ref="D77:I77" si="25">IF(D43=0,0,(D11/(D43/7.5)))</f>
        <v>46.153846153846153</v>
      </c>
      <c r="E77" s="78">
        <f t="shared" si="25"/>
        <v>44.375</v>
      </c>
      <c r="F77" s="78">
        <f t="shared" si="25"/>
        <v>28.969957081545061</v>
      </c>
      <c r="G77" s="78">
        <f t="shared" si="25"/>
        <v>101</v>
      </c>
      <c r="H77" s="78">
        <f t="shared" si="25"/>
        <v>37.666666666666664</v>
      </c>
      <c r="I77" s="78">
        <f t="shared" si="25"/>
        <v>40.333333333333336</v>
      </c>
      <c r="J77" s="38"/>
      <c r="K77" s="78">
        <f>IF(K43=0,0,(K11/(K43/7.5)))</f>
        <v>43.897804054054056</v>
      </c>
      <c r="L77" s="4"/>
    </row>
    <row r="78" spans="1:13">
      <c r="K78" s="49"/>
      <c r="L78" s="4"/>
    </row>
    <row r="79" spans="1:13">
      <c r="L79" s="4"/>
    </row>
    <row r="80" spans="1:13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workbookViewId="0">
      <selection activeCell="L11" sqref="L11:N11"/>
    </sheetView>
  </sheetViews>
  <sheetFormatPr defaultRowHeight="15"/>
  <cols>
    <col min="1" max="1" width="23.77734375" style="1" customWidth="1"/>
    <col min="2" max="2" width="18.664062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143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1.0950990163824361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143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1'!C6+'Week 2'!C6+'Week 3'!C6+'Week 4'!C6+'Week 5'!C6</f>
        <v>1042</v>
      </c>
      <c r="D6" s="18">
        <f>'Week 1'!D6+'Week 2'!D6+'Week 3'!D6+'Week 4'!D6+'Week 5'!D6</f>
        <v>1133</v>
      </c>
      <c r="E6" s="18">
        <f>'Week 1'!E6+'Week 2'!E6+'Week 3'!E6+'Week 4'!E6+'Week 5'!E6</f>
        <v>870</v>
      </c>
      <c r="F6" s="18">
        <f>'Week 1'!F6+'Week 2'!F6+'Week 3'!F6+'Week 4'!F6+'Week 5'!F6</f>
        <v>1235</v>
      </c>
      <c r="G6" s="18">
        <f>'Week 1'!G6+'Week 2'!G6+'Week 3'!G6+'Week 4'!G6+'Week 5'!G6</f>
        <v>1232</v>
      </c>
      <c r="H6" s="18">
        <f>'Week 1'!H6+'Week 2'!H6+'Week 3'!H6+'Week 4'!H6+'Week 5'!H6</f>
        <v>1146</v>
      </c>
      <c r="I6" s="18">
        <f>'Week 1'!I6+'Week 2'!I6+'Week 3'!I6+'Week 4'!I6</f>
        <v>789</v>
      </c>
      <c r="J6" s="37"/>
      <c r="K6" s="18">
        <f>SUM(C6:I6)</f>
        <v>7447</v>
      </c>
      <c r="L6" s="263">
        <f>+K67/K6</f>
        <v>14.055099016382437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0.8403225806451613</v>
      </c>
      <c r="D7" s="42">
        <f t="shared" ref="D7:I7" si="0">D6/1240</f>
        <v>0.91370967741935483</v>
      </c>
      <c r="E7" s="42">
        <f t="shared" si="0"/>
        <v>0.70161290322580649</v>
      </c>
      <c r="F7" s="42">
        <f t="shared" si="0"/>
        <v>0.99596774193548387</v>
      </c>
      <c r="G7" s="42">
        <f t="shared" si="0"/>
        <v>0.99354838709677418</v>
      </c>
      <c r="H7" s="42">
        <f t="shared" si="0"/>
        <v>0.92419354838709677</v>
      </c>
      <c r="I7" s="42">
        <f t="shared" si="0"/>
        <v>0.63629032258064511</v>
      </c>
      <c r="J7" s="37"/>
      <c r="K7" s="42">
        <f>K6/8680</f>
        <v>0.85794930875576036</v>
      </c>
      <c r="L7" s="285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1'!C8+'Week 2'!C8+'Week 3'!C8+'Week 4'!C8+'Week 5'!C8</f>
        <v>913</v>
      </c>
      <c r="D8" s="18">
        <f>'Week 1'!D8+'Week 2'!D8+'Week 3'!D8+'Week 4'!D8+'Week 5'!D8</f>
        <v>927</v>
      </c>
      <c r="E8" s="18">
        <f>'Week 1'!E8+'Week 2'!E8+'Week 3'!E8+'Week 4'!E8+'Week 5'!E8</f>
        <v>782</v>
      </c>
      <c r="F8" s="18">
        <f>'Week 1'!F8+'Week 2'!F8+'Week 3'!F8+'Week 4'!F8+'Week 5'!F8</f>
        <v>1102</v>
      </c>
      <c r="G8" s="18">
        <f>'Week 1'!G8+'Week 2'!G8+'Week 3'!G8+'Week 4'!G8+'Week 5'!G8</f>
        <v>1082</v>
      </c>
      <c r="H8" s="18">
        <f>'Week 1'!H8+'Week 2'!H8+'Week 3'!H8+'Week 4'!H8+'Week 5'!H8</f>
        <v>1021</v>
      </c>
      <c r="I8" s="18">
        <f>'Week 1'!I8+'Week 2'!I8+'Week 3'!I8+'Week 4'!I8</f>
        <v>680</v>
      </c>
      <c r="J8" s="37"/>
      <c r="K8" s="18">
        <f t="shared" ref="K8:K13" si="1">SUM(C8:I8)</f>
        <v>6507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1'!C9+'Week 2'!C9+'Week 3'!C9+'Week 4'!C9+'Week 5'!C9</f>
        <v>92</v>
      </c>
      <c r="D9" s="18">
        <f>'Week 1'!D9+'Week 2'!D9+'Week 3'!D9+'Week 4'!D9+'Week 5'!D9</f>
        <v>86</v>
      </c>
      <c r="E9" s="18">
        <f>'Week 1'!E9+'Week 2'!E9+'Week 3'!E9+'Week 4'!E9+'Week 5'!E9</f>
        <v>109</v>
      </c>
      <c r="F9" s="18">
        <f>'Week 1'!F9+'Week 2'!F9+'Week 3'!F9+'Week 4'!F9+'Week 5'!F9</f>
        <v>66</v>
      </c>
      <c r="G9" s="18">
        <f>'Week 1'!G9+'Week 2'!G9+'Week 3'!G9+'Week 4'!G9+'Week 5'!G9</f>
        <v>85</v>
      </c>
      <c r="H9" s="18">
        <f>'Week 1'!H9+'Week 2'!H9+'Week 3'!H9+'Week 4'!H9+'Week 5'!H9</f>
        <v>70</v>
      </c>
      <c r="I9" s="18">
        <f>'Week 1'!I9+'Week 2'!I9+'Week 3'!I9+'Week 4'!I9</f>
        <v>91</v>
      </c>
      <c r="J9" s="37"/>
      <c r="K9" s="18">
        <f t="shared" si="1"/>
        <v>599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1'!C10+'Week 2'!C10+'Week 3'!C10+'Week 4'!C10+'Week 5'!C10</f>
        <v>6</v>
      </c>
      <c r="D10" s="18">
        <f>'Week 1'!D10+'Week 2'!D10+'Week 3'!D10+'Week 4'!D10+'Week 5'!D10</f>
        <v>4</v>
      </c>
      <c r="E10" s="18">
        <f>'Week 1'!E10+'Week 2'!E10+'Week 3'!E10+'Week 4'!E10+'Week 5'!E10</f>
        <v>12</v>
      </c>
      <c r="F10" s="18">
        <f>'Week 1'!F10+'Week 2'!F10+'Week 3'!F10+'Week 4'!F10+'Week 5'!F10</f>
        <v>4</v>
      </c>
      <c r="G10" s="18">
        <f>'Week 1'!G10+'Week 2'!G10+'Week 3'!G10+'Week 4'!G10+'Week 5'!G10</f>
        <v>1</v>
      </c>
      <c r="H10" s="18">
        <f>'Week 1'!H10+'Week 2'!H10+'Week 3'!H10+'Week 4'!H10+'Week 5'!H10</f>
        <v>3</v>
      </c>
      <c r="I10" s="18">
        <f>'Week 1'!I10+'Week 2'!I10+'Week 3'!I10+'Week 4'!I10</f>
        <v>3</v>
      </c>
      <c r="J10" s="37"/>
      <c r="K10" s="18">
        <f t="shared" si="1"/>
        <v>33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1'!C11+'Week 2'!C11+'Week 3'!C11+'Week 4'!C11+'Week 5'!C11</f>
        <v>1011</v>
      </c>
      <c r="D11" s="18">
        <f>'Week 1'!D11+'Week 2'!D11+'Week 3'!D11+'Week 4'!D11+'Week 5'!D11</f>
        <v>1017</v>
      </c>
      <c r="E11" s="18">
        <f>'Week 1'!E11+'Week 2'!E11+'Week 3'!E11+'Week 4'!E11+'Week 5'!E11</f>
        <v>903</v>
      </c>
      <c r="F11" s="18">
        <f>'Week 1'!F11+'Week 2'!F11+'Week 3'!F11+'Week 4'!F11+'Week 5'!F11</f>
        <v>1172</v>
      </c>
      <c r="G11" s="18">
        <f>'Week 1'!G11+'Week 2'!G11+'Week 3'!G11+'Week 4'!G11+'Week 5'!G11</f>
        <v>1168</v>
      </c>
      <c r="H11" s="18">
        <f>'Week 1'!H11+'Week 2'!H11+'Week 3'!H11+'Week 4'!H11+'Week 5'!H11</f>
        <v>1094</v>
      </c>
      <c r="I11" s="18">
        <f>'Week 1'!I11+'Week 2'!I11+'Week 3'!I11+'Week 4'!I11</f>
        <v>774</v>
      </c>
      <c r="J11" s="37"/>
      <c r="K11" s="18">
        <f t="shared" si="1"/>
        <v>7139</v>
      </c>
      <c r="L11" s="284">
        <f>+K63/K11</f>
        <v>1.0410771816781061</v>
      </c>
      <c r="M11" s="54" t="s">
        <v>197</v>
      </c>
      <c r="N11" s="53"/>
    </row>
    <row r="12" spans="1:24">
      <c r="A12" s="15"/>
      <c r="B12" s="62" t="str">
        <f>'Week 1'!B12</f>
        <v>Guestroom Carpets Cleaned</v>
      </c>
      <c r="C12" s="18">
        <f>'Week 1'!C12+'Week 2'!C12+'Week 3'!C12+'Week 4'!C12+'Week 5'!C12</f>
        <v>28</v>
      </c>
      <c r="D12" s="18">
        <f>'Week 1'!D12+'Week 2'!D12+'Week 3'!D12+'Week 4'!D12+'Week 5'!D12</f>
        <v>37</v>
      </c>
      <c r="E12" s="18">
        <f>'Week 1'!E12+'Week 2'!E12+'Week 3'!E12+'Week 4'!E12+'Week 5'!E12</f>
        <v>33</v>
      </c>
      <c r="F12" s="18">
        <f>'Week 1'!F12+'Week 2'!F12+'Week 3'!F12+'Week 4'!F12+'Week 5'!F12</f>
        <v>30</v>
      </c>
      <c r="G12" s="18">
        <f>'Week 1'!G12+'Week 2'!G12+'Week 3'!G12+'Week 4'!G12+'Week 5'!G12</f>
        <v>30</v>
      </c>
      <c r="H12" s="18">
        <f>'Week 1'!H12+'Week 2'!H12+'Week 3'!H12+'Week 4'!H12+'Week 5'!H12</f>
        <v>37</v>
      </c>
      <c r="I12" s="18">
        <f>'Week 1'!I12+'Week 2'!I12+'Week 3'!I12+'Week 4'!I12</f>
        <v>38</v>
      </c>
      <c r="J12" s="37"/>
      <c r="K12" s="18">
        <f t="shared" si="1"/>
        <v>233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1'!C13+'Week 2'!C13+'Week 3'!C13+'Week 4'!C13+'Week 5'!C13</f>
        <v>0</v>
      </c>
      <c r="D13" s="18">
        <f>'Week 1'!D13+'Week 2'!D13+'Week 3'!D13+'Week 4'!D13+'Week 5'!D13</f>
        <v>0</v>
      </c>
      <c r="E13" s="18">
        <f>'Week 1'!E13+'Week 2'!E13+'Week 3'!E13+'Week 4'!E13+'Week 5'!E13</f>
        <v>0</v>
      </c>
      <c r="F13" s="18">
        <f>'Week 1'!F13+'Week 2'!F13+'Week 3'!F13+'Week 4'!F13+'Week 5'!F13</f>
        <v>0</v>
      </c>
      <c r="G13" s="18">
        <f>'Week 1'!G13+'Week 2'!G13+'Week 3'!G13+'Week 4'!G13+'Week 5'!G13</f>
        <v>0</v>
      </c>
      <c r="H13" s="18">
        <f>'Week 1'!H13+'Week 2'!H13+'Week 3'!H13+'Week 4'!H13+'Week 5'!H13</f>
        <v>0</v>
      </c>
      <c r="I13" s="18">
        <f>'Week 1'!I13+'Week 2'!I13+'Week 3'!I13+'Week 4'!I13</f>
        <v>0</v>
      </c>
      <c r="J13" s="37"/>
      <c r="K13" s="18">
        <f t="shared" si="1"/>
        <v>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1'!C15+'Week 2'!C15+'Week 3'!C15+'Week 4'!C15+'Week 5'!C15</f>
        <v>451.75</v>
      </c>
      <c r="D15" s="22">
        <f>'Week 1'!D15+'Week 2'!D15+'Week 3'!D15+'Week 4'!D15+'Week 5'!D15</f>
        <v>507.5</v>
      </c>
      <c r="E15" s="22">
        <f>'Week 1'!E15+'Week 2'!E15+'Week 3'!E15+'Week 4'!E15+'Week 5'!E15</f>
        <v>395</v>
      </c>
      <c r="F15" s="22">
        <f>'Week 1'!F15+'Week 2'!F15+'Week 3'!F15+'Week 4'!F15+'Week 5'!F15</f>
        <v>519.25</v>
      </c>
      <c r="G15" s="22">
        <f>'Week 1'!G15+'Week 2'!G15+'Week 3'!G15+'Week 4'!G15+'Week 5'!G15</f>
        <v>554.25</v>
      </c>
      <c r="H15" s="22">
        <f>'Week 1'!H15+'Week 2'!H15+'Week 3'!H15+'Week 4'!H15+'Week 5'!H15</f>
        <v>513.25</v>
      </c>
      <c r="I15" s="22">
        <f>'Week 1'!I15+'Week 2'!I15+'Week 3'!I15+'Week 4'!I15</f>
        <v>352.25</v>
      </c>
      <c r="J15" s="39"/>
      <c r="K15" s="22">
        <f>SUM(C15:I15)</f>
        <v>3293.25</v>
      </c>
      <c r="L15" s="4"/>
      <c r="M15" s="21"/>
    </row>
    <row r="16" spans="1:24">
      <c r="A16" s="345"/>
      <c r="B16" s="65" t="s">
        <v>3</v>
      </c>
      <c r="C16" s="22">
        <f>'Week 1'!C16+'Week 2'!C16+'Week 3'!C16+'Week 4'!C16+'Week 5'!C16</f>
        <v>439.63963963963965</v>
      </c>
      <c r="D16" s="22">
        <f>'Week 1'!D16+'Week 2'!D16+'Week 3'!D16+'Week 4'!D16+'Week 5'!D16</f>
        <v>444.44444444444451</v>
      </c>
      <c r="E16" s="22">
        <f>'Week 1'!E16+'Week 2'!E16+'Week 3'!E16+'Week 4'!E16+'Week 5'!E16</f>
        <v>374.77477477477481</v>
      </c>
      <c r="F16" s="22">
        <f>'Week 1'!F16+'Week 2'!F16+'Week 3'!F16+'Week 4'!F16+'Week 5'!F16</f>
        <v>528.52852852852857</v>
      </c>
      <c r="G16" s="22">
        <f>'Week 1'!G16+'Week 2'!G16+'Week 3'!G16+'Week 4'!G16+'Week 5'!G16</f>
        <v>521.32132132132131</v>
      </c>
      <c r="H16" s="22">
        <f>'Week 1'!H16+'Week 2'!H16+'Week 3'!H16+'Week 4'!H16+'Week 5'!H16</f>
        <v>490.09009009009014</v>
      </c>
      <c r="I16" s="22">
        <f>'Week 1'!I16+'Week 2'!I16+'Week 3'!I16+'Week 4'!I16</f>
        <v>327.68768768768774</v>
      </c>
      <c r="J16" s="39"/>
      <c r="K16" s="22">
        <f>SUM(C16:I16)</f>
        <v>3126.4864864864867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0.97319234009881495</v>
      </c>
      <c r="D17" s="42">
        <f t="shared" si="2"/>
        <v>0.87575259989053111</v>
      </c>
      <c r="E17" s="42">
        <f t="shared" si="2"/>
        <v>0.94879689816398682</v>
      </c>
      <c r="F17" s="42">
        <f t="shared" si="2"/>
        <v>1.0178690968291355</v>
      </c>
      <c r="G17" s="42">
        <f t="shared" si="2"/>
        <v>0.94058876196900554</v>
      </c>
      <c r="H17" s="42">
        <f t="shared" si="2"/>
        <v>0.95487596705326871</v>
      </c>
      <c r="I17" s="42">
        <f t="shared" si="2"/>
        <v>0.93027022764425193</v>
      </c>
      <c r="J17" s="41"/>
      <c r="K17" s="42">
        <f>IF(K15=0,0,K16/K15)</f>
        <v>0.94936202428800931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1'!C19+'Week 2'!C19+'Week 3'!C19+'Week 4'!C19+'Week 5'!C19</f>
        <v>57.5</v>
      </c>
      <c r="D19" s="22">
        <f>'Week 1'!D19+'Week 2'!D19+'Week 3'!D19+'Week 4'!D19+'Week 5'!D19</f>
        <v>64.75</v>
      </c>
      <c r="E19" s="22">
        <f>'Week 1'!E19+'Week 2'!E19+'Week 3'!E19+'Week 4'!E19+'Week 5'!E19</f>
        <v>63.25</v>
      </c>
      <c r="F19" s="22">
        <f>'Week 1'!F19+'Week 2'!F19+'Week 3'!F19+'Week 4'!F19+'Week 5'!F19</f>
        <v>45</v>
      </c>
      <c r="G19" s="22">
        <f>'Week 1'!G19+'Week 2'!G19+'Week 3'!G19+'Week 4'!G19+'Week 5'!G19</f>
        <v>55.25</v>
      </c>
      <c r="H19" s="22">
        <f>'Week 1'!H19+'Week 2'!H19+'Week 3'!H19+'Week 4'!H19+'Week 5'!H19</f>
        <v>47.25</v>
      </c>
      <c r="I19" s="22">
        <f>'Week 1'!I19+'Week 2'!I19+'Week 3'!I19+'Week 4'!I19</f>
        <v>50</v>
      </c>
      <c r="J19" s="39"/>
      <c r="K19" s="22">
        <f>SUM(C19:I19)</f>
        <v>383</v>
      </c>
      <c r="L19" s="4"/>
      <c r="M19" s="4"/>
    </row>
    <row r="20" spans="1:13">
      <c r="A20" s="345"/>
      <c r="B20" s="65" t="s">
        <v>3</v>
      </c>
      <c r="C20" s="22">
        <f>'Week 1'!C20+'Week 2'!C20+'Week 3'!C20+'Week 4'!C20+'Week 5'!C20</f>
        <v>55.384615384615387</v>
      </c>
      <c r="D20" s="22">
        <f>'Week 1'!D20+'Week 2'!D20+'Week 3'!D20+'Week 4'!D20+'Week 5'!D20</f>
        <v>55.38461538461538</v>
      </c>
      <c r="E20" s="22">
        <f>'Week 1'!E20+'Week 2'!E20+'Week 3'!E20+'Week 4'!E20+'Week 5'!E20</f>
        <v>67.692307692307693</v>
      </c>
      <c r="F20" s="22">
        <f>'Week 1'!F20+'Week 2'!F20+'Week 3'!F20+'Week 4'!F20+'Week 5'!F20</f>
        <v>40</v>
      </c>
      <c r="G20" s="22">
        <f>'Week 1'!G20+'Week 2'!G20+'Week 3'!G20+'Week 4'!G20+'Week 5'!G20</f>
        <v>52.307692307692307</v>
      </c>
      <c r="H20" s="22">
        <f>'Week 1'!H20+'Week 2'!H20+'Week 3'!H20+'Week 4'!H20+'Week 5'!H20</f>
        <v>46.153846153846153</v>
      </c>
      <c r="I20" s="22">
        <f>'Week 1'!I20+'Week 2'!I20+'Week 3'!I20+'Week 4'!I20</f>
        <v>56.615384615384613</v>
      </c>
      <c r="J20" s="39"/>
      <c r="K20" s="22">
        <f>SUM(C20:I20)</f>
        <v>373.53846153846155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0.96321070234113715</v>
      </c>
      <c r="D21" s="42">
        <f t="shared" si="3"/>
        <v>0.85536085536085527</v>
      </c>
      <c r="E21" s="42">
        <f t="shared" si="3"/>
        <v>1.0702341137123745</v>
      </c>
      <c r="F21" s="42">
        <f t="shared" si="3"/>
        <v>0.88888888888888884</v>
      </c>
      <c r="G21" s="42">
        <f t="shared" si="3"/>
        <v>0.94674556213017746</v>
      </c>
      <c r="H21" s="42">
        <f t="shared" si="3"/>
        <v>0.97680097680097677</v>
      </c>
      <c r="I21" s="42">
        <f t="shared" si="3"/>
        <v>1.1323076923076922</v>
      </c>
      <c r="J21" s="41"/>
      <c r="K21" s="42">
        <f>IF(K19=0,0,K20/K19)</f>
        <v>0.97529624422574812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1'!C23+'Week 2'!C23+'Week 3'!C23+'Week 4'!C23+'Week 5'!C23</f>
        <v>84.5</v>
      </c>
      <c r="D23" s="22">
        <f>'Week 1'!D23+'Week 2'!D23+'Week 3'!D23+'Week 4'!D23+'Week 5'!D23</f>
        <v>101.5</v>
      </c>
      <c r="E23" s="22">
        <f>'Week 1'!E23+'Week 2'!E23+'Week 3'!E23+'Week 4'!E23+'Week 5'!E23</f>
        <v>72.25</v>
      </c>
      <c r="F23" s="22">
        <f>'Week 1'!F23+'Week 2'!F23+'Week 3'!F23+'Week 4'!F23+'Week 5'!F23</f>
        <v>78.75</v>
      </c>
      <c r="G23" s="22">
        <f>'Week 1'!G23+'Week 2'!G23+'Week 3'!G23+'Week 4'!G23+'Week 5'!G23</f>
        <v>70</v>
      </c>
      <c r="H23" s="22">
        <f>'Week 1'!H23+'Week 2'!H23+'Week 3'!H23+'Week 4'!H23+'Week 5'!H23</f>
        <v>80</v>
      </c>
      <c r="I23" s="22">
        <f>'Week 1'!I23+'Week 2'!I23+'Week 3'!I23+'Week 4'!I23</f>
        <v>59</v>
      </c>
      <c r="J23" s="39"/>
      <c r="K23" s="22">
        <f>SUM(C23:I23)</f>
        <v>546</v>
      </c>
      <c r="L23" s="4"/>
      <c r="M23" s="4"/>
    </row>
    <row r="24" spans="1:13">
      <c r="A24" s="337"/>
      <c r="B24" s="65" t="s">
        <v>3</v>
      </c>
      <c r="C24" s="22">
        <f>'Week 1'!C24+'Week 2'!C24+'Week 3'!C24+'Week 4'!C24+'Week 5'!C24</f>
        <v>97.5</v>
      </c>
      <c r="D24" s="22">
        <f>'Week 1'!D24+'Week 2'!D24+'Week 3'!D24+'Week 4'!D24+'Week 5'!D24</f>
        <v>105</v>
      </c>
      <c r="E24" s="22">
        <f>'Week 1'!E24+'Week 2'!E24+'Week 3'!E24+'Week 4'!E24+'Week 5'!E24</f>
        <v>82.5</v>
      </c>
      <c r="F24" s="22">
        <f>'Week 1'!F24+'Week 2'!F24+'Week 3'!F24+'Week 4'!F24+'Week 5'!F24</f>
        <v>105</v>
      </c>
      <c r="G24" s="22">
        <f>'Week 1'!G24+'Week 2'!G24+'Week 3'!G24+'Week 4'!G24+'Week 5'!G24</f>
        <v>105</v>
      </c>
      <c r="H24" s="22">
        <f>'Week 1'!H24+'Week 2'!H24+'Week 3'!H24+'Week 4'!H24+'Week 5'!H24</f>
        <v>105</v>
      </c>
      <c r="I24" s="22">
        <f>'Week 1'!I24+'Week 2'!I24+'Week 3'!I24+'Week 4'!I24</f>
        <v>82.5</v>
      </c>
      <c r="J24" s="39"/>
      <c r="K24" s="22">
        <f>SUM(C24:I24)</f>
        <v>682.5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1.1538461538461537</v>
      </c>
      <c r="D25" s="42">
        <f t="shared" si="4"/>
        <v>1.0344827586206897</v>
      </c>
      <c r="E25" s="42">
        <f t="shared" si="4"/>
        <v>1.1418685121107266</v>
      </c>
      <c r="F25" s="42">
        <f t="shared" si="4"/>
        <v>1.3333333333333333</v>
      </c>
      <c r="G25" s="42">
        <f t="shared" si="4"/>
        <v>1.5</v>
      </c>
      <c r="H25" s="42">
        <f t="shared" si="4"/>
        <v>1.3125</v>
      </c>
      <c r="I25" s="42">
        <f t="shared" si="4"/>
        <v>1.3983050847457628</v>
      </c>
      <c r="J25" s="41"/>
      <c r="K25" s="42">
        <f>IF(K23=0,0,K24/K23)</f>
        <v>1.25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1'!C27+'Week 2'!C27+'Week 3'!C27+'Week 4'!C27+'Week 5'!C27</f>
        <v>24</v>
      </c>
      <c r="D27" s="22">
        <f>'Week 1'!D27+'Week 2'!D27+'Week 3'!D27+'Week 4'!D27+'Week 5'!D27</f>
        <v>32</v>
      </c>
      <c r="E27" s="22">
        <f>'Week 1'!E27+'Week 2'!E27+'Week 3'!E27+'Week 4'!E27+'Week 5'!E27</f>
        <v>32</v>
      </c>
      <c r="F27" s="22">
        <f>'Week 1'!F27+'Week 2'!F27+'Week 3'!F27+'Week 4'!F27+'Week 5'!F27</f>
        <v>24</v>
      </c>
      <c r="G27" s="22">
        <f>'Week 1'!G27+'Week 2'!G27+'Week 3'!G27+'Week 4'!G27+'Week 5'!G27</f>
        <v>24</v>
      </c>
      <c r="H27" s="22">
        <f>'Week 1'!H27+'Week 2'!H27+'Week 3'!H27+'Week 4'!H27+'Week 5'!H27</f>
        <v>32</v>
      </c>
      <c r="I27" s="22">
        <f>'Week 1'!I27+'Week 2'!I27+'Week 3'!I27+'Week 4'!I27</f>
        <v>32</v>
      </c>
      <c r="J27" s="39"/>
      <c r="K27" s="22">
        <f>SUM(C27:I27)</f>
        <v>200</v>
      </c>
      <c r="L27" s="4"/>
      <c r="M27" s="4"/>
    </row>
    <row r="28" spans="1:13">
      <c r="A28" s="337"/>
      <c r="B28" s="65" t="s">
        <v>3</v>
      </c>
      <c r="C28" s="22">
        <f>'Week 1'!C28+'Week 2'!C28+'Week 3'!C28+'Week 4'!C28+'Week 5'!C28</f>
        <v>16.049999999999997</v>
      </c>
      <c r="D28" s="22">
        <f>'Week 1'!D28+'Week 2'!D28+'Week 3'!D28+'Week 4'!D28+'Week 5'!D28</f>
        <v>21.4</v>
      </c>
      <c r="E28" s="22">
        <f>'Week 1'!E28+'Week 2'!E28+'Week 3'!E28+'Week 4'!E28+'Week 5'!E28</f>
        <v>21.4</v>
      </c>
      <c r="F28" s="22">
        <f>'Week 1'!F28+'Week 2'!F28+'Week 3'!F28+'Week 4'!F28+'Week 5'!F28</f>
        <v>16.049999999999997</v>
      </c>
      <c r="G28" s="22">
        <f>'Week 1'!G28+'Week 2'!G28+'Week 3'!G28+'Week 4'!G28+'Week 5'!G28</f>
        <v>16.049999999999997</v>
      </c>
      <c r="H28" s="22">
        <f>'Week 1'!H28+'Week 2'!H28+'Week 3'!H28+'Week 4'!H28+'Week 5'!H28</f>
        <v>21.4</v>
      </c>
      <c r="I28" s="22">
        <f>'Week 1'!I28+'Week 2'!I28+'Week 3'!I28+'Week 4'!I28</f>
        <v>21.4</v>
      </c>
      <c r="J28" s="39"/>
      <c r="K28" s="22">
        <f>SUM(C28:I28)</f>
        <v>133.75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0.66874999999999984</v>
      </c>
      <c r="D29" s="42">
        <f t="shared" si="5"/>
        <v>0.66874999999999996</v>
      </c>
      <c r="E29" s="42">
        <f t="shared" si="5"/>
        <v>0.66874999999999996</v>
      </c>
      <c r="F29" s="42">
        <f t="shared" si="5"/>
        <v>0.66874999999999984</v>
      </c>
      <c r="G29" s="42">
        <f t="shared" si="5"/>
        <v>0.66874999999999984</v>
      </c>
      <c r="H29" s="42">
        <f t="shared" si="5"/>
        <v>0.66874999999999996</v>
      </c>
      <c r="I29" s="42">
        <f t="shared" si="5"/>
        <v>0.66874999999999996</v>
      </c>
      <c r="J29" s="41"/>
      <c r="K29" s="42">
        <f>IF(K27=0,0,K28/K27)</f>
        <v>0.66874999999999996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1'!C31+'Week 2'!C31+'Week 3'!C31+'Week 4'!C31+'Week 5'!C31</f>
        <v>36</v>
      </c>
      <c r="D31" s="22">
        <f>'Week 1'!D31+'Week 2'!D31+'Week 3'!D31+'Week 4'!D31+'Week 5'!D31</f>
        <v>29</v>
      </c>
      <c r="E31" s="22">
        <f>'Week 1'!E31+'Week 2'!E31+'Week 3'!E31+'Week 4'!E31+'Week 5'!E31</f>
        <v>30.25</v>
      </c>
      <c r="F31" s="22">
        <f>'Week 1'!F31+'Week 2'!F31+'Week 3'!F31+'Week 4'!F31+'Week 5'!F31</f>
        <v>35</v>
      </c>
      <c r="G31" s="22">
        <f>'Week 1'!G31+'Week 2'!G31+'Week 3'!G31+'Week 4'!G31+'Week 5'!G31</f>
        <v>36.25</v>
      </c>
      <c r="H31" s="22">
        <f>'Week 1'!H31+'Week 2'!H31+'Week 3'!H31+'Week 4'!H31+'Week 5'!H31</f>
        <v>31.5</v>
      </c>
      <c r="I31" s="22">
        <f>'Week 1'!I31+'Week 2'!I31+'Week 3'!I31+'Week 4'!I31</f>
        <v>24.5</v>
      </c>
      <c r="J31" s="39"/>
      <c r="K31" s="22">
        <f>SUM(C31:I31)</f>
        <v>222.5</v>
      </c>
      <c r="L31" s="4"/>
      <c r="M31" s="4"/>
    </row>
    <row r="32" spans="1:13" ht="15.75" customHeight="1">
      <c r="A32" s="337"/>
      <c r="B32" s="65" t="s">
        <v>3</v>
      </c>
      <c r="C32" s="22">
        <f>'Week 1'!C32+'Week 2'!C32+'Week 3'!C32+'Week 4'!C32+'Week 5'!C32</f>
        <v>37.5</v>
      </c>
      <c r="D32" s="22">
        <f>'Week 1'!D32+'Week 2'!D32+'Week 3'!D32+'Week 4'!D32+'Week 5'!D32</f>
        <v>37.5</v>
      </c>
      <c r="E32" s="22">
        <f>'Week 1'!E32+'Week 2'!E32+'Week 3'!E32+'Week 4'!E32+'Week 5'!E32</f>
        <v>37.5</v>
      </c>
      <c r="F32" s="22">
        <f>'Week 1'!F32+'Week 2'!F32+'Week 3'!F32+'Week 4'!F32+'Week 5'!F32</f>
        <v>37.5</v>
      </c>
      <c r="G32" s="22">
        <f>'Week 1'!G32+'Week 2'!G32+'Week 3'!G32+'Week 4'!G32+'Week 5'!G32</f>
        <v>37.5</v>
      </c>
      <c r="H32" s="22">
        <f>'Week 1'!H32+'Week 2'!H32+'Week 3'!H32+'Week 4'!H32+'Week 5'!H32</f>
        <v>37.5</v>
      </c>
      <c r="I32" s="22">
        <f>'Week 1'!I32+'Week 2'!I32+'Week 3'!I32+'Week 4'!I32</f>
        <v>30</v>
      </c>
      <c r="J32" s="39"/>
      <c r="K32" s="22">
        <f>SUM(C32:I32)</f>
        <v>255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1.0416666666666667</v>
      </c>
      <c r="D33" s="42">
        <f t="shared" si="6"/>
        <v>1.2931034482758621</v>
      </c>
      <c r="E33" s="42">
        <f t="shared" si="6"/>
        <v>1.2396694214876034</v>
      </c>
      <c r="F33" s="42">
        <f t="shared" si="6"/>
        <v>1.0714285714285714</v>
      </c>
      <c r="G33" s="42">
        <f t="shared" si="6"/>
        <v>1.0344827586206897</v>
      </c>
      <c r="H33" s="42">
        <f t="shared" si="6"/>
        <v>1.1904761904761905</v>
      </c>
      <c r="I33" s="42">
        <f t="shared" si="6"/>
        <v>1.2244897959183674</v>
      </c>
      <c r="J33" s="41"/>
      <c r="K33" s="42">
        <f>IF(K31=0,0,K32/K31)</f>
        <v>1.146067415730337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1'!C35+'Week 2'!C35+'Week 3'!C35+'Week 4'!C35+'Week 5'!C35</f>
        <v>36.25</v>
      </c>
      <c r="D35" s="22">
        <f>'Week 1'!D35+'Week 2'!D35+'Week 3'!D35+'Week 4'!D35+'Week 5'!D35</f>
        <v>36</v>
      </c>
      <c r="E35" s="22">
        <f>'Week 1'!E35+'Week 2'!E35+'Week 3'!E35+'Week 4'!E35+'Week 5'!E35</f>
        <v>36</v>
      </c>
      <c r="F35" s="22">
        <f>'Week 1'!F35+'Week 2'!F35+'Week 3'!F35+'Week 4'!F35+'Week 5'!F35</f>
        <v>38</v>
      </c>
      <c r="G35" s="22">
        <f>'Week 1'!G35+'Week 2'!G35+'Week 3'!G35+'Week 4'!G35+'Week 5'!G35</f>
        <v>38</v>
      </c>
      <c r="H35" s="22">
        <f>'Week 1'!H35+'Week 2'!H35+'Week 3'!H35+'Week 4'!H35+'Week 5'!H35</f>
        <v>34.5</v>
      </c>
      <c r="I35" s="22">
        <f>'Week 1'!I35+'Week 2'!I35+'Week 3'!I35+'Week 4'!I35</f>
        <v>18</v>
      </c>
      <c r="J35" s="39"/>
      <c r="K35" s="22">
        <f>SUM(C35:I35)</f>
        <v>236.75</v>
      </c>
      <c r="L35" s="4"/>
      <c r="M35" s="4"/>
    </row>
    <row r="36" spans="1:13">
      <c r="A36" s="337"/>
      <c r="B36" s="65" t="s">
        <v>3</v>
      </c>
      <c r="C36" s="22">
        <f>'Week 1'!C36+'Week 2'!C36+'Week 3'!C36+'Week 4'!C36+'Week 5'!C36</f>
        <v>37.5</v>
      </c>
      <c r="D36" s="22">
        <f>'Week 1'!D36+'Week 2'!D36+'Week 3'!D36+'Week 4'!D36+'Week 5'!D36</f>
        <v>37.5</v>
      </c>
      <c r="E36" s="22">
        <f>'Week 1'!E36+'Week 2'!E36+'Week 3'!E36+'Week 4'!E36+'Week 5'!E36</f>
        <v>37.5</v>
      </c>
      <c r="F36" s="22">
        <f>'Week 1'!F36+'Week 2'!F36+'Week 3'!F36+'Week 4'!F36+'Week 5'!F36</f>
        <v>37.5</v>
      </c>
      <c r="G36" s="22">
        <f>'Week 1'!G36+'Week 2'!G36+'Week 3'!G36+'Week 4'!G36+'Week 5'!G36</f>
        <v>37.5</v>
      </c>
      <c r="H36" s="22">
        <f>'Week 1'!H36+'Week 2'!H36+'Week 3'!H36+'Week 4'!H36+'Week 5'!H36</f>
        <v>37.5</v>
      </c>
      <c r="I36" s="22">
        <f>'Week 1'!I36+'Week 2'!I36+'Week 3'!I36+'Week 4'!I36</f>
        <v>30</v>
      </c>
      <c r="J36" s="39"/>
      <c r="K36" s="22">
        <f>SUM(C36:I36)</f>
        <v>255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1.0344827586206897</v>
      </c>
      <c r="D37" s="42">
        <f t="shared" si="7"/>
        <v>1.0416666666666667</v>
      </c>
      <c r="E37" s="42">
        <f t="shared" si="7"/>
        <v>1.0416666666666667</v>
      </c>
      <c r="F37" s="42">
        <f t="shared" si="7"/>
        <v>0.98684210526315785</v>
      </c>
      <c r="G37" s="42">
        <f t="shared" si="7"/>
        <v>0.98684210526315785</v>
      </c>
      <c r="H37" s="42">
        <f t="shared" si="7"/>
        <v>1.0869565217391304</v>
      </c>
      <c r="I37" s="42">
        <f t="shared" si="7"/>
        <v>1.6666666666666667</v>
      </c>
      <c r="J37" s="41"/>
      <c r="K37" s="42">
        <f>IF(K35=0,0,K36/K35)</f>
        <v>1.0770855332629357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1'!C39+'Week 2'!C39+'Week 3'!C39+'Week 4'!C39+'Week 5'!C39</f>
        <v>64</v>
      </c>
      <c r="D39" s="22">
        <f>'Week 1'!D39+'Week 2'!D39+'Week 3'!D39+'Week 4'!D39+'Week 5'!D39</f>
        <v>64</v>
      </c>
      <c r="E39" s="22">
        <f>'Week 1'!E39+'Week 2'!E39+'Week 3'!E39+'Week 4'!E39+'Week 5'!E39</f>
        <v>71</v>
      </c>
      <c r="F39" s="22">
        <f>'Week 1'!F39+'Week 2'!F39+'Week 3'!F39+'Week 4'!F39+'Week 5'!F39</f>
        <v>64</v>
      </c>
      <c r="G39" s="22">
        <f>'Week 1'!G39+'Week 2'!G39+'Week 3'!G39+'Week 4'!G39+'Week 5'!G39</f>
        <v>55.75</v>
      </c>
      <c r="H39" s="22">
        <f>'Week 1'!H39+'Week 2'!H39+'Week 3'!H39+'Week 4'!H39+'Week 5'!H39</f>
        <v>56</v>
      </c>
      <c r="I39" s="22">
        <f>'Week 1'!I39+'Week 2'!I39+'Week 3'!I39+'Week 4'!I39</f>
        <v>39.75</v>
      </c>
      <c r="J39" s="39"/>
      <c r="K39" s="22">
        <f>SUM(C39:I39)</f>
        <v>414.5</v>
      </c>
      <c r="L39" s="4"/>
      <c r="M39" s="4"/>
    </row>
    <row r="40" spans="1:13" ht="15.75" customHeight="1">
      <c r="A40" s="337"/>
      <c r="B40" s="65" t="s">
        <v>3</v>
      </c>
      <c r="C40" s="22">
        <f>'Week 1'!C40+'Week 2'!C40+'Week 3'!C40+'Week 4'!C40+'Week 5'!C40</f>
        <v>57.1</v>
      </c>
      <c r="D40" s="22">
        <f>'Week 1'!D40+'Week 2'!D40+'Week 3'!D40+'Week 4'!D40+'Week 5'!D40</f>
        <v>57.1</v>
      </c>
      <c r="E40" s="22">
        <f>'Week 1'!E40+'Week 2'!E40+'Week 3'!E40+'Week 4'!E40+'Week 5'!E40</f>
        <v>57.1</v>
      </c>
      <c r="F40" s="22">
        <f>'Week 1'!F40+'Week 2'!F40+'Week 3'!F40+'Week 4'!F40+'Week 5'!F40</f>
        <v>57.1</v>
      </c>
      <c r="G40" s="22">
        <f>'Week 1'!G40+'Week 2'!G40+'Week 3'!G40+'Week 4'!G40+'Week 5'!G40</f>
        <v>57.1</v>
      </c>
      <c r="H40" s="22">
        <f>'Week 1'!H40+'Week 2'!H40+'Week 3'!H40+'Week 4'!H40+'Week 5'!H40</f>
        <v>57.1</v>
      </c>
      <c r="I40" s="22">
        <f>'Week 1'!I40+'Week 2'!I40+'Week 3'!I40+'Week 4'!I40</f>
        <v>45.68</v>
      </c>
      <c r="J40" s="39"/>
      <c r="K40" s="22">
        <f>SUM(C40:I40)</f>
        <v>388.28000000000003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0.89218750000000002</v>
      </c>
      <c r="D41" s="42">
        <f t="shared" si="8"/>
        <v>0.89218750000000002</v>
      </c>
      <c r="E41" s="42">
        <f t="shared" si="8"/>
        <v>0.8042253521126761</v>
      </c>
      <c r="F41" s="42">
        <f t="shared" si="8"/>
        <v>0.89218750000000002</v>
      </c>
      <c r="G41" s="42">
        <f t="shared" si="8"/>
        <v>1.0242152466367713</v>
      </c>
      <c r="H41" s="42">
        <f t="shared" si="8"/>
        <v>1.0196428571428571</v>
      </c>
      <c r="I41" s="42">
        <f t="shared" si="8"/>
        <v>1.149182389937107</v>
      </c>
      <c r="J41" s="41"/>
      <c r="K41" s="42">
        <f>IF(K39=0,0,K40/K39)</f>
        <v>0.93674306393244877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1'!C43+'Week 2'!C43+'Week 3'!C43+'Week 4'!C43+'Week 5'!C43</f>
        <v>143.5</v>
      </c>
      <c r="D43" s="22">
        <f>'Week 1'!D43+'Week 2'!D43+'Week 3'!D43+'Week 4'!D43+'Week 5'!D43</f>
        <v>170.75</v>
      </c>
      <c r="E43" s="22">
        <f>'Week 1'!E43+'Week 2'!E43+'Week 3'!E43+'Week 4'!E43+'Week 5'!E43</f>
        <v>131.75</v>
      </c>
      <c r="F43" s="22">
        <f>'Week 1'!F43+'Week 2'!F43+'Week 3'!F43+'Week 4'!F43+'Week 5'!F43</f>
        <v>160</v>
      </c>
      <c r="G43" s="22">
        <f>'Week 1'!G43+'Week 2'!G43+'Week 3'!G43+'Week 4'!G43+'Week 5'!G43</f>
        <v>191</v>
      </c>
      <c r="H43" s="22">
        <f>'Week 1'!H43+'Week 2'!H43+'Week 3'!H43+'Week 4'!H43+'Week 5'!H43</f>
        <v>172</v>
      </c>
      <c r="I43" s="22">
        <f>'Week 1'!I43+'Week 2'!I43+'Week 3'!I43+'Week 4'!I43</f>
        <v>125.25</v>
      </c>
      <c r="J43" s="39"/>
      <c r="K43" s="22">
        <f>SUM(C43:I43)</f>
        <v>1094.25</v>
      </c>
      <c r="L43" s="4"/>
      <c r="M43" s="4"/>
    </row>
    <row r="44" spans="1:13" ht="15.75" customHeight="1">
      <c r="A44" s="337"/>
      <c r="B44" s="65" t="s">
        <v>3</v>
      </c>
      <c r="C44" s="22">
        <f>'Week 1'!C44+'Week 2'!C44+'Week 3'!C44+'Week 4'!C44+'Week 5'!C44</f>
        <v>150</v>
      </c>
      <c r="D44" s="22">
        <f>'Week 1'!D44+'Week 2'!D44+'Week 3'!D44+'Week 4'!D44+'Week 5'!D44</f>
        <v>141.12244897959184</v>
      </c>
      <c r="E44" s="22">
        <f>'Week 1'!E44+'Week 2'!E44+'Week 3'!E44+'Week 4'!E44+'Week 5'!E44</f>
        <v>150</v>
      </c>
      <c r="F44" s="22">
        <f>'Week 1'!F44+'Week 2'!F44+'Week 3'!F44+'Week 4'!F44+'Week 5'!F44</f>
        <v>150</v>
      </c>
      <c r="G44" s="22">
        <f>'Week 1'!G44+'Week 2'!G44+'Week 3'!G44+'Week 4'!G44+'Week 5'!G44</f>
        <v>150</v>
      </c>
      <c r="H44" s="22">
        <f>'Week 1'!H44+'Week 2'!H44+'Week 3'!H44+'Week 4'!H44+'Week 5'!H44</f>
        <v>141.12244897959184</v>
      </c>
      <c r="I44" s="22">
        <f>'Week 1'!I44+'Week 2'!I44+'Week 3'!I44+'Week 4'!I44</f>
        <v>108.82653061224489</v>
      </c>
      <c r="J44" s="39"/>
      <c r="K44" s="22">
        <f>SUM(C44:I44)</f>
        <v>991.07142857142856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1.0452961672473868</v>
      </c>
      <c r="D45" s="42">
        <f t="shared" si="9"/>
        <v>0.82648579197418348</v>
      </c>
      <c r="E45" s="42">
        <f t="shared" si="9"/>
        <v>1.1385199240986716</v>
      </c>
      <c r="F45" s="42">
        <f t="shared" si="9"/>
        <v>0.9375</v>
      </c>
      <c r="G45" s="42">
        <f t="shared" si="9"/>
        <v>0.78534031413612571</v>
      </c>
      <c r="H45" s="42">
        <f t="shared" si="9"/>
        <v>0.82047935453251064</v>
      </c>
      <c r="I45" s="42">
        <f t="shared" si="9"/>
        <v>0.86887449590614685</v>
      </c>
      <c r="J45" s="41"/>
      <c r="K45" s="42">
        <f>IF(K43=0,0,K44/K43)</f>
        <v>0.90570841084891807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1'!C47+'Week 2'!C47+'Week 3'!C47+'Week 4'!C47+'Week 5'!C47</f>
        <v>32</v>
      </c>
      <c r="D47" s="22">
        <f>'Week 1'!D47+'Week 2'!D47+'Week 3'!D47+'Week 4'!D47+'Week 5'!D47</f>
        <v>39.75</v>
      </c>
      <c r="E47" s="22">
        <f>'Week 1'!E47+'Week 2'!E47+'Week 3'!E47+'Week 4'!E47+'Week 5'!E47</f>
        <v>34</v>
      </c>
      <c r="F47" s="22">
        <f>'Week 1'!F47+'Week 2'!F47+'Week 3'!F47+'Week 4'!F47+'Week 5'!F47</f>
        <v>45</v>
      </c>
      <c r="G47" s="22">
        <f>'Week 1'!G47+'Week 2'!G47+'Week 3'!G47+'Week 4'!G47+'Week 5'!G47</f>
        <v>48.5</v>
      </c>
      <c r="H47" s="22">
        <f>'Week 1'!H47+'Week 2'!H47+'Week 3'!H47+'Week 4'!H47+'Week 5'!H47</f>
        <v>35.25</v>
      </c>
      <c r="I47" s="22">
        <f>'Week 1'!I47+'Week 2'!I47+'Week 3'!I47+'Week 4'!I47</f>
        <v>18</v>
      </c>
      <c r="J47" s="39"/>
      <c r="K47" s="22">
        <f>SUM(C47:I47)</f>
        <v>252.5</v>
      </c>
      <c r="L47" s="4"/>
      <c r="M47" s="4"/>
    </row>
    <row r="48" spans="1:13">
      <c r="A48" s="337"/>
      <c r="B48" s="65" t="s">
        <v>3</v>
      </c>
      <c r="C48" s="22">
        <f>'Week 1'!C48+'Week 2'!C48+'Week 3'!C48+'Week 4'!C48+'Week 5'!C48</f>
        <v>40</v>
      </c>
      <c r="D48" s="22">
        <f>'Week 1'!D48+'Week 2'!D48+'Week 3'!D48+'Week 4'!D48+'Week 5'!D48</f>
        <v>40</v>
      </c>
      <c r="E48" s="22">
        <f>'Week 1'!E48+'Week 2'!E48+'Week 3'!E48+'Week 4'!E48+'Week 5'!E48</f>
        <v>40</v>
      </c>
      <c r="F48" s="22">
        <f>'Week 1'!F48+'Week 2'!F48+'Week 3'!F48+'Week 4'!F48+'Week 5'!F48</f>
        <v>40</v>
      </c>
      <c r="G48" s="22">
        <f>'Week 1'!G48+'Week 2'!G48+'Week 3'!G48+'Week 4'!G48+'Week 5'!G48</f>
        <v>40</v>
      </c>
      <c r="H48" s="22">
        <f>'Week 1'!H48+'Week 2'!H48+'Week 3'!H48+'Week 4'!H48+'Week 5'!H48</f>
        <v>40</v>
      </c>
      <c r="I48" s="22">
        <f>'Week 1'!I48+'Week 2'!I48+'Week 3'!I48+'Week 4'!I48</f>
        <v>32</v>
      </c>
      <c r="J48" s="39"/>
      <c r="K48" s="22">
        <f>SUM(C48:I48)</f>
        <v>272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1.25</v>
      </c>
      <c r="D49" s="42">
        <f t="shared" si="10"/>
        <v>1.0062893081761006</v>
      </c>
      <c r="E49" s="42">
        <f t="shared" si="10"/>
        <v>1.1764705882352942</v>
      </c>
      <c r="F49" s="42">
        <f t="shared" si="10"/>
        <v>0.88888888888888884</v>
      </c>
      <c r="G49" s="42">
        <f t="shared" si="10"/>
        <v>0.82474226804123707</v>
      </c>
      <c r="H49" s="42">
        <f t="shared" si="10"/>
        <v>1.1347517730496455</v>
      </c>
      <c r="I49" s="42">
        <f t="shared" si="10"/>
        <v>1.7777777777777777</v>
      </c>
      <c r="J49" s="41"/>
      <c r="K49" s="42">
        <f>IF(K47=0,0,K48/K47)</f>
        <v>1.0772277227722773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1'!C51+'Week 2'!C51+'Week 3'!C51+'Week 4'!C51+'Week 5'!C51</f>
        <v>41.5</v>
      </c>
      <c r="D51" s="22">
        <f>'Week 1'!D51+'Week 2'!D51+'Week 3'!D51+'Week 4'!D51+'Week 5'!D51</f>
        <v>40.5</v>
      </c>
      <c r="E51" s="22">
        <f>'Week 1'!E51+'Week 2'!E51+'Week 3'!E51+'Week 4'!E51+'Week 5'!E51</f>
        <v>40.25</v>
      </c>
      <c r="F51" s="22">
        <f>'Week 1'!F51+'Week 2'!F51+'Week 3'!F51+'Week 4'!F51+'Week 5'!F51</f>
        <v>40.25</v>
      </c>
      <c r="G51" s="22">
        <f>'Week 1'!G51+'Week 2'!G51+'Week 3'!G51+'Week 4'!G51+'Week 5'!G51</f>
        <v>40.5</v>
      </c>
      <c r="H51" s="22">
        <f>'Week 1'!H51+'Week 2'!H51+'Week 3'!H51+'Week 4'!H51+'Week 5'!H51</f>
        <v>40.25</v>
      </c>
      <c r="I51" s="22">
        <f>'Week 1'!I51+'Week 2'!I51+'Week 3'!I51+'Week 4'!I51</f>
        <v>32.25</v>
      </c>
      <c r="J51" s="39"/>
      <c r="K51" s="22">
        <f>SUM(C51:I51)</f>
        <v>275.5</v>
      </c>
      <c r="L51" s="4"/>
      <c r="M51" s="4"/>
    </row>
    <row r="52" spans="1:13">
      <c r="A52" s="337"/>
      <c r="B52" s="65" t="s">
        <v>3</v>
      </c>
      <c r="C52" s="22">
        <f>'Week 1'!C52+'Week 2'!C52+'Week 3'!C52+'Week 4'!C52+'Week 5'!C52</f>
        <v>68.5</v>
      </c>
      <c r="D52" s="22">
        <f>'Week 1'!D52+'Week 2'!D52+'Week 3'!D52+'Week 4'!D52+'Week 5'!D52</f>
        <v>68.5</v>
      </c>
      <c r="E52" s="22">
        <f>'Week 1'!E52+'Week 2'!E52+'Week 3'!E52+'Week 4'!E52+'Week 5'!E52</f>
        <v>68.5</v>
      </c>
      <c r="F52" s="22">
        <f>'Week 1'!F52+'Week 2'!F52+'Week 3'!F52+'Week 4'!F52+'Week 5'!F52</f>
        <v>68.5</v>
      </c>
      <c r="G52" s="22">
        <f>'Week 1'!G52+'Week 2'!G52+'Week 3'!G52+'Week 4'!G52+'Week 5'!G52</f>
        <v>68.5</v>
      </c>
      <c r="H52" s="22">
        <f>'Week 1'!H52+'Week 2'!H52+'Week 3'!H52+'Week 4'!H52+'Week 5'!H52</f>
        <v>68.5</v>
      </c>
      <c r="I52" s="22">
        <f>'Week 1'!I52+'Week 2'!I52+'Week 3'!I52+'Week 4'!I52</f>
        <v>54.8</v>
      </c>
      <c r="J52" s="39"/>
      <c r="K52" s="22">
        <f>SUM(C52:I52)</f>
        <v>465.8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1.6506024096385543</v>
      </c>
      <c r="D53" s="42">
        <f t="shared" si="11"/>
        <v>1.691358024691358</v>
      </c>
      <c r="E53" s="42">
        <f t="shared" si="11"/>
        <v>1.7018633540372672</v>
      </c>
      <c r="F53" s="42">
        <f t="shared" si="11"/>
        <v>1.7018633540372672</v>
      </c>
      <c r="G53" s="42">
        <f t="shared" si="11"/>
        <v>1.691358024691358</v>
      </c>
      <c r="H53" s="42">
        <f t="shared" si="11"/>
        <v>1.7018633540372672</v>
      </c>
      <c r="I53" s="42">
        <f t="shared" si="11"/>
        <v>1.6992248062015503</v>
      </c>
      <c r="J53" s="41"/>
      <c r="K53" s="42">
        <f>IF(K51=0,0,K52/K51)</f>
        <v>1.6907441016333939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1'!C55+'Week 2'!C55+'Week 3'!C55+'Week 4'!C55+'Week 5'!C55</f>
        <v>72.25</v>
      </c>
      <c r="D55" s="22">
        <f>'Week 1'!D55+'Week 2'!D55+'Week 3'!D55+'Week 4'!D55+'Week 5'!D55</f>
        <v>80.25</v>
      </c>
      <c r="E55" s="22">
        <f>'Week 1'!E55+'Week 2'!E55+'Week 3'!E55+'Week 4'!E55+'Week 5'!E55</f>
        <v>57.25</v>
      </c>
      <c r="F55" s="22">
        <f>'Week 1'!F55+'Week 2'!F55+'Week 3'!F55+'Week 4'!F55+'Week 5'!F55</f>
        <v>79.5</v>
      </c>
      <c r="G55" s="22">
        <f>'Week 1'!G55+'Week 2'!G55+'Week 3'!G55+'Week 4'!G55+'Week 5'!G55</f>
        <v>86.75</v>
      </c>
      <c r="H55" s="22">
        <f>'Week 1'!H55+'Week 2'!H55+'Week 3'!H55+'Week 4'!H55+'Week 5'!H55</f>
        <v>73.25</v>
      </c>
      <c r="I55" s="22">
        <f>'Week 1'!I55+'Week 2'!I55+'Week 3'!I55+'Week 4'!I55</f>
        <v>64.75</v>
      </c>
      <c r="J55" s="39"/>
      <c r="K55" s="22">
        <f>SUM(C55:I55)</f>
        <v>514</v>
      </c>
      <c r="L55" s="4"/>
    </row>
    <row r="56" spans="1:13">
      <c r="A56" s="337"/>
      <c r="B56" s="65" t="s">
        <v>3</v>
      </c>
      <c r="C56" s="22">
        <f>'Week 1'!C56+'Week 2'!C56+'Week 3'!C56+'Week 4'!C56+'Week 5'!C56</f>
        <v>57.15</v>
      </c>
      <c r="D56" s="22">
        <f>'Week 1'!D56+'Week 2'!D56+'Week 3'!D56+'Week 4'!D56+'Week 5'!D56</f>
        <v>57.15</v>
      </c>
      <c r="E56" s="22">
        <f>'Week 1'!E56+'Week 2'!E56+'Week 3'!E56+'Week 4'!E56+'Week 5'!E56</f>
        <v>57.15</v>
      </c>
      <c r="F56" s="22">
        <f>'Week 1'!F56+'Week 2'!F56+'Week 3'!F56+'Week 4'!F56+'Week 5'!F56</f>
        <v>57.15</v>
      </c>
      <c r="G56" s="22">
        <f>'Week 1'!G56+'Week 2'!G56+'Week 3'!G56+'Week 4'!G56+'Week 5'!G56</f>
        <v>57.15</v>
      </c>
      <c r="H56" s="22">
        <f>'Week 1'!H56+'Week 2'!H56+'Week 3'!H56+'Week 4'!H56+'Week 5'!H56</f>
        <v>57.15</v>
      </c>
      <c r="I56" s="22">
        <f>'Week 1'!I56+'Week 2'!I56+'Week 3'!I56+'Week 4'!I56</f>
        <v>45.72</v>
      </c>
      <c r="J56" s="39"/>
      <c r="K56" s="22">
        <f>SUM(C56:I56)</f>
        <v>388.62</v>
      </c>
      <c r="L56" s="4"/>
    </row>
    <row r="57" spans="1:13">
      <c r="A57" s="338"/>
      <c r="B57" s="64" t="s">
        <v>4</v>
      </c>
      <c r="C57" s="42">
        <f t="shared" ref="C57:I57" si="12">IF(C55=0,0,C56/C55)</f>
        <v>0.79100346020761247</v>
      </c>
      <c r="D57" s="42">
        <f t="shared" si="12"/>
        <v>0.71214953271028036</v>
      </c>
      <c r="E57" s="42">
        <f t="shared" si="12"/>
        <v>0.99825327510917028</v>
      </c>
      <c r="F57" s="42">
        <f t="shared" si="12"/>
        <v>0.71886792452830184</v>
      </c>
      <c r="G57" s="42">
        <f t="shared" si="12"/>
        <v>0.65878962536023056</v>
      </c>
      <c r="H57" s="42">
        <f t="shared" si="12"/>
        <v>0.78020477815699651</v>
      </c>
      <c r="I57" s="42">
        <f t="shared" si="12"/>
        <v>0.70610038610038606</v>
      </c>
      <c r="J57" s="41"/>
      <c r="K57" s="42">
        <f>IF(K55=0,0,K56/K55)</f>
        <v>0.75607003891050584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185">
        <f>'Week 1'!C59+'Week 2'!C59+'Week 3'!C59+'Week 4'!C59+'Week 5'!C59</f>
        <v>4.5</v>
      </c>
      <c r="D59" s="185">
        <f>'Week 1'!D59+'Week 2'!D59+'Week 3'!D59+'Week 4'!D59+'Week 5'!D59</f>
        <v>0.5</v>
      </c>
      <c r="E59" s="185">
        <f>'Week 1'!E59+'Week 2'!E59+'Week 3'!E59+'Week 4'!E59+'Week 5'!E59</f>
        <v>3.75</v>
      </c>
      <c r="F59" s="185">
        <f>'Week 1'!F59+'Week 2'!F59+'Week 3'!F59+'Week 4'!F59+'Week 5'!F59</f>
        <v>0.75</v>
      </c>
      <c r="G59" s="185">
        <f>'Week 1'!G59+'Week 2'!G59+'Week 3'!G59+'Week 4'!G59+'Week 5'!G59</f>
        <v>6.25</v>
      </c>
      <c r="H59" s="185">
        <f>'Week 1'!H59+'Week 2'!H59+'Week 3'!H59+'Week 4'!H59+'Week 5'!H59</f>
        <v>3.25</v>
      </c>
      <c r="I59" s="185">
        <f>'Week 1'!I59+'Week 2'!I59+'Week 3'!I59+'Week 4'!I59</f>
        <v>4.25</v>
      </c>
      <c r="J59" s="192"/>
      <c r="K59" s="185">
        <f>SUM(C59:I59)</f>
        <v>23.25</v>
      </c>
      <c r="L59" s="4"/>
    </row>
    <row r="60" spans="1:13">
      <c r="A60" s="337"/>
      <c r="B60" s="65" t="s">
        <v>71</v>
      </c>
      <c r="C60" s="188">
        <f>'Week 1'!C60+'Week 2'!C60+'Week 3'!C60+'Week 4'!C60+'Week 5'!C60</f>
        <v>107.07525000000003</v>
      </c>
      <c r="D60" s="188">
        <f>'Week 1'!D60+'Week 2'!D60+'Week 3'!D60+'Week 4'!D60+'Week 5'!D60</f>
        <v>11.897250000000003</v>
      </c>
      <c r="E60" s="188">
        <f>'Week 1'!E60+'Week 2'!E60+'Week 3'!E60+'Week 4'!E60+'Week 5'!E60</f>
        <v>89.229375000000019</v>
      </c>
      <c r="F60" s="188">
        <f>'Week 1'!F60+'Week 2'!F60+'Week 3'!F60+'Week 4'!F60+'Week 5'!F60</f>
        <v>17.845875000000007</v>
      </c>
      <c r="G60" s="188">
        <f>'Week 1'!G60+'Week 2'!G60+'Week 3'!G60+'Week 4'!G60+'Week 5'!G60</f>
        <v>148.71562500000002</v>
      </c>
      <c r="H60" s="188">
        <f>'Week 1'!H60+'Week 2'!H60+'Week 3'!H60+'Week 4'!H60+'Week 5'!H60</f>
        <v>77.332125000000019</v>
      </c>
      <c r="I60" s="188">
        <f>'Week 1'!I60+'Week 2'!I60+'Week 3'!I60+'Week 4'!I60</f>
        <v>101.12662500000003</v>
      </c>
      <c r="J60" s="189"/>
      <c r="K60" s="188">
        <f>SUM(C60:I60)</f>
        <v>553.22212500000012</v>
      </c>
      <c r="L60" s="4"/>
    </row>
    <row r="61" spans="1:13">
      <c r="A61" s="338"/>
      <c r="B61" s="64" t="s">
        <v>17</v>
      </c>
      <c r="C61" s="188">
        <f t="shared" ref="C61:I61" si="13">C60/3</f>
        <v>35.691750000000006</v>
      </c>
      <c r="D61" s="188">
        <f t="shared" si="13"/>
        <v>3.9657500000000012</v>
      </c>
      <c r="E61" s="188">
        <f t="shared" si="13"/>
        <v>29.743125000000006</v>
      </c>
      <c r="F61" s="188">
        <f t="shared" si="13"/>
        <v>5.9486250000000025</v>
      </c>
      <c r="G61" s="188">
        <f t="shared" si="13"/>
        <v>49.571875000000006</v>
      </c>
      <c r="H61" s="188">
        <f t="shared" si="13"/>
        <v>25.777375000000006</v>
      </c>
      <c r="I61" s="188">
        <f t="shared" si="13"/>
        <v>33.708875000000013</v>
      </c>
      <c r="J61" s="189"/>
      <c r="K61" s="188">
        <f>SUM(C61:I61)</f>
        <v>184.40737500000003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1'!C63+'Week 2'!C63+'Week 3'!C63+'Week 4'!C63+'Week 5'!C63</f>
        <v>1043.25</v>
      </c>
      <c r="D63" s="18">
        <f>'Week 1'!D63+'Week 2'!D63+'Week 3'!D63+'Week 4'!D63+'Week 5'!D63</f>
        <v>1166</v>
      </c>
      <c r="E63" s="18">
        <f>'Week 1'!E63+'Week 2'!E63+'Week 3'!E63+'Week 4'!E63+'Week 5'!E63</f>
        <v>963</v>
      </c>
      <c r="F63" s="18">
        <f>'Week 1'!F63+'Week 2'!F63+'Week 3'!F63+'Week 4'!F63+'Week 5'!F63</f>
        <v>1128.75</v>
      </c>
      <c r="G63" s="18">
        <f>'Week 1'!G63+'Week 2'!G63+'Week 3'!G63+'Week 4'!G63+'Week 5'!G63</f>
        <v>1200.25</v>
      </c>
      <c r="H63" s="18">
        <f>'Week 1'!H63+'Week 2'!H63+'Week 3'!H63+'Week 4'!H63+'Week 5'!H63</f>
        <v>1115.25</v>
      </c>
      <c r="I63" s="18">
        <f>'Week 1'!I63+'Week 2'!I63+'Week 3'!I63+'Week 4'!I63</f>
        <v>815.75</v>
      </c>
      <c r="J63" s="39"/>
      <c r="K63" s="18">
        <f>SUM(C63:I63)</f>
        <v>7432.25</v>
      </c>
      <c r="L63" s="29"/>
    </row>
    <row r="64" spans="1:13">
      <c r="A64" s="337"/>
      <c r="B64" s="65" t="s">
        <v>3</v>
      </c>
      <c r="C64" s="18">
        <f>'Week 1'!C64+'Week 2'!C64+'Week 3'!C64+'Week 4'!C64+'Week 5'!C64</f>
        <v>1056.3242550242549</v>
      </c>
      <c r="D64" s="18">
        <f>'Week 1'!D64+'Week 2'!D64+'Week 3'!D64+'Week 4'!D64+'Week 5'!D64</f>
        <v>1065.1015088086517</v>
      </c>
      <c r="E64" s="18">
        <f>'Week 1'!E64+'Week 2'!E64+'Week 3'!E64+'Week 4'!E64+'Week 5'!E64</f>
        <v>994.11708246708247</v>
      </c>
      <c r="F64" s="18">
        <f>'Week 1'!F64+'Week 2'!F64+'Week 3'!F64+'Week 4'!F64+'Week 5'!F64</f>
        <v>1137.3285285285285</v>
      </c>
      <c r="G64" s="18">
        <f>'Week 1'!G64+'Week 2'!G64+'Week 3'!G64+'Week 4'!G64+'Week 5'!G64</f>
        <v>1142.4290136290138</v>
      </c>
      <c r="H64" s="18">
        <f>'Week 1'!H64+'Week 2'!H64+'Week 3'!H64+'Week 4'!H64+'Week 5'!H64</f>
        <v>1101.516385223528</v>
      </c>
      <c r="I64" s="18">
        <f>'Week 1'!I64+'Week 2'!I64+'Week 3'!I64+'Week 4'!I64</f>
        <v>835.22960291531717</v>
      </c>
      <c r="J64" s="39"/>
      <c r="K64" s="18">
        <f>SUM(C64:I64)</f>
        <v>7332.0463765963759</v>
      </c>
      <c r="L64" s="4"/>
    </row>
    <row r="65" spans="1:13">
      <c r="A65" s="338"/>
      <c r="B65" s="64" t="s">
        <v>4</v>
      </c>
      <c r="C65" s="42">
        <f t="shared" ref="C65:I65" si="14">IF(C63=0,0,C64/C63)</f>
        <v>1.012532235824831</v>
      </c>
      <c r="D65" s="42">
        <f t="shared" si="14"/>
        <v>0.9134661310537322</v>
      </c>
      <c r="E65" s="42">
        <f t="shared" si="14"/>
        <v>1.0323126505369495</v>
      </c>
      <c r="F65" s="42">
        <f t="shared" si="14"/>
        <v>1.0076000252744439</v>
      </c>
      <c r="G65" s="42">
        <f t="shared" si="14"/>
        <v>0.95182588096564358</v>
      </c>
      <c r="H65" s="42">
        <f t="shared" si="14"/>
        <v>0.98768561777496344</v>
      </c>
      <c r="I65" s="42">
        <f t="shared" si="14"/>
        <v>1.023879378382246</v>
      </c>
      <c r="J65" s="41"/>
      <c r="K65" s="42">
        <f>IF(K63=0,0,K64/K63)</f>
        <v>0.98651772701353913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1'!C67+'Week 2'!C67+'Week 3'!C67+'Week 4'!C67+'Week 5'!C67</f>
        <v>14699.029250000001</v>
      </c>
      <c r="D67" s="28">
        <f>'Week 1'!D67+'Week 2'!D67+'Week 3'!D67+'Week 4'!D67+'Week 5'!D67</f>
        <v>16390.03325</v>
      </c>
      <c r="E67" s="28">
        <f>'Week 1'!E67+'Week 2'!E67+'Week 3'!E67+'Week 4'!E67+'Week 5'!E67</f>
        <v>13477.170625000001</v>
      </c>
      <c r="F67" s="28">
        <f>'Week 1'!F67+'Week 2'!F67+'Week 3'!F67+'Week 4'!F67+'Week 5'!F67</f>
        <v>15899.313625000003</v>
      </c>
      <c r="G67" s="28">
        <f>'Week 1'!G67+'Week 2'!G67+'Week 3'!G67+'Week 4'!G67+'Week 5'!G67</f>
        <v>16971.904374999998</v>
      </c>
      <c r="H67" s="28">
        <f>'Week 1'!H67+'Week 2'!H67+'Week 3'!H67+'Week 4'!H67+'Week 5'!H67</f>
        <v>15658.854874999999</v>
      </c>
      <c r="I67" s="28">
        <f>'Week 1'!I67+'Week 2'!I67+'Week 3'!I67+'Week 4'!I67</f>
        <v>11572.016375000001</v>
      </c>
      <c r="J67" s="48"/>
      <c r="K67" s="28">
        <f>SUM(C67:I67)</f>
        <v>104668.322375</v>
      </c>
      <c r="L67" s="273">
        <v>76995</v>
      </c>
      <c r="M67" s="271">
        <f>+L67-K67</f>
        <v>-27673.322375000003</v>
      </c>
    </row>
    <row r="68" spans="1:13">
      <c r="A68" s="337"/>
      <c r="B68" s="65" t="s">
        <v>128</v>
      </c>
      <c r="C68" s="28">
        <f>'Week 1'!C68+'Week 2'!C68+'Week 3'!C68+'Week 4'!C68+'Week 5'!C68</f>
        <v>14715.223121621622</v>
      </c>
      <c r="D68" s="28">
        <f>'Week 1'!D68+'Week 2'!D68+'Week 3'!D68+'Week 4'!D68+'Week 5'!D68</f>
        <v>14831.609506802723</v>
      </c>
      <c r="E68" s="28">
        <f>'Week 1'!E68+'Week 2'!E68+'Week 3'!E68+'Week 4'!E68+'Week 5'!E68</f>
        <v>13890.356013513519</v>
      </c>
      <c r="F68" s="28">
        <f>'Week 1'!F68+'Week 2'!F68+'Week 3'!F68+'Week 4'!F68+'Week 5'!F68</f>
        <v>15789.339788288289</v>
      </c>
      <c r="G68" s="28">
        <f>'Week 1'!G68+'Week 2'!G68+'Week 3'!G68+'Week 4'!G68+'Week 5'!G68</f>
        <v>15856.972220720723</v>
      </c>
      <c r="H68" s="28">
        <f>'Week 1'!H68+'Week 2'!H68+'Week 3'!H68+'Week 4'!H68+'Week 5'!H68</f>
        <v>15314.470768063984</v>
      </c>
      <c r="I68" s="28">
        <f>'Week 1'!I68+'Week 2'!I68+'Week 3'!I68+'Week 4'!I68</f>
        <v>11641.835334657108</v>
      </c>
      <c r="J68" s="48"/>
      <c r="K68" s="28">
        <f>SUM(C68:I68)</f>
        <v>102039.80675366797</v>
      </c>
      <c r="L68" s="4"/>
    </row>
    <row r="69" spans="1:13">
      <c r="A69" s="338"/>
      <c r="B69" s="64" t="s">
        <v>4</v>
      </c>
      <c r="C69" s="42">
        <f t="shared" ref="C69:I69" si="15">IF(C67=0,0,C68/C67)</f>
        <v>1.0011016966730386</v>
      </c>
      <c r="D69" s="42">
        <f t="shared" si="15"/>
        <v>0.90491637695748561</v>
      </c>
      <c r="E69" s="42">
        <f t="shared" si="15"/>
        <v>1.030658170027696</v>
      </c>
      <c r="F69" s="42">
        <f t="shared" si="15"/>
        <v>0.99308310790606769</v>
      </c>
      <c r="G69" s="42">
        <f t="shared" si="15"/>
        <v>0.93430718617990827</v>
      </c>
      <c r="H69" s="42">
        <f t="shared" si="15"/>
        <v>0.97800706950251914</v>
      </c>
      <c r="I69" s="42">
        <f t="shared" si="15"/>
        <v>1.0060334307690699</v>
      </c>
      <c r="J69" s="41"/>
      <c r="K69" s="42">
        <f>IF(K67=0,0,K68/K67)</f>
        <v>0.97488719068301555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-13.074255024254853</v>
      </c>
      <c r="D71" s="47">
        <f t="shared" ref="D71:I71" si="16">IF(D63=0,0,D63-D64)</f>
        <v>100.89849119134828</v>
      </c>
      <c r="E71" s="47">
        <f t="shared" si="16"/>
        <v>-31.117082467082469</v>
      </c>
      <c r="F71" s="47">
        <f t="shared" si="16"/>
        <v>-8.5785285285285227</v>
      </c>
      <c r="G71" s="47">
        <f t="shared" si="16"/>
        <v>57.820986370986247</v>
      </c>
      <c r="H71" s="47">
        <f t="shared" si="16"/>
        <v>13.733614776471995</v>
      </c>
      <c r="I71" s="47">
        <f t="shared" si="16"/>
        <v>-19.479602915317173</v>
      </c>
      <c r="J71" s="26"/>
      <c r="K71" s="47">
        <f>IF(K63=0,0,K63-K64)</f>
        <v>100.20362340362408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-16.193871621620929</v>
      </c>
      <c r="D72" s="137">
        <f t="shared" ref="D72:I72" si="17">IF(D64=0,0,D67-D68)</f>
        <v>1558.4237431972779</v>
      </c>
      <c r="E72" s="137">
        <f t="shared" si="17"/>
        <v>-413.18538851351877</v>
      </c>
      <c r="F72" s="137">
        <f t="shared" si="17"/>
        <v>109.97383671171337</v>
      </c>
      <c r="G72" s="137">
        <f t="shared" si="17"/>
        <v>1114.932154279275</v>
      </c>
      <c r="H72" s="137">
        <f t="shared" si="17"/>
        <v>344.38410693601509</v>
      </c>
      <c r="I72" s="137">
        <f t="shared" si="17"/>
        <v>-69.818959657106461</v>
      </c>
      <c r="J72" s="26"/>
      <c r="K72" s="137">
        <f>IF(K64=0,0,K67-K68)</f>
        <v>2628.5156213320297</v>
      </c>
      <c r="L72" s="4"/>
    </row>
    <row r="73" spans="1:13">
      <c r="A73" s="68" t="s">
        <v>154</v>
      </c>
      <c r="B73" s="78">
        <f>IF(K64=0,0,(K64*60)/K11)</f>
        <v>61.622465694884795</v>
      </c>
      <c r="C73" s="78">
        <f>IF(C63=0,0,(C63*60)/C11)</f>
        <v>61.91394658753709</v>
      </c>
      <c r="D73" s="78">
        <f t="shared" ref="D73:I73" si="18">IF(D63=0,0,(D63*60)/D11)</f>
        <v>68.790560471976406</v>
      </c>
      <c r="E73" s="78">
        <f t="shared" si="18"/>
        <v>63.986710963455153</v>
      </c>
      <c r="F73" s="78">
        <f t="shared" si="18"/>
        <v>57.785836177474401</v>
      </c>
      <c r="G73" s="78">
        <f t="shared" si="18"/>
        <v>61.656678082191782</v>
      </c>
      <c r="H73" s="78">
        <f t="shared" si="18"/>
        <v>61.165447897623402</v>
      </c>
      <c r="I73" s="78">
        <f t="shared" si="18"/>
        <v>63.236434108527135</v>
      </c>
      <c r="J73" s="26"/>
      <c r="K73" s="78">
        <f>IF(K63=0,0,(K63*60)/K11)</f>
        <v>62.464630900686373</v>
      </c>
      <c r="L73" s="4"/>
    </row>
    <row r="74" spans="1:13">
      <c r="A74" s="68" t="str">
        <f>'Week 1'!A74</f>
        <v>Rooms Cleaned per AM GRA</v>
      </c>
      <c r="B74" s="78">
        <f>IF(K16=0,0,(K8/(K16/8)))</f>
        <v>16.649999999999999</v>
      </c>
      <c r="C74" s="78">
        <f t="shared" ref="C74:K74" si="19">IF(C15=0,0,(C8/(C15/8)))</f>
        <v>16.168234643054788</v>
      </c>
      <c r="D74" s="78">
        <f t="shared" si="19"/>
        <v>14.612807881773399</v>
      </c>
      <c r="E74" s="78">
        <f t="shared" si="19"/>
        <v>15.837974683544303</v>
      </c>
      <c r="F74" s="78">
        <f t="shared" si="19"/>
        <v>16.978334135772748</v>
      </c>
      <c r="G74" s="78">
        <f t="shared" si="19"/>
        <v>15.617501127649977</v>
      </c>
      <c r="H74" s="78">
        <f t="shared" si="19"/>
        <v>15.914271797369702</v>
      </c>
      <c r="I74" s="78">
        <f t="shared" si="19"/>
        <v>15.443577004968063</v>
      </c>
      <c r="J74" s="26"/>
      <c r="K74" s="78">
        <f t="shared" si="19"/>
        <v>15.806877704395355</v>
      </c>
      <c r="L74" s="4"/>
    </row>
    <row r="75" spans="1:13">
      <c r="A75" s="68" t="str">
        <f>'Week 1'!A75</f>
        <v>Rooms Cleaned per PM GRA</v>
      </c>
      <c r="B75" s="78">
        <f>IF(K20=0,0,(K9/(K20/8)))</f>
        <v>12.828665568369027</v>
      </c>
      <c r="C75" s="78">
        <f>IF(C19=0,0,(C9/(C19/8)))</f>
        <v>12.8</v>
      </c>
      <c r="D75" s="78">
        <f t="shared" ref="D75:I75" si="20">IF(D19=0,0,(D9/(D19/8)))</f>
        <v>10.625482625482626</v>
      </c>
      <c r="E75" s="78">
        <f t="shared" si="20"/>
        <v>13.786561264822135</v>
      </c>
      <c r="F75" s="78">
        <f t="shared" si="20"/>
        <v>11.733333333333333</v>
      </c>
      <c r="G75" s="78">
        <f t="shared" si="20"/>
        <v>12.307692307692308</v>
      </c>
      <c r="H75" s="78">
        <f t="shared" si="20"/>
        <v>11.851851851851851</v>
      </c>
      <c r="I75" s="78">
        <f t="shared" si="20"/>
        <v>14.56</v>
      </c>
      <c r="J75" s="26"/>
      <c r="K75" s="78">
        <f>IF(K19=0,0,(K9/(K19/8)))</f>
        <v>12.511749347258485</v>
      </c>
      <c r="L75" s="4"/>
    </row>
    <row r="76" spans="1:13">
      <c r="A76" s="68" t="str">
        <f>'Week 1'!A76</f>
        <v>Rooms per Carpet Cleaner</v>
      </c>
      <c r="B76" s="78">
        <f>IF(K28=0,0,(K12/(K28/7.5)))</f>
        <v>13.065420560747665</v>
      </c>
      <c r="C76" s="78">
        <f>IF(C27=0,0,(C12/(C27/7.5)))</f>
        <v>8.75</v>
      </c>
      <c r="D76" s="78">
        <f t="shared" ref="D76:I76" si="21">IF(D27=0,0,(D12/(D27/7.5)))</f>
        <v>8.671875</v>
      </c>
      <c r="E76" s="78">
        <f t="shared" si="21"/>
        <v>7.734375</v>
      </c>
      <c r="F76" s="78">
        <f t="shared" si="21"/>
        <v>9.375</v>
      </c>
      <c r="G76" s="78">
        <f t="shared" si="21"/>
        <v>9.375</v>
      </c>
      <c r="H76" s="78">
        <f t="shared" si="21"/>
        <v>8.671875</v>
      </c>
      <c r="I76" s="78">
        <f t="shared" si="21"/>
        <v>8.90625</v>
      </c>
      <c r="J76" s="129"/>
      <c r="K76" s="78">
        <f>IF(K27=0,0,(K12/(K27/7.5)))</f>
        <v>8.7374999999999989</v>
      </c>
      <c r="L76" s="4"/>
    </row>
    <row r="77" spans="1:13">
      <c r="A77" s="68" t="str">
        <f>'Week 1'!A77</f>
        <v>Rooms per Laundry Attendant</v>
      </c>
      <c r="B77" s="78">
        <f>IF(K44=0,0,(K11/(K44/7.5)))</f>
        <v>54.024864864864867</v>
      </c>
      <c r="C77" s="78">
        <f>IF(C43=0,0,(C11/(C43/7.5)))</f>
        <v>52.839721254355403</v>
      </c>
      <c r="D77" s="78">
        <f t="shared" ref="D77:I77" si="22">IF(D43=0,0,(D11/(D43/7.5)))</f>
        <v>44.670571010248906</v>
      </c>
      <c r="E77" s="78">
        <f t="shared" si="22"/>
        <v>51.40417457305503</v>
      </c>
      <c r="F77" s="78">
        <f t="shared" si="22"/>
        <v>54.9375</v>
      </c>
      <c r="G77" s="78">
        <f t="shared" si="22"/>
        <v>45.863874345549739</v>
      </c>
      <c r="H77" s="78">
        <f t="shared" si="22"/>
        <v>47.70348837209302</v>
      </c>
      <c r="I77" s="78">
        <f t="shared" si="22"/>
        <v>46.34730538922156</v>
      </c>
      <c r="J77" s="38"/>
      <c r="K77" s="78">
        <f>IF(K43=0,0,(K11/(K43/7.5)))</f>
        <v>48.930774503084301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workbookViewId="0">
      <selection activeCell="L11" sqref="L11:N11"/>
    </sheetView>
  </sheetViews>
  <sheetFormatPr defaultRowHeight="15"/>
  <cols>
    <col min="1" max="1" width="23.77734375" style="1" customWidth="1"/>
    <col min="2" max="2" width="18.886718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144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1.5079092748664866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144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6'!C6+'Week 7'!C6+'Week 8'!C6+'Week 9'!C6</f>
        <v>754</v>
      </c>
      <c r="D6" s="18">
        <f>'Week 6'!D6+'Week 7'!D6+'Week 8'!D6+'Week 9'!D6</f>
        <v>768</v>
      </c>
      <c r="E6" s="18">
        <f>'Week 6'!E6+'Week 7'!E6+'Week 8'!E6+'Week 9'!E6</f>
        <v>528</v>
      </c>
      <c r="F6" s="18">
        <f>'Week 6'!F6+'Week 7'!F6+'Week 8'!F6+'Week 9'!F6</f>
        <v>934</v>
      </c>
      <c r="G6" s="18">
        <f>'Week 6'!G6+'Week 7'!G6+'Week 8'!G6+'Week 9'!G6</f>
        <v>1099</v>
      </c>
      <c r="H6" s="18">
        <f>'Week 6'!H6+'Week 7'!H6+'Week 8'!H6+'Week 9'!H6</f>
        <v>1082</v>
      </c>
      <c r="I6" s="18">
        <f>'Week 5'!I6+'Week 6'!I6+'Week 7'!I6+'Week 8'!I6</f>
        <v>827</v>
      </c>
      <c r="J6" s="37"/>
      <c r="K6" s="18">
        <f>SUM(C6:I6)</f>
        <v>5992</v>
      </c>
      <c r="L6" s="263">
        <f>+K67/K6</f>
        <v>14.467909274866487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0.60806451612903223</v>
      </c>
      <c r="D7" s="42">
        <f t="shared" ref="D7:I7" si="0">D6/1240</f>
        <v>0.61935483870967745</v>
      </c>
      <c r="E7" s="42">
        <f t="shared" si="0"/>
        <v>0.4258064516129032</v>
      </c>
      <c r="F7" s="42">
        <f t="shared" si="0"/>
        <v>0.75322580645161286</v>
      </c>
      <c r="G7" s="42">
        <f t="shared" si="0"/>
        <v>0.88629032258064511</v>
      </c>
      <c r="H7" s="42">
        <f t="shared" si="0"/>
        <v>0.8725806451612903</v>
      </c>
      <c r="I7" s="42">
        <f t="shared" si="0"/>
        <v>0.66693548387096779</v>
      </c>
      <c r="J7" s="37"/>
      <c r="K7" s="42">
        <f>K6/8680</f>
        <v>0.69032258064516128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6'!C8+'Week 7'!C8+'Week 8'!C8+'Week 9'!C8</f>
        <v>685</v>
      </c>
      <c r="D8" s="18">
        <f>'Week 6'!D8+'Week 7'!D8+'Week 8'!D8+'Week 9'!D8</f>
        <v>677</v>
      </c>
      <c r="E8" s="18">
        <f>'Week 6'!E8+'Week 7'!E8+'Week 8'!E8+'Week 9'!E8</f>
        <v>472</v>
      </c>
      <c r="F8" s="18">
        <f>'Week 6'!F8+'Week 7'!F8+'Week 8'!F8+'Week 9'!F8</f>
        <v>856</v>
      </c>
      <c r="G8" s="18">
        <f>'Week 6'!G8+'Week 7'!G8+'Week 8'!G8+'Week 9'!G8</f>
        <v>967</v>
      </c>
      <c r="H8" s="18">
        <f>'Week 6'!H8+'Week 7'!H8+'Week 8'!H8+'Week 9'!H8</f>
        <v>926</v>
      </c>
      <c r="I8" s="18">
        <f>'Week 5'!I8+'Week 6'!I8+'Week 7'!I8+'Week 8'!I8</f>
        <v>764</v>
      </c>
      <c r="J8" s="37"/>
      <c r="K8" s="18">
        <f t="shared" ref="K8:K13" si="1">SUM(C8:I8)</f>
        <v>5347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6'!C9+'Week 7'!C9+'Week 8'!C9+'Week 9'!C9</f>
        <v>48</v>
      </c>
      <c r="D9" s="18">
        <f>'Week 6'!D9+'Week 7'!D9+'Week 8'!D9+'Week 9'!D9</f>
        <v>47</v>
      </c>
      <c r="E9" s="18">
        <f>'Week 6'!E9+'Week 7'!E9+'Week 8'!E9+'Week 9'!E9</f>
        <v>57</v>
      </c>
      <c r="F9" s="18">
        <f>'Week 6'!F9+'Week 7'!F9+'Week 8'!F9+'Week 9'!F9</f>
        <v>42</v>
      </c>
      <c r="G9" s="18">
        <f>'Week 6'!G9+'Week 7'!G9+'Week 8'!G9+'Week 9'!G9</f>
        <v>44</v>
      </c>
      <c r="H9" s="18">
        <f>'Week 6'!H9+'Week 7'!H9+'Week 8'!H9+'Week 9'!H9</f>
        <v>66</v>
      </c>
      <c r="I9" s="18">
        <f>'Week 5'!I9+'Week 6'!I9+'Week 7'!I9+'Week 8'!I9</f>
        <v>48</v>
      </c>
      <c r="J9" s="37"/>
      <c r="K9" s="18">
        <f t="shared" si="1"/>
        <v>352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6'!C10+'Week 7'!C10+'Week 8'!C10+'Week 9'!C10</f>
        <v>4</v>
      </c>
      <c r="D10" s="18">
        <f>'Week 6'!D10+'Week 7'!D10+'Week 8'!D10+'Week 9'!D10</f>
        <v>0</v>
      </c>
      <c r="E10" s="18">
        <f>'Week 6'!E10+'Week 7'!E10+'Week 8'!E10+'Week 9'!E10</f>
        <v>2</v>
      </c>
      <c r="F10" s="18">
        <f>'Week 6'!F10+'Week 7'!F10+'Week 8'!F10+'Week 9'!F10</f>
        <v>2</v>
      </c>
      <c r="G10" s="18">
        <f>'Week 6'!G10+'Week 7'!G10+'Week 8'!G10+'Week 9'!G10</f>
        <v>2</v>
      </c>
      <c r="H10" s="18">
        <f>'Week 6'!H10+'Week 7'!H10+'Week 8'!H10+'Week 9'!H10</f>
        <v>1</v>
      </c>
      <c r="I10" s="18">
        <f>'Week 5'!I10+'Week 6'!I10+'Week 7'!I10+'Week 8'!I10</f>
        <v>4</v>
      </c>
      <c r="J10" s="37"/>
      <c r="K10" s="18">
        <f t="shared" si="1"/>
        <v>15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6'!C11+'Week 7'!C11+'Week 8'!C11+'Week 9'!C11</f>
        <v>737</v>
      </c>
      <c r="D11" s="18">
        <f>'Week 6'!D11+'Week 7'!D11+'Week 8'!D11+'Week 9'!D11</f>
        <v>724</v>
      </c>
      <c r="E11" s="18">
        <f>'Week 6'!E11+'Week 7'!E11+'Week 8'!E11+'Week 9'!E11</f>
        <v>531</v>
      </c>
      <c r="F11" s="18">
        <f>'Week 6'!F11+'Week 7'!F11+'Week 8'!F11+'Week 9'!F11</f>
        <v>900</v>
      </c>
      <c r="G11" s="18">
        <f>'Week 6'!G11+'Week 7'!G11+'Week 8'!G11+'Week 9'!G11</f>
        <v>1013</v>
      </c>
      <c r="H11" s="18">
        <f>'Week 6'!H11+'Week 7'!H11+'Week 8'!H11+'Week 9'!H11</f>
        <v>993</v>
      </c>
      <c r="I11" s="18">
        <f>'Week 5'!I11+'Week 6'!I11+'Week 7'!I11+'Week 8'!I11</f>
        <v>816</v>
      </c>
      <c r="J11" s="37"/>
      <c r="K11" s="18">
        <f t="shared" si="1"/>
        <v>5714</v>
      </c>
      <c r="L11" s="284">
        <f>+K63/K11</f>
        <v>1.0793664683234161</v>
      </c>
      <c r="M11" s="54" t="s">
        <v>197</v>
      </c>
      <c r="N11" s="53"/>
    </row>
    <row r="12" spans="1:24">
      <c r="A12" s="15"/>
      <c r="B12" s="62" t="str">
        <f>'Week 1'!B12</f>
        <v>Guestroom Carpets Cleaned</v>
      </c>
      <c r="C12" s="18">
        <f>'Week 6'!C12+'Week 7'!C12+'Week 8'!C12+'Week 9'!C12</f>
        <v>30</v>
      </c>
      <c r="D12" s="18">
        <f>'Week 6'!D12+'Week 7'!D12+'Week 8'!D12+'Week 9'!D12</f>
        <v>40</v>
      </c>
      <c r="E12" s="18">
        <f>'Week 6'!E12+'Week 7'!E12+'Week 8'!E12+'Week 9'!E12</f>
        <v>16</v>
      </c>
      <c r="F12" s="18">
        <f>'Week 6'!F12+'Week 7'!F12+'Week 8'!F12+'Week 9'!F12</f>
        <v>30</v>
      </c>
      <c r="G12" s="18">
        <f>'Week 6'!G12+'Week 7'!G12+'Week 8'!G12+'Week 9'!G12</f>
        <v>30</v>
      </c>
      <c r="H12" s="18">
        <f>'Week 6'!H12+'Week 7'!H12+'Week 8'!H12+'Week 9'!H12</f>
        <v>40</v>
      </c>
      <c r="I12" s="18">
        <f>'Week 5'!I12+'Week 6'!I12+'Week 7'!I12+'Week 8'!I12</f>
        <v>40</v>
      </c>
      <c r="J12" s="37"/>
      <c r="K12" s="18">
        <f t="shared" si="1"/>
        <v>226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6'!C13+'Week 7'!C13+'Week 8'!C13+'Week 9'!C13</f>
        <v>0</v>
      </c>
      <c r="D13" s="18">
        <f>'Week 6'!D13+'Week 7'!D13+'Week 8'!D13+'Week 9'!D13</f>
        <v>0</v>
      </c>
      <c r="E13" s="18">
        <f>'Week 6'!E13+'Week 7'!E13+'Week 8'!E13+'Week 9'!E13</f>
        <v>0</v>
      </c>
      <c r="F13" s="18">
        <f>'Week 6'!F13+'Week 7'!F13+'Week 8'!F13+'Week 9'!F13</f>
        <v>0</v>
      </c>
      <c r="G13" s="18">
        <f>'Week 6'!G13+'Week 7'!G13+'Week 8'!G13+'Week 9'!G13</f>
        <v>0</v>
      </c>
      <c r="H13" s="18">
        <f>'Week 6'!H13+'Week 7'!H13+'Week 8'!H13+'Week 9'!H13</f>
        <v>0</v>
      </c>
      <c r="I13" s="18">
        <f>'Week 5'!I13+'Week 6'!I13+'Week 7'!I13+'Week 8'!I13</f>
        <v>0</v>
      </c>
      <c r="J13" s="37"/>
      <c r="K13" s="18">
        <f t="shared" si="1"/>
        <v>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6'!C15+'Week 7'!C15+'Week 8'!C15+'Week 9'!C15</f>
        <v>321.75</v>
      </c>
      <c r="D15" s="22">
        <f>'Week 6'!D15+'Week 7'!D15+'Week 8'!D15+'Week 9'!D15</f>
        <v>368.75</v>
      </c>
      <c r="E15" s="22">
        <f>'Week 6'!E15+'Week 7'!E15+'Week 8'!E15+'Week 9'!E15</f>
        <v>239.5</v>
      </c>
      <c r="F15" s="22">
        <f>'Week 6'!F15+'Week 7'!F15+'Week 8'!F15+'Week 9'!F15</f>
        <v>387</v>
      </c>
      <c r="G15" s="22">
        <f>'Week 6'!G15+'Week 7'!G15+'Week 8'!G15+'Week 9'!G15</f>
        <v>462</v>
      </c>
      <c r="H15" s="22">
        <f>'Week 6'!H15+'Week 7'!H15+'Week 8'!H15+'Week 9'!H15</f>
        <v>510.5</v>
      </c>
      <c r="I15" s="22">
        <f>'Week 5'!I15+'Week 6'!I15+'Week 7'!I15+'Week 8'!I15</f>
        <v>385.25</v>
      </c>
      <c r="J15" s="39"/>
      <c r="K15" s="22">
        <f>SUM(C15:I15)</f>
        <v>2674.75</v>
      </c>
      <c r="L15" s="4"/>
      <c r="M15" s="21"/>
    </row>
    <row r="16" spans="1:24">
      <c r="A16" s="345"/>
      <c r="B16" s="65" t="s">
        <v>3</v>
      </c>
      <c r="C16" s="22">
        <f>'Week 6'!C16+'Week 7'!C16+'Week 8'!C16+'Week 9'!C16</f>
        <v>330.09009009009009</v>
      </c>
      <c r="D16" s="22">
        <f>'Week 6'!D16+'Week 7'!D16+'Week 8'!D16+'Week 9'!D16</f>
        <v>327.68768768768768</v>
      </c>
      <c r="E16" s="22">
        <f>'Week 6'!E16+'Week 7'!E16+'Week 8'!E16+'Week 9'!E16</f>
        <v>226.78678678678682</v>
      </c>
      <c r="F16" s="22">
        <f>'Week 6'!F16+'Week 7'!F16+'Week 8'!F16+'Week 9'!F16</f>
        <v>411.7717717717718</v>
      </c>
      <c r="G16" s="22">
        <f>'Week 6'!G16+'Week 7'!G16+'Week 8'!G16+'Week 9'!G16</f>
        <v>464.62462462462469</v>
      </c>
      <c r="H16" s="22">
        <f>'Week 6'!H16+'Week 7'!H16+'Week 8'!H16+'Week 9'!H16</f>
        <v>445.40540540540542</v>
      </c>
      <c r="I16" s="22">
        <f>'Week 5'!I16+'Week 6'!I16+'Week 7'!I16+'Week 8'!I16</f>
        <v>368.52852852852857</v>
      </c>
      <c r="J16" s="39"/>
      <c r="K16" s="22">
        <f>SUM(C16:I16)</f>
        <v>2574.8948948948951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1.0259210259210259</v>
      </c>
      <c r="D17" s="42">
        <f t="shared" si="2"/>
        <v>0.88864457678016995</v>
      </c>
      <c r="E17" s="42">
        <f t="shared" si="2"/>
        <v>0.94691769013272153</v>
      </c>
      <c r="F17" s="42">
        <f t="shared" si="2"/>
        <v>1.0640097461802889</v>
      </c>
      <c r="G17" s="42">
        <f t="shared" si="2"/>
        <v>1.0056810056810057</v>
      </c>
      <c r="H17" s="42">
        <f t="shared" si="2"/>
        <v>0.87248855123487834</v>
      </c>
      <c r="I17" s="42">
        <f t="shared" si="2"/>
        <v>0.9565957911188282</v>
      </c>
      <c r="J17" s="41"/>
      <c r="K17" s="42">
        <f>IF(K15=0,0,K16/K15)</f>
        <v>0.96266749972703802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6'!C19+'Week 7'!C19+'Week 8'!C19+'Week 9'!C19</f>
        <v>46</v>
      </c>
      <c r="D19" s="22">
        <f>'Week 6'!D19+'Week 7'!D19+'Week 8'!D19+'Week 9'!D19</f>
        <v>38.75</v>
      </c>
      <c r="E19" s="22">
        <f>'Week 6'!E19+'Week 7'!E19+'Week 8'!E19+'Week 9'!E19</f>
        <v>38</v>
      </c>
      <c r="F19" s="22">
        <f>'Week 6'!F19+'Week 7'!F19+'Week 8'!F19+'Week 9'!F19</f>
        <v>30.25</v>
      </c>
      <c r="G19" s="22">
        <f>'Week 6'!G19+'Week 7'!G19+'Week 8'!G19+'Week 9'!G19</f>
        <v>29.25</v>
      </c>
      <c r="H19" s="22">
        <f>'Week 6'!H19+'Week 7'!H19+'Week 8'!H19+'Week 9'!H19</f>
        <v>38.75</v>
      </c>
      <c r="I19" s="22">
        <f>'Week 5'!I19+'Week 6'!I19+'Week 7'!I19+'Week 8'!I19</f>
        <v>39.75</v>
      </c>
      <c r="J19" s="39"/>
      <c r="K19" s="22">
        <f>SUM(C19:I19)</f>
        <v>260.75</v>
      </c>
      <c r="L19" s="4"/>
      <c r="M19" s="4"/>
    </row>
    <row r="20" spans="1:13">
      <c r="A20" s="345"/>
      <c r="B20" s="65" t="s">
        <v>3</v>
      </c>
      <c r="C20" s="22">
        <f>'Week 6'!C20+'Week 7'!C20+'Week 8'!C20+'Week 9'!C20</f>
        <v>32</v>
      </c>
      <c r="D20" s="22">
        <f>'Week 6'!D20+'Week 7'!D20+'Week 8'!D20+'Week 9'!D20</f>
        <v>28.923076923076923</v>
      </c>
      <c r="E20" s="22">
        <f>'Week 6'!E20+'Week 7'!E20+'Week 8'!E20+'Week 9'!E20</f>
        <v>38.153846153846153</v>
      </c>
      <c r="F20" s="22">
        <f>'Week 6'!F20+'Week 7'!F20+'Week 8'!F20+'Week 9'!F20</f>
        <v>25.846153846153847</v>
      </c>
      <c r="G20" s="22">
        <f>'Week 6'!G20+'Week 7'!G20+'Week 8'!G20+'Week 9'!G20</f>
        <v>28.923076923076923</v>
      </c>
      <c r="H20" s="22">
        <f>'Week 6'!H20+'Week 7'!H20+'Week 8'!H20+'Week 9'!H20</f>
        <v>41.230769230769226</v>
      </c>
      <c r="I20" s="22">
        <f>'Week 5'!I20+'Week 6'!I20+'Week 7'!I20+'Week 8'!I20</f>
        <v>28.923076923076923</v>
      </c>
      <c r="J20" s="39"/>
      <c r="K20" s="22">
        <f>SUM(C20:I20)</f>
        <v>224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0.69565217391304346</v>
      </c>
      <c r="D21" s="42">
        <f t="shared" si="3"/>
        <v>0.74640198511166256</v>
      </c>
      <c r="E21" s="42">
        <f t="shared" si="3"/>
        <v>1.0040485829959513</v>
      </c>
      <c r="F21" s="42">
        <f t="shared" si="3"/>
        <v>0.85441830896376347</v>
      </c>
      <c r="G21" s="42">
        <f t="shared" si="3"/>
        <v>0.9888231426692965</v>
      </c>
      <c r="H21" s="42">
        <f t="shared" si="3"/>
        <v>1.0640198511166252</v>
      </c>
      <c r="I21" s="42">
        <f t="shared" si="3"/>
        <v>0.72762457668118041</v>
      </c>
      <c r="J21" s="41"/>
      <c r="K21" s="42">
        <f>IF(K19=0,0,K20/K19)</f>
        <v>0.85906040268456374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6'!C23+'Week 7'!C23+'Week 8'!C23+'Week 9'!C23</f>
        <v>60</v>
      </c>
      <c r="D23" s="22">
        <f>'Week 6'!D23+'Week 7'!D23+'Week 8'!D23+'Week 9'!D23</f>
        <v>77</v>
      </c>
      <c r="E23" s="22">
        <f>'Week 6'!E23+'Week 7'!E23+'Week 8'!E23+'Week 9'!E23</f>
        <v>40</v>
      </c>
      <c r="F23" s="22">
        <f>'Week 6'!F23+'Week 7'!F23+'Week 8'!F23+'Week 9'!F23</f>
        <v>63.75</v>
      </c>
      <c r="G23" s="22">
        <f>'Week 6'!G23+'Week 7'!G23+'Week 8'!G23+'Week 9'!G23</f>
        <v>72.5</v>
      </c>
      <c r="H23" s="22">
        <f>'Week 6'!H23+'Week 7'!H23+'Week 8'!H23+'Week 9'!H23</f>
        <v>70.25</v>
      </c>
      <c r="I23" s="22">
        <f>'Week 5'!I23+'Week 6'!I23+'Week 7'!I23+'Week 8'!I23</f>
        <v>60</v>
      </c>
      <c r="J23" s="39"/>
      <c r="K23" s="22">
        <f>SUM(C23:I23)</f>
        <v>443.5</v>
      </c>
      <c r="L23" s="4"/>
      <c r="M23" s="4"/>
    </row>
    <row r="24" spans="1:13">
      <c r="A24" s="337"/>
      <c r="B24" s="65" t="s">
        <v>3</v>
      </c>
      <c r="C24" s="22">
        <f>'Week 6'!C24+'Week 7'!C24+'Week 8'!C24+'Week 9'!C24</f>
        <v>75</v>
      </c>
      <c r="D24" s="22">
        <f>'Week 6'!D24+'Week 7'!D24+'Week 8'!D24+'Week 9'!D24</f>
        <v>75</v>
      </c>
      <c r="E24" s="22">
        <f>'Week 6'!E24+'Week 7'!E24+'Week 8'!E24+'Week 9'!E24</f>
        <v>60</v>
      </c>
      <c r="F24" s="22">
        <f>'Week 6'!F24+'Week 7'!F24+'Week 8'!F24+'Week 9'!F24</f>
        <v>90</v>
      </c>
      <c r="G24" s="22">
        <f>'Week 6'!G24+'Week 7'!G24+'Week 8'!G24+'Week 9'!G24</f>
        <v>90</v>
      </c>
      <c r="H24" s="22">
        <f>'Week 6'!H24+'Week 7'!H24+'Week 8'!H24+'Week 9'!H24</f>
        <v>82.5</v>
      </c>
      <c r="I24" s="22">
        <f>'Week 5'!I24+'Week 6'!I24+'Week 7'!I24+'Week 8'!I24</f>
        <v>75</v>
      </c>
      <c r="J24" s="39"/>
      <c r="K24" s="22">
        <f>SUM(C24:I24)</f>
        <v>547.5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1.25</v>
      </c>
      <c r="D25" s="42">
        <f t="shared" si="4"/>
        <v>0.97402597402597402</v>
      </c>
      <c r="E25" s="42">
        <f t="shared" si="4"/>
        <v>1.5</v>
      </c>
      <c r="F25" s="42">
        <f t="shared" si="4"/>
        <v>1.411764705882353</v>
      </c>
      <c r="G25" s="42">
        <f t="shared" si="4"/>
        <v>1.2413793103448276</v>
      </c>
      <c r="H25" s="42">
        <f t="shared" si="4"/>
        <v>1.1743772241992882</v>
      </c>
      <c r="I25" s="42">
        <f t="shared" si="4"/>
        <v>1.25</v>
      </c>
      <c r="J25" s="41"/>
      <c r="K25" s="42">
        <f>IF(K23=0,0,K24/K23)</f>
        <v>1.2344983089064261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6'!C27+'Week 7'!C27+'Week 8'!C27+'Week 9'!C27</f>
        <v>24</v>
      </c>
      <c r="D27" s="22">
        <f>'Week 6'!D27+'Week 7'!D27+'Week 8'!D27+'Week 9'!D27</f>
        <v>32</v>
      </c>
      <c r="E27" s="22">
        <f>'Week 6'!E27+'Week 7'!E27+'Week 8'!E27+'Week 9'!E27</f>
        <v>16</v>
      </c>
      <c r="F27" s="22">
        <f>'Week 6'!F27+'Week 7'!F27+'Week 8'!F27+'Week 9'!F27</f>
        <v>24</v>
      </c>
      <c r="G27" s="22">
        <f>'Week 6'!G27+'Week 7'!G27+'Week 8'!G27+'Week 9'!G27</f>
        <v>24</v>
      </c>
      <c r="H27" s="22">
        <f>'Week 6'!H27+'Week 7'!H27+'Week 8'!H27+'Week 9'!H27</f>
        <v>32</v>
      </c>
      <c r="I27" s="22">
        <f>'Week 5'!I27+'Week 6'!I27+'Week 7'!I27+'Week 8'!I27</f>
        <v>32</v>
      </c>
      <c r="J27" s="39"/>
      <c r="K27" s="22">
        <f>SUM(C27:I27)</f>
        <v>184</v>
      </c>
      <c r="L27" s="4"/>
      <c r="M27" s="4"/>
    </row>
    <row r="28" spans="1:13">
      <c r="A28" s="337"/>
      <c r="B28" s="65" t="s">
        <v>3</v>
      </c>
      <c r="C28" s="22">
        <f>'Week 6'!C28+'Week 7'!C28+'Week 8'!C28+'Week 9'!C28</f>
        <v>16.049999999999997</v>
      </c>
      <c r="D28" s="22">
        <f>'Week 6'!D28+'Week 7'!D28+'Week 8'!D28+'Week 9'!D28</f>
        <v>21.4</v>
      </c>
      <c r="E28" s="22">
        <f>'Week 6'!E28+'Week 7'!E28+'Week 8'!E28+'Week 9'!E28</f>
        <v>10.7</v>
      </c>
      <c r="F28" s="22">
        <f>'Week 6'!F28+'Week 7'!F28+'Week 8'!F28+'Week 9'!F28</f>
        <v>16.049999999999997</v>
      </c>
      <c r="G28" s="22">
        <f>'Week 6'!G28+'Week 7'!G28+'Week 8'!G28+'Week 9'!G28</f>
        <v>16.049999999999997</v>
      </c>
      <c r="H28" s="22">
        <f>'Week 6'!H28+'Week 7'!H28+'Week 8'!H28+'Week 9'!H28</f>
        <v>21.4</v>
      </c>
      <c r="I28" s="22">
        <f>'Week 5'!I28+'Week 6'!I28+'Week 7'!I28+'Week 8'!I28</f>
        <v>21.4</v>
      </c>
      <c r="J28" s="39"/>
      <c r="K28" s="22">
        <f>SUM(C28:I28)</f>
        <v>123.04999999999998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0.66874999999999984</v>
      </c>
      <c r="D29" s="42">
        <f t="shared" si="5"/>
        <v>0.66874999999999996</v>
      </c>
      <c r="E29" s="42">
        <f t="shared" si="5"/>
        <v>0.66874999999999996</v>
      </c>
      <c r="F29" s="42">
        <f t="shared" si="5"/>
        <v>0.66874999999999984</v>
      </c>
      <c r="G29" s="42">
        <f t="shared" si="5"/>
        <v>0.66874999999999984</v>
      </c>
      <c r="H29" s="42">
        <f t="shared" si="5"/>
        <v>0.66874999999999996</v>
      </c>
      <c r="I29" s="42">
        <f t="shared" si="5"/>
        <v>0.66874999999999996</v>
      </c>
      <c r="J29" s="41"/>
      <c r="K29" s="42">
        <f>IF(K27=0,0,K28/K27)</f>
        <v>0.66874999999999996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6'!C31+'Week 7'!C31+'Week 8'!C31+'Week 9'!C31</f>
        <v>28</v>
      </c>
      <c r="D31" s="22">
        <f>'Week 6'!D31+'Week 7'!D31+'Week 8'!D31+'Week 9'!D31</f>
        <v>22.75</v>
      </c>
      <c r="E31" s="22">
        <f>'Week 6'!E31+'Week 7'!E31+'Week 8'!E31+'Week 9'!E31</f>
        <v>8</v>
      </c>
      <c r="F31" s="22">
        <f>'Week 6'!F31+'Week 7'!F31+'Week 8'!F31+'Week 9'!F31</f>
        <v>28</v>
      </c>
      <c r="G31" s="22">
        <f>'Week 6'!G31+'Week 7'!G31+'Week 8'!G31+'Week 9'!G31</f>
        <v>29</v>
      </c>
      <c r="H31" s="22">
        <f>'Week 6'!H31+'Week 7'!H31+'Week 8'!H31+'Week 9'!H31</f>
        <v>30</v>
      </c>
      <c r="I31" s="22">
        <f>'Week 5'!I31+'Week 6'!I31+'Week 7'!I31+'Week 8'!I31</f>
        <v>29.5</v>
      </c>
      <c r="J31" s="39"/>
      <c r="K31" s="22">
        <f>SUM(C31:I31)</f>
        <v>175.25</v>
      </c>
      <c r="L31" s="4"/>
      <c r="M31" s="4"/>
    </row>
    <row r="32" spans="1:13" ht="15.75" customHeight="1">
      <c r="A32" s="337"/>
      <c r="B32" s="65" t="s">
        <v>3</v>
      </c>
      <c r="C32" s="22">
        <f>'Week 6'!C32+'Week 7'!C32+'Week 8'!C32+'Week 9'!C32</f>
        <v>30</v>
      </c>
      <c r="D32" s="22">
        <f>'Week 6'!D32+'Week 7'!D32+'Week 8'!D32+'Week 9'!D32</f>
        <v>30</v>
      </c>
      <c r="E32" s="22">
        <f>'Week 6'!E32+'Week 7'!E32+'Week 8'!E32+'Week 9'!E32</f>
        <v>30</v>
      </c>
      <c r="F32" s="22">
        <f>'Week 6'!F32+'Week 7'!F32+'Week 8'!F32+'Week 9'!F32</f>
        <v>30</v>
      </c>
      <c r="G32" s="22">
        <f>'Week 6'!G32+'Week 7'!G32+'Week 8'!G32+'Week 9'!G32</f>
        <v>30</v>
      </c>
      <c r="H32" s="22">
        <f>'Week 6'!H32+'Week 7'!H32+'Week 8'!H32+'Week 9'!H32</f>
        <v>30</v>
      </c>
      <c r="I32" s="22">
        <f>'Week 5'!I32+'Week 6'!I32+'Week 7'!I32+'Week 8'!I32</f>
        <v>30</v>
      </c>
      <c r="J32" s="39"/>
      <c r="K32" s="22">
        <f>SUM(C32:I32)</f>
        <v>210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1.0714285714285714</v>
      </c>
      <c r="D33" s="42">
        <f t="shared" si="6"/>
        <v>1.3186813186813187</v>
      </c>
      <c r="E33" s="42">
        <f t="shared" si="6"/>
        <v>3.75</v>
      </c>
      <c r="F33" s="42">
        <f t="shared" si="6"/>
        <v>1.0714285714285714</v>
      </c>
      <c r="G33" s="42">
        <f t="shared" si="6"/>
        <v>1.0344827586206897</v>
      </c>
      <c r="H33" s="42">
        <f t="shared" si="6"/>
        <v>1</v>
      </c>
      <c r="I33" s="42">
        <f t="shared" si="6"/>
        <v>1.0169491525423728</v>
      </c>
      <c r="J33" s="41"/>
      <c r="K33" s="42">
        <f>IF(K31=0,0,K32/K31)</f>
        <v>1.1982881597717547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6'!C35+'Week 7'!C35+'Week 8'!C35+'Week 9'!C35</f>
        <v>28</v>
      </c>
      <c r="D35" s="22">
        <f>'Week 6'!D35+'Week 7'!D35+'Week 8'!D35+'Week 9'!D35</f>
        <v>13.5</v>
      </c>
      <c r="E35" s="22">
        <f>'Week 6'!E35+'Week 7'!E35+'Week 8'!E35+'Week 9'!E35</f>
        <v>24</v>
      </c>
      <c r="F35" s="22">
        <f>'Week 6'!F35+'Week 7'!F35+'Week 8'!F35+'Week 9'!F35</f>
        <v>28.25</v>
      </c>
      <c r="G35" s="22">
        <f>'Week 6'!G35+'Week 7'!G35+'Week 8'!G35+'Week 9'!G35</f>
        <v>32</v>
      </c>
      <c r="H35" s="22">
        <f>'Week 6'!H35+'Week 7'!H35+'Week 8'!H35+'Week 9'!H35</f>
        <v>32.25</v>
      </c>
      <c r="I35" s="22">
        <f>'Week 5'!I35+'Week 6'!I35+'Week 7'!I35+'Week 8'!I35</f>
        <v>28</v>
      </c>
      <c r="J35" s="39"/>
      <c r="K35" s="22">
        <f>SUM(C35:I35)</f>
        <v>186</v>
      </c>
      <c r="L35" s="4"/>
      <c r="M35" s="4"/>
    </row>
    <row r="36" spans="1:13">
      <c r="A36" s="337"/>
      <c r="B36" s="65" t="s">
        <v>3</v>
      </c>
      <c r="C36" s="22">
        <f>'Week 6'!C36+'Week 7'!C36+'Week 8'!C36+'Week 9'!C36</f>
        <v>30</v>
      </c>
      <c r="D36" s="22">
        <f>'Week 6'!D36+'Week 7'!D36+'Week 8'!D36+'Week 9'!D36</f>
        <v>30</v>
      </c>
      <c r="E36" s="22">
        <f>'Week 6'!E36+'Week 7'!E36+'Week 8'!E36+'Week 9'!E36</f>
        <v>30</v>
      </c>
      <c r="F36" s="22">
        <f>'Week 6'!F36+'Week 7'!F36+'Week 8'!F36+'Week 9'!F36</f>
        <v>30</v>
      </c>
      <c r="G36" s="22">
        <f>'Week 6'!G36+'Week 7'!G36+'Week 8'!G36+'Week 9'!G36</f>
        <v>30</v>
      </c>
      <c r="H36" s="22">
        <f>'Week 6'!H36+'Week 7'!H36+'Week 8'!H36+'Week 9'!H36</f>
        <v>30</v>
      </c>
      <c r="I36" s="22">
        <f>'Week 5'!I36+'Week 6'!I36+'Week 7'!I36+'Week 8'!I36</f>
        <v>30</v>
      </c>
      <c r="J36" s="39"/>
      <c r="K36" s="22">
        <f>SUM(C36:I36)</f>
        <v>210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1.0714285714285714</v>
      </c>
      <c r="D37" s="42">
        <f t="shared" si="7"/>
        <v>2.2222222222222223</v>
      </c>
      <c r="E37" s="42">
        <f t="shared" si="7"/>
        <v>1.25</v>
      </c>
      <c r="F37" s="42">
        <f t="shared" si="7"/>
        <v>1.0619469026548674</v>
      </c>
      <c r="G37" s="42">
        <f t="shared" si="7"/>
        <v>0.9375</v>
      </c>
      <c r="H37" s="42">
        <f t="shared" si="7"/>
        <v>0.93023255813953487</v>
      </c>
      <c r="I37" s="42">
        <f t="shared" si="7"/>
        <v>1.0714285714285714</v>
      </c>
      <c r="J37" s="41"/>
      <c r="K37" s="42">
        <f>IF(K35=0,0,K36/K35)</f>
        <v>1.1290322580645162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6'!C39+'Week 7'!C39+'Week 8'!C39+'Week 9'!C39</f>
        <v>64</v>
      </c>
      <c r="D39" s="22">
        <f>'Week 6'!D39+'Week 7'!D39+'Week 8'!D39+'Week 9'!D39</f>
        <v>64</v>
      </c>
      <c r="E39" s="22">
        <f>'Week 6'!E39+'Week 7'!E39+'Week 8'!E39+'Week 9'!E39</f>
        <v>68.75</v>
      </c>
      <c r="F39" s="22">
        <f>'Week 6'!F39+'Week 7'!F39+'Week 8'!F39+'Week 9'!F39</f>
        <v>64</v>
      </c>
      <c r="G39" s="22">
        <f>'Week 6'!G39+'Week 7'!G39+'Week 8'!G39+'Week 9'!G39</f>
        <v>63.25</v>
      </c>
      <c r="H39" s="22">
        <f>'Week 6'!H39+'Week 7'!H39+'Week 8'!H39+'Week 9'!H39</f>
        <v>64</v>
      </c>
      <c r="I39" s="22">
        <f>'Week 5'!I39+'Week 6'!I39+'Week 7'!I39+'Week 8'!I39</f>
        <v>56.5</v>
      </c>
      <c r="J39" s="39"/>
      <c r="K39" s="22">
        <f>SUM(C39:I39)</f>
        <v>444.5</v>
      </c>
      <c r="L39" s="4"/>
      <c r="M39" s="4"/>
    </row>
    <row r="40" spans="1:13" ht="15.75" customHeight="1">
      <c r="A40" s="337"/>
      <c r="B40" s="65" t="s">
        <v>3</v>
      </c>
      <c r="C40" s="22">
        <f>'Week 6'!C40+'Week 7'!C40+'Week 8'!C40+'Week 9'!C40</f>
        <v>45.68</v>
      </c>
      <c r="D40" s="22">
        <f>'Week 6'!D40+'Week 7'!D40+'Week 8'!D40+'Week 9'!D40</f>
        <v>45.68</v>
      </c>
      <c r="E40" s="22">
        <f>'Week 6'!E40+'Week 7'!E40+'Week 8'!E40+'Week 9'!E40</f>
        <v>45.68</v>
      </c>
      <c r="F40" s="22">
        <f>'Week 6'!F40+'Week 7'!F40+'Week 8'!F40+'Week 9'!F40</f>
        <v>45.68</v>
      </c>
      <c r="G40" s="22">
        <f>'Week 6'!G40+'Week 7'!G40+'Week 8'!G40+'Week 9'!G40</f>
        <v>45.68</v>
      </c>
      <c r="H40" s="22">
        <f>'Week 6'!H40+'Week 7'!H40+'Week 8'!H40+'Week 9'!H40</f>
        <v>45.68</v>
      </c>
      <c r="I40" s="22">
        <f>'Week 5'!I40+'Week 6'!I40+'Week 7'!I40+'Week 8'!I40</f>
        <v>45.68</v>
      </c>
      <c r="J40" s="39"/>
      <c r="K40" s="22">
        <f>SUM(C40:I40)</f>
        <v>319.76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0.71375</v>
      </c>
      <c r="D41" s="42">
        <f t="shared" si="8"/>
        <v>0.71375</v>
      </c>
      <c r="E41" s="42">
        <f t="shared" si="8"/>
        <v>0.6644363636363636</v>
      </c>
      <c r="F41" s="42">
        <f t="shared" si="8"/>
        <v>0.71375</v>
      </c>
      <c r="G41" s="42">
        <f t="shared" si="8"/>
        <v>0.72221343873517785</v>
      </c>
      <c r="H41" s="42">
        <f t="shared" si="8"/>
        <v>0.71375</v>
      </c>
      <c r="I41" s="42">
        <f t="shared" si="8"/>
        <v>0.80849557522123894</v>
      </c>
      <c r="J41" s="41"/>
      <c r="K41" s="42">
        <f>IF(K39=0,0,K40/K39)</f>
        <v>0.71937007874015746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6'!C43+'Week 7'!C43+'Week 8'!C43+'Week 9'!C43</f>
        <v>130</v>
      </c>
      <c r="D43" s="22">
        <f>'Week 6'!D43+'Week 7'!D43+'Week 8'!D43+'Week 9'!D43</f>
        <v>123.5</v>
      </c>
      <c r="E43" s="22">
        <f>'Week 6'!E43+'Week 7'!E43+'Week 8'!E43+'Week 9'!E43</f>
        <v>112</v>
      </c>
      <c r="F43" s="22">
        <f>'Week 6'!F43+'Week 7'!F43+'Week 8'!F43+'Week 9'!F43</f>
        <v>136</v>
      </c>
      <c r="G43" s="22">
        <f>'Week 6'!G43+'Week 7'!G43+'Week 8'!G43+'Week 9'!G43</f>
        <v>156</v>
      </c>
      <c r="H43" s="22">
        <f>'Week 6'!H43+'Week 7'!H43+'Week 8'!H43+'Week 9'!H43</f>
        <v>150.5</v>
      </c>
      <c r="I43" s="22">
        <f>'Week 5'!I43+'Week 6'!I43+'Week 7'!I43+'Week 8'!I43</f>
        <v>121.5</v>
      </c>
      <c r="J43" s="39"/>
      <c r="K43" s="22">
        <f>SUM(C43:I43)</f>
        <v>929.5</v>
      </c>
      <c r="L43" s="4"/>
      <c r="M43" s="4"/>
    </row>
    <row r="44" spans="1:13" ht="15.75" customHeight="1">
      <c r="A44" s="337"/>
      <c r="B44" s="65" t="s">
        <v>3</v>
      </c>
      <c r="C44" s="22">
        <f>'Week 6'!C44+'Week 7'!C44+'Week 8'!C44+'Week 9'!C44</f>
        <v>120</v>
      </c>
      <c r="D44" s="22">
        <f>'Week 6'!D44+'Week 7'!D44+'Week 8'!D44+'Week 9'!D44</f>
        <v>120</v>
      </c>
      <c r="E44" s="22">
        <f>'Week 6'!E44+'Week 7'!E44+'Week 8'!E44+'Week 9'!E44</f>
        <v>88.010204081632651</v>
      </c>
      <c r="F44" s="22">
        <f>'Week 6'!F44+'Week 7'!F44+'Week 8'!F44+'Week 9'!F44</f>
        <v>120</v>
      </c>
      <c r="G44" s="22">
        <f>'Week 6'!G44+'Week 7'!G44+'Week 8'!G44+'Week 9'!G44</f>
        <v>120</v>
      </c>
      <c r="H44" s="22">
        <f>'Week 6'!H44+'Week 7'!H44+'Week 8'!H44+'Week 9'!H44</f>
        <v>120</v>
      </c>
      <c r="I44" s="22">
        <f>'Week 5'!I44+'Week 6'!I44+'Week 7'!I44+'Week 8'!I44</f>
        <v>120</v>
      </c>
      <c r="J44" s="39"/>
      <c r="K44" s="22">
        <f>SUM(C44:I44)</f>
        <v>808.01020408163265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0.92307692307692313</v>
      </c>
      <c r="D45" s="42">
        <f t="shared" si="9"/>
        <v>0.97165991902834004</v>
      </c>
      <c r="E45" s="42">
        <f t="shared" si="9"/>
        <v>0.78580539358600576</v>
      </c>
      <c r="F45" s="42">
        <f t="shared" si="9"/>
        <v>0.88235294117647056</v>
      </c>
      <c r="G45" s="42">
        <f t="shared" si="9"/>
        <v>0.76923076923076927</v>
      </c>
      <c r="H45" s="42">
        <f t="shared" si="9"/>
        <v>0.79734219269102991</v>
      </c>
      <c r="I45" s="42">
        <f t="shared" si="9"/>
        <v>0.98765432098765427</v>
      </c>
      <c r="J45" s="41"/>
      <c r="K45" s="42">
        <f>IF(K43=0,0,K44/K43)</f>
        <v>0.86929553962521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6'!C47+'Week 7'!C47+'Week 8'!C47+'Week 9'!C47</f>
        <v>32</v>
      </c>
      <c r="D47" s="22">
        <f>'Week 6'!D47+'Week 7'!D47+'Week 8'!D47+'Week 9'!D47</f>
        <v>31.75</v>
      </c>
      <c r="E47" s="22">
        <f>'Week 6'!E47+'Week 7'!E47+'Week 8'!E47+'Week 9'!E47</f>
        <v>23</v>
      </c>
      <c r="F47" s="22">
        <f>'Week 6'!F47+'Week 7'!F47+'Week 8'!F47+'Week 9'!F47</f>
        <v>40</v>
      </c>
      <c r="G47" s="22">
        <f>'Week 6'!G47+'Week 7'!G47+'Week 8'!G47+'Week 9'!G47</f>
        <v>32.5</v>
      </c>
      <c r="H47" s="22">
        <f>'Week 6'!H47+'Week 7'!H47+'Week 8'!H47+'Week 9'!H47</f>
        <v>45.5</v>
      </c>
      <c r="I47" s="22">
        <f>'Week 5'!I47+'Week 6'!I47+'Week 7'!I47+'Week 8'!I47</f>
        <v>27.75</v>
      </c>
      <c r="J47" s="39"/>
      <c r="K47" s="22">
        <f>SUM(C47:I47)</f>
        <v>232.5</v>
      </c>
      <c r="L47" s="4"/>
      <c r="M47" s="4"/>
    </row>
    <row r="48" spans="1:13">
      <c r="A48" s="337"/>
      <c r="B48" s="65" t="s">
        <v>3</v>
      </c>
      <c r="C48" s="22">
        <f>'Week 6'!C48+'Week 7'!C48+'Week 8'!C48+'Week 9'!C48</f>
        <v>32</v>
      </c>
      <c r="D48" s="22">
        <f>'Week 6'!D48+'Week 7'!D48+'Week 8'!D48+'Week 9'!D48</f>
        <v>32</v>
      </c>
      <c r="E48" s="22">
        <f>'Week 6'!E48+'Week 7'!E48+'Week 8'!E48+'Week 9'!E48</f>
        <v>32</v>
      </c>
      <c r="F48" s="22">
        <f>'Week 6'!F48+'Week 7'!F48+'Week 8'!F48+'Week 9'!F48</f>
        <v>32</v>
      </c>
      <c r="G48" s="22">
        <f>'Week 6'!G48+'Week 7'!G48+'Week 8'!G48+'Week 9'!G48</f>
        <v>32</v>
      </c>
      <c r="H48" s="22">
        <f>'Week 6'!H48+'Week 7'!H48+'Week 8'!H48+'Week 9'!H48</f>
        <v>32</v>
      </c>
      <c r="I48" s="22">
        <f>'Week 5'!I48+'Week 6'!I48+'Week 7'!I48+'Week 8'!I48</f>
        <v>32</v>
      </c>
      <c r="J48" s="39"/>
      <c r="K48" s="22">
        <f>SUM(C48:I48)</f>
        <v>224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</v>
      </c>
      <c r="D49" s="42">
        <f t="shared" si="10"/>
        <v>1.0078740157480315</v>
      </c>
      <c r="E49" s="42">
        <f t="shared" si="10"/>
        <v>1.3913043478260869</v>
      </c>
      <c r="F49" s="42">
        <f t="shared" si="10"/>
        <v>0.8</v>
      </c>
      <c r="G49" s="42">
        <f t="shared" si="10"/>
        <v>0.98461538461538467</v>
      </c>
      <c r="H49" s="42">
        <f t="shared" si="10"/>
        <v>0.70329670329670335</v>
      </c>
      <c r="I49" s="42">
        <f t="shared" si="10"/>
        <v>1.1531531531531531</v>
      </c>
      <c r="J49" s="41"/>
      <c r="K49" s="42">
        <f>IF(K47=0,0,K48/K47)</f>
        <v>0.96344086021505382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6'!C51+'Week 7'!C51+'Week 8'!C51+'Week 9'!C51</f>
        <v>31.5</v>
      </c>
      <c r="D51" s="22">
        <f>'Week 6'!D51+'Week 7'!D51+'Week 8'!D51+'Week 9'!D51</f>
        <v>31.5</v>
      </c>
      <c r="E51" s="22">
        <f>'Week 6'!E51+'Week 7'!E51+'Week 8'!E51+'Week 9'!E51</f>
        <v>32.25</v>
      </c>
      <c r="F51" s="22">
        <f>'Week 6'!F51+'Week 7'!F51+'Week 8'!F51+'Week 9'!F51</f>
        <v>34</v>
      </c>
      <c r="G51" s="22">
        <f>'Week 6'!G51+'Week 7'!G51+'Week 8'!G51+'Week 9'!G51</f>
        <v>32.25</v>
      </c>
      <c r="H51" s="22">
        <f>'Week 6'!H51+'Week 7'!H51+'Week 8'!H51+'Week 9'!H51</f>
        <v>31.5</v>
      </c>
      <c r="I51" s="22">
        <f>'Week 5'!I51+'Week 6'!I51+'Week 7'!I51+'Week 8'!I51</f>
        <v>32.25</v>
      </c>
      <c r="J51" s="39"/>
      <c r="K51" s="22">
        <f>SUM(C51:I51)</f>
        <v>225.25</v>
      </c>
      <c r="L51" s="4"/>
      <c r="M51" s="4"/>
    </row>
    <row r="52" spans="1:13">
      <c r="A52" s="337"/>
      <c r="B52" s="65" t="s">
        <v>3</v>
      </c>
      <c r="C52" s="22">
        <f>'Week 6'!C52+'Week 7'!C52+'Week 8'!C52+'Week 9'!C52</f>
        <v>54.8</v>
      </c>
      <c r="D52" s="22">
        <f>'Week 6'!D52+'Week 7'!D52+'Week 8'!D52+'Week 9'!D52</f>
        <v>54.8</v>
      </c>
      <c r="E52" s="22">
        <f>'Week 6'!E52+'Week 7'!E52+'Week 8'!E52+'Week 9'!E52</f>
        <v>54.8</v>
      </c>
      <c r="F52" s="22">
        <f>'Week 6'!F52+'Week 7'!F52+'Week 8'!F52+'Week 9'!F52</f>
        <v>54.8</v>
      </c>
      <c r="G52" s="22">
        <f>'Week 6'!G52+'Week 7'!G52+'Week 8'!G52+'Week 9'!G52</f>
        <v>54.8</v>
      </c>
      <c r="H52" s="22">
        <f>'Week 6'!H52+'Week 7'!H52+'Week 8'!H52+'Week 9'!H52</f>
        <v>54.8</v>
      </c>
      <c r="I52" s="22">
        <f>'Week 5'!I52+'Week 6'!I52+'Week 7'!I52+'Week 8'!I52</f>
        <v>54.8</v>
      </c>
      <c r="J52" s="39"/>
      <c r="K52" s="22">
        <f>SUM(C52:I52)</f>
        <v>383.6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1.7396825396825395</v>
      </c>
      <c r="D53" s="42">
        <f t="shared" si="11"/>
        <v>1.7396825396825395</v>
      </c>
      <c r="E53" s="42">
        <f t="shared" si="11"/>
        <v>1.6992248062015503</v>
      </c>
      <c r="F53" s="42">
        <f t="shared" si="11"/>
        <v>1.6117647058823528</v>
      </c>
      <c r="G53" s="42">
        <f t="shared" si="11"/>
        <v>1.6992248062015503</v>
      </c>
      <c r="H53" s="42">
        <f t="shared" si="11"/>
        <v>1.7396825396825395</v>
      </c>
      <c r="I53" s="42">
        <f t="shared" si="11"/>
        <v>1.6992248062015503</v>
      </c>
      <c r="J53" s="41"/>
      <c r="K53" s="42">
        <f>IF(K51=0,0,K52/K51)</f>
        <v>1.7029966703662598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6'!C55+'Week 7'!C55+'Week 8'!C55+'Week 9'!C55</f>
        <v>64</v>
      </c>
      <c r="D55" s="22">
        <f>'Week 6'!D55+'Week 7'!D55+'Week 8'!D55+'Week 9'!D55</f>
        <v>55.25</v>
      </c>
      <c r="E55" s="22">
        <f>'Week 6'!E55+'Week 7'!E55+'Week 8'!E55+'Week 9'!E55</f>
        <v>39.25</v>
      </c>
      <c r="F55" s="22">
        <f>'Week 6'!F55+'Week 7'!F55+'Week 8'!F55+'Week 9'!F55</f>
        <v>65.75</v>
      </c>
      <c r="G55" s="22">
        <f>'Week 6'!G55+'Week 7'!G55+'Week 8'!G55+'Week 9'!G55</f>
        <v>64.5</v>
      </c>
      <c r="H55" s="22">
        <f>'Week 6'!H55+'Week 7'!H55+'Week 8'!H55+'Week 9'!H55</f>
        <v>66</v>
      </c>
      <c r="I55" s="22">
        <f>'Week 5'!I55+'Week 6'!I55+'Week 7'!I55+'Week 8'!I55</f>
        <v>56.75</v>
      </c>
      <c r="J55" s="39"/>
      <c r="K55" s="22">
        <f>SUM(C55:I55)</f>
        <v>411.5</v>
      </c>
      <c r="L55" s="4"/>
    </row>
    <row r="56" spans="1:13">
      <c r="A56" s="337"/>
      <c r="B56" s="65" t="s">
        <v>3</v>
      </c>
      <c r="C56" s="22">
        <f>'Week 6'!C56+'Week 7'!C56+'Week 8'!C56+'Week 9'!C56</f>
        <v>45.72</v>
      </c>
      <c r="D56" s="22">
        <f>'Week 6'!D56+'Week 7'!D56+'Week 8'!D56+'Week 9'!D56</f>
        <v>45.72</v>
      </c>
      <c r="E56" s="22">
        <f>'Week 6'!E56+'Week 7'!E56+'Week 8'!E56+'Week 9'!E56</f>
        <v>45.72</v>
      </c>
      <c r="F56" s="22">
        <f>'Week 6'!F56+'Week 7'!F56+'Week 8'!F56+'Week 9'!F56</f>
        <v>45.72</v>
      </c>
      <c r="G56" s="22">
        <f>'Week 6'!G56+'Week 7'!G56+'Week 8'!G56+'Week 9'!G56</f>
        <v>45.72</v>
      </c>
      <c r="H56" s="22">
        <f>'Week 6'!H56+'Week 7'!H56+'Week 8'!H56+'Week 9'!H56</f>
        <v>45.72</v>
      </c>
      <c r="I56" s="22">
        <f>'Week 5'!I56+'Week 6'!I56+'Week 7'!I56+'Week 8'!I56</f>
        <v>45.72</v>
      </c>
      <c r="J56" s="39"/>
      <c r="K56" s="22">
        <f>SUM(C56:I56)</f>
        <v>320.03999999999996</v>
      </c>
      <c r="L56" s="4"/>
    </row>
    <row r="57" spans="1:13">
      <c r="A57" s="338"/>
      <c r="B57" s="64" t="s">
        <v>4</v>
      </c>
      <c r="C57" s="42">
        <f t="shared" ref="C57:I57" si="12">IF(C55=0,0,C56/C55)</f>
        <v>0.71437499999999998</v>
      </c>
      <c r="D57" s="42">
        <f t="shared" si="12"/>
        <v>0.82751131221719454</v>
      </c>
      <c r="E57" s="42">
        <f t="shared" si="12"/>
        <v>1.1648407643312102</v>
      </c>
      <c r="F57" s="42">
        <f t="shared" si="12"/>
        <v>0.69536121673003803</v>
      </c>
      <c r="G57" s="42">
        <f t="shared" si="12"/>
        <v>0.70883720930232552</v>
      </c>
      <c r="H57" s="42">
        <f t="shared" si="12"/>
        <v>0.69272727272727275</v>
      </c>
      <c r="I57" s="42">
        <f t="shared" si="12"/>
        <v>0.8056387665198238</v>
      </c>
      <c r="J57" s="41"/>
      <c r="K57" s="42">
        <f>IF(K55=0,0,K56/K55)</f>
        <v>0.77773997569866338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185">
        <f>'Week 6'!C59+'Week 7'!C59+'Week 8'!C59+'Week 9'!C59</f>
        <v>1.75</v>
      </c>
      <c r="D59" s="185">
        <f>'Week 6'!D59+'Week 7'!D59+'Week 8'!D59+'Week 9'!D59</f>
        <v>5.5</v>
      </c>
      <c r="E59" s="185">
        <f>'Week 6'!E59+'Week 7'!E59+'Week 8'!E59+'Week 9'!E59</f>
        <v>0</v>
      </c>
      <c r="F59" s="185">
        <f>'Week 6'!F59+'Week 7'!F59+'Week 8'!F59+'Week 9'!F59</f>
        <v>0.25</v>
      </c>
      <c r="G59" s="185">
        <f>'Week 6'!G59+'Week 7'!G59+'Week 8'!G59+'Week 9'!G59</f>
        <v>3</v>
      </c>
      <c r="H59" s="185">
        <f>'Week 6'!H59+'Week 7'!H59+'Week 8'!H59+'Week 9'!H59</f>
        <v>1.5</v>
      </c>
      <c r="I59" s="185">
        <f>'Week 5'!I59+'Week 6'!I59+'Week 7'!I59+'Week 8'!I59</f>
        <v>1.25</v>
      </c>
      <c r="J59" s="39"/>
      <c r="K59" s="22">
        <f>SUM(C59:I59)</f>
        <v>13.25</v>
      </c>
      <c r="L59" s="4"/>
    </row>
    <row r="60" spans="1:13">
      <c r="A60" s="337"/>
      <c r="B60" s="65" t="s">
        <v>71</v>
      </c>
      <c r="C60" s="188">
        <f>'Week 6'!C60+'Week 7'!C60+'Week 8'!C60+'Week 9'!C60</f>
        <v>41.640375000000013</v>
      </c>
      <c r="D60" s="188">
        <f>'Week 6'!D60+'Week 7'!D60+'Week 8'!D60+'Week 9'!D60</f>
        <v>130.86975000000004</v>
      </c>
      <c r="E60" s="188">
        <f>'Week 6'!E60+'Week 7'!E60+'Week 8'!E60+'Week 9'!E60</f>
        <v>0</v>
      </c>
      <c r="F60" s="188">
        <f>'Week 6'!F60+'Week 7'!F60+'Week 8'!F60+'Week 9'!F60</f>
        <v>5.9486250000000016</v>
      </c>
      <c r="G60" s="188">
        <f>'Week 6'!G60+'Week 7'!G60+'Week 8'!G60+'Week 9'!G60</f>
        <v>71.383500000000026</v>
      </c>
      <c r="H60" s="188">
        <f>'Week 6'!H60+'Week 7'!H60+'Week 8'!H60+'Week 9'!H60</f>
        <v>35.691750000000013</v>
      </c>
      <c r="I60" s="188">
        <f>'Week 5'!I60+'Week 6'!I60+'Week 7'!I60+'Week 8'!I60</f>
        <v>29.743125000000006</v>
      </c>
      <c r="J60" s="189"/>
      <c r="K60" s="188">
        <f>SUM(C60:I60)</f>
        <v>315.27712500000013</v>
      </c>
      <c r="L60" s="4"/>
    </row>
    <row r="61" spans="1:13">
      <c r="A61" s="338"/>
      <c r="B61" s="64" t="s">
        <v>17</v>
      </c>
      <c r="C61" s="188">
        <f t="shared" ref="C61:I61" si="13">C60/3</f>
        <v>13.880125000000005</v>
      </c>
      <c r="D61" s="188">
        <f t="shared" si="13"/>
        <v>43.623250000000013</v>
      </c>
      <c r="E61" s="188">
        <f t="shared" si="13"/>
        <v>0</v>
      </c>
      <c r="F61" s="188">
        <f t="shared" si="13"/>
        <v>1.9828750000000006</v>
      </c>
      <c r="G61" s="188">
        <f t="shared" si="13"/>
        <v>23.79450000000001</v>
      </c>
      <c r="H61" s="188">
        <f t="shared" si="13"/>
        <v>11.897250000000005</v>
      </c>
      <c r="I61" s="188">
        <f t="shared" si="13"/>
        <v>9.9143750000000015</v>
      </c>
      <c r="J61" s="189"/>
      <c r="K61" s="188">
        <f>SUM(C61:I61)</f>
        <v>105.09237500000003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6'!C63+'Week 7'!C63+'Week 8'!C63+'Week 9'!C63</f>
        <v>829.25</v>
      </c>
      <c r="D63" s="18">
        <f>'Week 6'!D63+'Week 7'!D63+'Week 8'!D63+'Week 9'!D63</f>
        <v>858.75</v>
      </c>
      <c r="E63" s="18">
        <f>'Week 6'!E63+'Week 7'!E63+'Week 8'!E63+'Week 9'!E63</f>
        <v>640.75</v>
      </c>
      <c r="F63" s="18">
        <f>'Week 6'!F63+'Week 7'!F63+'Week 8'!F63+'Week 9'!F63</f>
        <v>901</v>
      </c>
      <c r="G63" s="18">
        <f>'Week 6'!G63+'Week 7'!G63+'Week 8'!G63+'Week 9'!G63</f>
        <v>997.25</v>
      </c>
      <c r="H63" s="18">
        <f>'Week 6'!H63+'Week 7'!H63+'Week 8'!H63+'Week 9'!H63</f>
        <v>1071.25</v>
      </c>
      <c r="I63" s="18">
        <f>'Week 5'!I63+'Week 6'!I63+'Week 7'!I63+'Week 8'!I63</f>
        <v>869.25</v>
      </c>
      <c r="J63" s="39"/>
      <c r="K63" s="18">
        <f>SUM(C63:I63)</f>
        <v>6167.5</v>
      </c>
      <c r="L63" s="29"/>
    </row>
    <row r="64" spans="1:13">
      <c r="A64" s="337"/>
      <c r="B64" s="65" t="s">
        <v>3</v>
      </c>
      <c r="C64" s="18">
        <f>'Week 6'!C64+'Week 7'!C64+'Week 8'!C64+'Week 9'!C64</f>
        <v>811.34009009009014</v>
      </c>
      <c r="D64" s="18">
        <f>'Week 6'!D64+'Week 7'!D64+'Week 8'!D64+'Week 9'!D64</f>
        <v>811.21076461076473</v>
      </c>
      <c r="E64" s="18">
        <f>'Week 6'!E64+'Week 7'!E64+'Week 8'!E64+'Week 9'!E64</f>
        <v>661.85083702226564</v>
      </c>
      <c r="F64" s="18">
        <f>'Week 6'!F64+'Week 7'!F64+'Week 8'!F64+'Week 9'!F64</f>
        <v>901.86792561792561</v>
      </c>
      <c r="G64" s="18">
        <f>'Week 6'!G64+'Week 7'!G64+'Week 8'!G64+'Week 9'!G64</f>
        <v>957.79770154770154</v>
      </c>
      <c r="H64" s="18">
        <f>'Week 6'!H64+'Week 7'!H64+'Week 8'!H64+'Week 9'!H64</f>
        <v>948.73617463617461</v>
      </c>
      <c r="I64" s="18">
        <f>'Week 5'!I64+'Week 6'!I64+'Week 7'!I64+'Week 8'!I64</f>
        <v>852.05160545160538</v>
      </c>
      <c r="J64" s="39"/>
      <c r="K64" s="18">
        <f>SUM(C64:I64)</f>
        <v>5944.8550989765281</v>
      </c>
      <c r="L64" s="4"/>
    </row>
    <row r="65" spans="1:13">
      <c r="A65" s="338"/>
      <c r="B65" s="64" t="s">
        <v>4</v>
      </c>
      <c r="C65" s="42">
        <f t="shared" ref="C65:I65" si="14">IF(C63=0,0,C64/C63)</f>
        <v>0.97840227927656331</v>
      </c>
      <c r="D65" s="42">
        <f t="shared" si="14"/>
        <v>0.94464135616974054</v>
      </c>
      <c r="E65" s="42">
        <f t="shared" si="14"/>
        <v>1.0329314662852371</v>
      </c>
      <c r="F65" s="42">
        <f t="shared" si="14"/>
        <v>1.0009632914738353</v>
      </c>
      <c r="G65" s="42">
        <f t="shared" si="14"/>
        <v>0.96043890854620362</v>
      </c>
      <c r="H65" s="42">
        <f t="shared" si="14"/>
        <v>0.88563470211078144</v>
      </c>
      <c r="I65" s="42">
        <f t="shared" si="14"/>
        <v>0.98021467408870333</v>
      </c>
      <c r="J65" s="41"/>
      <c r="K65" s="42">
        <f>IF(K63=0,0,K64/K63)</f>
        <v>0.96390029979351899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6'!C67+'Week 7'!C67+'Week 8'!C67+'Week 9'!C67</f>
        <v>11747.285125</v>
      </c>
      <c r="D67" s="28">
        <f>'Week 6'!D67+'Week 7'!D67+'Week 8'!D67+'Week 9'!D67</f>
        <v>12077.725749999998</v>
      </c>
      <c r="E67" s="28">
        <f>'Week 6'!E67+'Week 7'!E67+'Week 8'!E67+'Week 9'!E67</f>
        <v>8964.1124999999993</v>
      </c>
      <c r="F67" s="28">
        <f>'Week 6'!F67+'Week 7'!F67+'Week 8'!F67+'Week 9'!F67</f>
        <v>12720.570375000001</v>
      </c>
      <c r="G67" s="28">
        <f>'Week 6'!G67+'Week 7'!G67+'Week 8'!G67+'Week 9'!G67</f>
        <v>13991.449499999999</v>
      </c>
      <c r="H67" s="28">
        <f>'Week 6'!H67+'Week 7'!H67+'Week 8'!H67+'Week 9'!H67</f>
        <v>14998.292249999999</v>
      </c>
      <c r="I67" s="28">
        <f>'Week 5'!I67+'Week 6'!I67+'Week 7'!I67+'Week 8'!I67</f>
        <v>12192.276874999998</v>
      </c>
      <c r="J67" s="48"/>
      <c r="K67" s="28">
        <f>SUM(C67:I67)</f>
        <v>86691.712374999988</v>
      </c>
      <c r="L67" s="273">
        <v>76995</v>
      </c>
      <c r="M67" s="271">
        <f>+L67-K67</f>
        <v>-9696.7123749999882</v>
      </c>
    </row>
    <row r="68" spans="1:13">
      <c r="A68" s="337"/>
      <c r="B68" s="65" t="s">
        <v>128</v>
      </c>
      <c r="C68" s="28">
        <f>'Week 6'!C68+'Week 7'!C68+'Week 8'!C68+'Week 9'!C68</f>
        <v>11325.060394594597</v>
      </c>
      <c r="D68" s="28">
        <f>'Week 6'!D68+'Week 7'!D68+'Week 8'!D68+'Week 9'!D68</f>
        <v>11323.34553873874</v>
      </c>
      <c r="E68" s="28">
        <f>'Week 6'!E68+'Week 7'!E68+'Week 8'!E68+'Week 9'!E68</f>
        <v>9342.8328989152415</v>
      </c>
      <c r="F68" s="28">
        <f>'Week 6'!F68+'Week 7'!F68+'Week 8'!F68+'Week 9'!F68</f>
        <v>12525.459493693696</v>
      </c>
      <c r="G68" s="28">
        <f>'Week 6'!G68+'Week 7'!G68+'Week 8'!G68+'Week 9'!G68</f>
        <v>13267.088322522523</v>
      </c>
      <c r="H68" s="28">
        <f>'Week 6'!H68+'Week 7'!H68+'Week 8'!H68+'Week 9'!H68</f>
        <v>13146.932475675678</v>
      </c>
      <c r="I68" s="28">
        <f>'Week 5'!I68+'Week 6'!I68+'Week 7'!I68+'Week 8'!I68</f>
        <v>11864.895088288289</v>
      </c>
      <c r="J68" s="48"/>
      <c r="K68" s="28">
        <f>SUM(C68:I68)</f>
        <v>82795.614212428773</v>
      </c>
      <c r="L68" s="4"/>
    </row>
    <row r="69" spans="1:13">
      <c r="A69" s="338"/>
      <c r="B69" s="64" t="s">
        <v>4</v>
      </c>
      <c r="C69" s="42">
        <f t="shared" ref="C69:I69" si="15">IF(C67=0,0,C68/C67)</f>
        <v>0.96405767580231405</v>
      </c>
      <c r="D69" s="42">
        <f t="shared" si="15"/>
        <v>0.937539547852272</v>
      </c>
      <c r="E69" s="42">
        <f t="shared" si="15"/>
        <v>1.0422485102585719</v>
      </c>
      <c r="F69" s="42">
        <f t="shared" si="15"/>
        <v>0.98466178201491961</v>
      </c>
      <c r="G69" s="42">
        <f t="shared" si="15"/>
        <v>0.94822829632644734</v>
      </c>
      <c r="H69" s="42">
        <f t="shared" si="15"/>
        <v>0.87656196162437616</v>
      </c>
      <c r="I69" s="42">
        <f t="shared" si="15"/>
        <v>0.97314842911884669</v>
      </c>
      <c r="J69" s="41"/>
      <c r="K69" s="42">
        <f>IF(K67=0,0,K68/K67)</f>
        <v>0.95505800893956316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17.909909909909857</v>
      </c>
      <c r="D71" s="47">
        <f t="shared" ref="D71:I71" si="16">IF(D63=0,0,D63-D64)</f>
        <v>47.539235389235273</v>
      </c>
      <c r="E71" s="47">
        <f t="shared" si="16"/>
        <v>-21.100837022265637</v>
      </c>
      <c r="F71" s="47">
        <f t="shared" si="16"/>
        <v>-0.86792561792560718</v>
      </c>
      <c r="G71" s="47">
        <f t="shared" si="16"/>
        <v>39.452298452298464</v>
      </c>
      <c r="H71" s="47">
        <f t="shared" si="16"/>
        <v>122.51382536382539</v>
      </c>
      <c r="I71" s="47">
        <f t="shared" si="16"/>
        <v>17.198394548394617</v>
      </c>
      <c r="J71" s="26"/>
      <c r="K71" s="47">
        <f>IF(K63=0,0,K63-K64)</f>
        <v>222.6449010234719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422.22473040540353</v>
      </c>
      <c r="D72" s="137">
        <f t="shared" ref="D72:I72" si="17">IF(D64=0,0,D67-D68)</f>
        <v>754.3802112612575</v>
      </c>
      <c r="E72" s="137">
        <f t="shared" si="17"/>
        <v>-378.72039891524219</v>
      </c>
      <c r="F72" s="137">
        <f t="shared" si="17"/>
        <v>195.1108813063056</v>
      </c>
      <c r="G72" s="137">
        <f t="shared" si="17"/>
        <v>724.3611774774763</v>
      </c>
      <c r="H72" s="137">
        <f t="shared" si="17"/>
        <v>1851.3597743243208</v>
      </c>
      <c r="I72" s="137">
        <f t="shared" si="17"/>
        <v>327.38178671170863</v>
      </c>
      <c r="J72" s="26"/>
      <c r="K72" s="137">
        <f>IF(K64=0,0,K67-K68)</f>
        <v>3896.0981625712157</v>
      </c>
      <c r="L72" s="4"/>
    </row>
    <row r="73" spans="1:13">
      <c r="A73" s="68" t="s">
        <v>154</v>
      </c>
      <c r="B73" s="78">
        <f>IF(K64=0,0,(K64*60)/K11)</f>
        <v>62.424099744240763</v>
      </c>
      <c r="C73" s="78">
        <f>IF(C63=0,0,(C63*60)/C11)</f>
        <v>67.51017639077341</v>
      </c>
      <c r="D73" s="78">
        <f t="shared" ref="D73:I73" si="18">IF(D63=0,0,(D63*60)/D11)</f>
        <v>71.167127071823202</v>
      </c>
      <c r="E73" s="78">
        <f t="shared" si="18"/>
        <v>72.401129943502823</v>
      </c>
      <c r="F73" s="78">
        <f t="shared" si="18"/>
        <v>60.06666666666667</v>
      </c>
      <c r="G73" s="78">
        <f t="shared" si="18"/>
        <v>59.067127344521225</v>
      </c>
      <c r="H73" s="78">
        <f t="shared" si="18"/>
        <v>64.728096676737167</v>
      </c>
      <c r="I73" s="78">
        <f t="shared" si="18"/>
        <v>63.915441176470587</v>
      </c>
      <c r="J73" s="26"/>
      <c r="K73" s="78">
        <f>IF(K63=0,0,(K63*60)/K11)</f>
        <v>64.761988099404974</v>
      </c>
      <c r="L73" s="4"/>
    </row>
    <row r="74" spans="1:13">
      <c r="A74" s="68" t="str">
        <f>'Week 1'!A74</f>
        <v>Rooms Cleaned per AM GRA</v>
      </c>
      <c r="B74" s="78">
        <f>IF(K16=0,0,(K8/(K16/8)))</f>
        <v>16.6127169247994</v>
      </c>
      <c r="C74" s="78">
        <f t="shared" ref="C74:K74" si="19">IF(C15=0,0,(C8/(C15/8)))</f>
        <v>17.031857031857033</v>
      </c>
      <c r="D74" s="78">
        <f t="shared" si="19"/>
        <v>14.687457627118643</v>
      </c>
      <c r="E74" s="78">
        <f t="shared" si="19"/>
        <v>15.766179540709812</v>
      </c>
      <c r="F74" s="78">
        <f t="shared" si="19"/>
        <v>17.695090439276484</v>
      </c>
      <c r="G74" s="78">
        <f t="shared" si="19"/>
        <v>16.744588744588743</v>
      </c>
      <c r="H74" s="78">
        <f t="shared" si="19"/>
        <v>14.51126346718903</v>
      </c>
      <c r="I74" s="78">
        <f t="shared" si="19"/>
        <v>15.865022712524334</v>
      </c>
      <c r="J74" s="26"/>
      <c r="K74" s="78">
        <f t="shared" si="19"/>
        <v>15.992522665669689</v>
      </c>
      <c r="L74" s="4"/>
    </row>
    <row r="75" spans="1:13">
      <c r="A75" s="68" t="str">
        <f>'Week 1'!A75</f>
        <v>Rooms Cleaned per PM GRA</v>
      </c>
      <c r="B75" s="78">
        <f>IF(K20=0,0,(K9/(K20/8)))</f>
        <v>12.571428571428571</v>
      </c>
      <c r="C75" s="78">
        <f>IF(C19=0,0,(C9/(C19/8)))</f>
        <v>8.3478260869565215</v>
      </c>
      <c r="D75" s="78">
        <f t="shared" ref="D75:I75" si="20">IF(D19=0,0,(D9/(D19/8)))</f>
        <v>9.7032258064516128</v>
      </c>
      <c r="E75" s="78">
        <f t="shared" si="20"/>
        <v>12</v>
      </c>
      <c r="F75" s="78">
        <f t="shared" si="20"/>
        <v>11.107438016528926</v>
      </c>
      <c r="G75" s="78">
        <f t="shared" si="20"/>
        <v>12.034188034188034</v>
      </c>
      <c r="H75" s="78">
        <f t="shared" si="20"/>
        <v>13.625806451612902</v>
      </c>
      <c r="I75" s="78">
        <f t="shared" si="20"/>
        <v>9.6603773584905657</v>
      </c>
      <c r="J75" s="26"/>
      <c r="K75" s="78">
        <f>IF(K19=0,0,(K9/(K19/8)))</f>
        <v>10.799616490891658</v>
      </c>
      <c r="L75" s="4"/>
    </row>
    <row r="76" spans="1:13">
      <c r="A76" s="68" t="str">
        <f>'Week 1'!A76</f>
        <v>Rooms per Carpet Cleaner</v>
      </c>
      <c r="B76" s="78">
        <f>IF(K28=0,0,(K12/(K28/7.5)))</f>
        <v>13.774888256806179</v>
      </c>
      <c r="C76" s="78">
        <f>IF(C27=0,0,(C12/(C27/7.5)))</f>
        <v>9.375</v>
      </c>
      <c r="D76" s="78">
        <f t="shared" ref="D76:I76" si="21">IF(D27=0,0,(D12/(D27/7.5)))</f>
        <v>9.375</v>
      </c>
      <c r="E76" s="78">
        <f t="shared" si="21"/>
        <v>7.5</v>
      </c>
      <c r="F76" s="78">
        <f t="shared" si="21"/>
        <v>9.375</v>
      </c>
      <c r="G76" s="78">
        <f t="shared" si="21"/>
        <v>9.375</v>
      </c>
      <c r="H76" s="78">
        <f t="shared" si="21"/>
        <v>9.375</v>
      </c>
      <c r="I76" s="78">
        <f t="shared" si="21"/>
        <v>9.375</v>
      </c>
      <c r="J76" s="129"/>
      <c r="K76" s="78">
        <f>IF(K27=0,0,(K12/(K27/7.5)))</f>
        <v>9.211956521739129</v>
      </c>
      <c r="L76" s="4"/>
    </row>
    <row r="77" spans="1:13">
      <c r="A77" s="68" t="str">
        <f>'Week 1'!A77</f>
        <v>Rooms per Laundry Attendant</v>
      </c>
      <c r="B77" s="78">
        <f>IF(K44=0,0,(K11/(K44/7.5)))</f>
        <v>53.037696533434364</v>
      </c>
      <c r="C77" s="78">
        <f>IF(C43=0,0,(C11/(C43/7.5)))</f>
        <v>42.519230769230774</v>
      </c>
      <c r="D77" s="78">
        <f t="shared" ref="D77:I77" si="22">IF(D43=0,0,(D11/(D43/7.5)))</f>
        <v>43.967611336032391</v>
      </c>
      <c r="E77" s="78">
        <f t="shared" si="22"/>
        <v>35.558035714285715</v>
      </c>
      <c r="F77" s="78">
        <f t="shared" si="22"/>
        <v>49.632352941176471</v>
      </c>
      <c r="G77" s="78">
        <f t="shared" si="22"/>
        <v>48.701923076923073</v>
      </c>
      <c r="H77" s="78">
        <f t="shared" si="22"/>
        <v>49.485049833887047</v>
      </c>
      <c r="I77" s="78">
        <f t="shared" si="22"/>
        <v>50.370370370370374</v>
      </c>
      <c r="J77" s="38"/>
      <c r="K77" s="78">
        <f>IF(K43=0,0,(K11/(K43/7.5)))</f>
        <v>46.10543302850995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3" manualBreakCount="3">
    <brk id="33" max="10" man="1"/>
    <brk id="53" max="10" man="1"/>
    <brk id="77" max="10" man="1"/>
  </rowBreaks>
  <ignoredErrors>
    <ignoredError sqref="K7" 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zoomScaleSheetLayoutView="100" workbookViewId="0">
      <selection activeCell="L11" sqref="L11:N11"/>
    </sheetView>
  </sheetViews>
  <sheetFormatPr defaultRowHeight="15"/>
  <cols>
    <col min="1" max="1" width="24.77734375" style="1" customWidth="1"/>
    <col min="2" max="2" width="19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161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1.2736134966545851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107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10'!C6+'Week 11'!C6+'Week 12'!C6+'Week 13'!C6+'Week 14'!C6</f>
        <v>987</v>
      </c>
      <c r="D6" s="18">
        <f>'Week 10'!D6+'Week 11'!D6+'Week 12'!D6+'Week 13'!D6+'Week 14'!D6</f>
        <v>996</v>
      </c>
      <c r="E6" s="18">
        <f>'Week 10'!E6+'Week 11'!E6+'Week 12'!E6+'Week 13'!E6</f>
        <v>637</v>
      </c>
      <c r="F6" s="18">
        <f>'Week 10'!F6+'Week 11'!F6+'Week 12'!F6+'Week 13'!F6</f>
        <v>1099</v>
      </c>
      <c r="G6" s="18">
        <f>'Week 10'!G6+'Week 11'!G6+'Week 12'!G6+'Week 13'!G6</f>
        <v>1147</v>
      </c>
      <c r="H6" s="18">
        <f>'Week 10'!H6+'Week 11'!H6+'Week 12'!H6+'Week 13'!H6</f>
        <v>1069</v>
      </c>
      <c r="I6" s="18">
        <f>'Week 9'!I6+'Week 10'!I6+'Week 11'!I6+'Week 12'!I6+'Week 13'!I6</f>
        <v>1239</v>
      </c>
      <c r="J6" s="37"/>
      <c r="K6" s="18">
        <f>SUM(C6:I6)</f>
        <v>7174</v>
      </c>
      <c r="L6" s="263">
        <f>+K67/K6</f>
        <v>14.233613496654586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0.79596774193548392</v>
      </c>
      <c r="D7" s="42">
        <f t="shared" ref="D7:I7" si="0">D6/1240</f>
        <v>0.8032258064516129</v>
      </c>
      <c r="E7" s="42">
        <f t="shared" si="0"/>
        <v>0.5137096774193548</v>
      </c>
      <c r="F7" s="42">
        <f t="shared" si="0"/>
        <v>0.88629032258064511</v>
      </c>
      <c r="G7" s="42">
        <f t="shared" si="0"/>
        <v>0.92500000000000004</v>
      </c>
      <c r="H7" s="42">
        <f t="shared" si="0"/>
        <v>0.86209677419354835</v>
      </c>
      <c r="I7" s="42">
        <f t="shared" si="0"/>
        <v>0.99919354838709673</v>
      </c>
      <c r="J7" s="37"/>
      <c r="K7" s="42">
        <f>K6/8680</f>
        <v>0.82649769585253452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10'!C8+'Week 11'!C8+'Week 12'!C8+'Week 13'!C8+'Week 14'!C8</f>
        <v>852</v>
      </c>
      <c r="D8" s="18">
        <f>'Week 10'!D8+'Week 11'!D8+'Week 12'!D8+'Week 13'!D8+'Week 14'!D8</f>
        <v>839</v>
      </c>
      <c r="E8" s="18">
        <f>'Week 10'!E8+'Week 11'!E8+'Week 12'!E8+'Week 13'!E8</f>
        <v>664</v>
      </c>
      <c r="F8" s="18">
        <f>'Week 10'!F8+'Week 11'!F8+'Week 12'!F8+'Week 13'!F8</f>
        <v>958</v>
      </c>
      <c r="G8" s="18">
        <f>'Week 10'!G8+'Week 11'!G8+'Week 12'!G8+'Week 13'!G8</f>
        <v>1028</v>
      </c>
      <c r="H8" s="18">
        <f>'Week 10'!H8+'Week 11'!H8+'Week 12'!H8+'Week 13'!H8</f>
        <v>960</v>
      </c>
      <c r="I8" s="18">
        <f>'Week 9'!I8+'Week 10'!I8+'Week 11'!I8+'Week 12'!I8+'Week 13'!I8</f>
        <v>1113</v>
      </c>
      <c r="J8" s="37"/>
      <c r="K8" s="18">
        <f t="shared" ref="K8:K13" si="1">SUM(C8:I8)</f>
        <v>6414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10'!C9+'Week 11'!C9+'Week 12'!C9+'Week 13'!C9+'Week 14'!C9</f>
        <v>68</v>
      </c>
      <c r="D9" s="18">
        <f>'Week 10'!D9+'Week 11'!D9+'Week 12'!D9+'Week 13'!D9+'Week 14'!D9</f>
        <v>50</v>
      </c>
      <c r="E9" s="18">
        <f>'Week 10'!E9+'Week 11'!E9+'Week 12'!E9+'Week 13'!E9</f>
        <v>58</v>
      </c>
      <c r="F9" s="18">
        <f>'Week 10'!F9+'Week 11'!F9+'Week 12'!F9+'Week 13'!F9</f>
        <v>71</v>
      </c>
      <c r="G9" s="18">
        <f>'Week 10'!G9+'Week 11'!G9+'Week 12'!G9+'Week 13'!G9</f>
        <v>45</v>
      </c>
      <c r="H9" s="18">
        <f>'Week 10'!H9+'Week 11'!H9+'Week 12'!H9+'Week 13'!H9</f>
        <v>42</v>
      </c>
      <c r="I9" s="18">
        <f>'Week 9'!I9+'Week 10'!I9+'Week 11'!I9+'Week 12'!I9+'Week 13'!I9</f>
        <v>55</v>
      </c>
      <c r="J9" s="37"/>
      <c r="K9" s="18">
        <f t="shared" si="1"/>
        <v>389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10'!C10+'Week 11'!C10+'Week 12'!C10+'Week 13'!C10+'Week 14'!C10</f>
        <v>0</v>
      </c>
      <c r="D10" s="18">
        <f>'Week 10'!D10+'Week 11'!D10+'Week 12'!D10+'Week 13'!D10+'Week 14'!D10</f>
        <v>0</v>
      </c>
      <c r="E10" s="18">
        <f>'Week 10'!E10+'Week 11'!E10+'Week 12'!E10+'Week 13'!E10</f>
        <v>4</v>
      </c>
      <c r="F10" s="18">
        <f>'Week 10'!F10+'Week 11'!F10+'Week 12'!F10+'Week 13'!F10</f>
        <v>3</v>
      </c>
      <c r="G10" s="18">
        <f>'Week 10'!G10+'Week 11'!G10+'Week 12'!G10+'Week 13'!G10</f>
        <v>2</v>
      </c>
      <c r="H10" s="18">
        <f>'Week 10'!H10+'Week 11'!H10+'Week 12'!H10+'Week 13'!H10</f>
        <v>4</v>
      </c>
      <c r="I10" s="18">
        <f>'Week 9'!I10+'Week 10'!I10+'Week 11'!I10+'Week 12'!I10+'Week 13'!I10</f>
        <v>0</v>
      </c>
      <c r="J10" s="37"/>
      <c r="K10" s="18">
        <f t="shared" si="1"/>
        <v>13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10'!C11+'Week 11'!C11+'Week 12'!C11+'Week 13'!C11+'Week 14'!C11</f>
        <v>920</v>
      </c>
      <c r="D11" s="18">
        <f>'Week 10'!D11+'Week 11'!D11+'Week 12'!D11+'Week 13'!D11+'Week 14'!D11</f>
        <v>889</v>
      </c>
      <c r="E11" s="18">
        <f>'Week 10'!E11+'Week 11'!E11+'Week 12'!E11+'Week 13'!E11</f>
        <v>726</v>
      </c>
      <c r="F11" s="18">
        <f>'Week 10'!F11+'Week 11'!F11+'Week 12'!F11+'Week 13'!F11</f>
        <v>1032</v>
      </c>
      <c r="G11" s="18">
        <f>'Week 10'!G11+'Week 11'!G11+'Week 12'!G11+'Week 13'!G11</f>
        <v>1075</v>
      </c>
      <c r="H11" s="18">
        <f>'Week 10'!H11+'Week 11'!H11+'Week 12'!H11+'Week 13'!H11</f>
        <v>1006</v>
      </c>
      <c r="I11" s="18">
        <f>'Week 9'!I11+'Week 10'!I11+'Week 11'!I11+'Week 12'!I11+'Week 13'!I11</f>
        <v>1168</v>
      </c>
      <c r="J11" s="37"/>
      <c r="K11" s="18">
        <f t="shared" si="1"/>
        <v>6816</v>
      </c>
      <c r="L11" s="284">
        <f>+K63/K11</f>
        <v>1.0640698356807512</v>
      </c>
      <c r="M11" s="54" t="s">
        <v>197</v>
      </c>
      <c r="N11" s="53"/>
    </row>
    <row r="12" spans="1:24">
      <c r="A12" s="15"/>
      <c r="B12" s="62" t="str">
        <f>'Week 1'!B12</f>
        <v>Guestroom Carpets Cleaned</v>
      </c>
      <c r="C12" s="18">
        <f>'Week 10'!C12+'Week 11'!C12+'Week 12'!C12+'Week 13'!C12+'Week 14'!C12</f>
        <v>50</v>
      </c>
      <c r="D12" s="18">
        <f>'Week 10'!D12+'Week 11'!D12+'Week 12'!D12+'Week 13'!D12+'Week 14'!D12</f>
        <v>50</v>
      </c>
      <c r="E12" s="18">
        <f>'Week 10'!E12+'Week 11'!E12+'Week 12'!E12+'Week 13'!E12</f>
        <v>20</v>
      </c>
      <c r="F12" s="18">
        <f>'Week 10'!F12+'Week 11'!F12+'Week 12'!F12+'Week 13'!F12</f>
        <v>0</v>
      </c>
      <c r="G12" s="18">
        <f>'Week 10'!G12+'Week 11'!G12+'Week 12'!G12+'Week 13'!G12</f>
        <v>20</v>
      </c>
      <c r="H12" s="18">
        <f>'Week 10'!H12+'Week 11'!H12+'Week 12'!H12+'Week 13'!H12</f>
        <v>20</v>
      </c>
      <c r="I12" s="18">
        <f>'Week 9'!I12+'Week 10'!I12+'Week 11'!I12+'Week 12'!I12+'Week 13'!I12</f>
        <v>50</v>
      </c>
      <c r="J12" s="37"/>
      <c r="K12" s="18">
        <f t="shared" si="1"/>
        <v>210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10'!C13+'Week 11'!C13+'Week 12'!C13+'Week 13'!C13+'Week 14'!C13</f>
        <v>0</v>
      </c>
      <c r="D13" s="18">
        <f>'Week 10'!D13+'Week 11'!D13+'Week 12'!D13+'Week 13'!D13+'Week 14'!D13</f>
        <v>0</v>
      </c>
      <c r="E13" s="18">
        <f>'Week 10'!E13+'Week 11'!E13+'Week 12'!E13+'Week 13'!E13</f>
        <v>0</v>
      </c>
      <c r="F13" s="18">
        <f>'Week 10'!F13+'Week 11'!F13+'Week 12'!F13+'Week 13'!F13</f>
        <v>0</v>
      </c>
      <c r="G13" s="18">
        <f>'Week 10'!G13+'Week 11'!G13+'Week 12'!G13+'Week 13'!G13</f>
        <v>0</v>
      </c>
      <c r="H13" s="18">
        <f>'Week 10'!H13+'Week 11'!H13+'Week 12'!H13+'Week 13'!H13</f>
        <v>0</v>
      </c>
      <c r="I13" s="18">
        <f>'Week 9'!I13+'Week 10'!I13+'Week 11'!I13+'Week 12'!I13+'Week 13'!I13</f>
        <v>0</v>
      </c>
      <c r="J13" s="37"/>
      <c r="K13" s="18">
        <f t="shared" si="1"/>
        <v>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10'!C15+'Week 11'!C15+'Week 12'!C15+'Week 13'!C15+'Week 14'!C15</f>
        <v>416.75</v>
      </c>
      <c r="D15" s="22">
        <f>'Week 10'!D15+'Week 11'!D15+'Week 12'!D15+'Week 13'!D15+'Week 14'!D15</f>
        <v>450.14</v>
      </c>
      <c r="E15" s="22">
        <f>'Week 10'!E15+'Week 11'!E15+'Week 12'!E15+'Week 13'!E15</f>
        <v>328.84000000000003</v>
      </c>
      <c r="F15" s="22">
        <f>'Week 10'!F15+'Week 11'!F15+'Week 12'!F15+'Week 13'!F15</f>
        <v>432.92000000000007</v>
      </c>
      <c r="G15" s="22">
        <f>'Week 10'!G15+'Week 11'!G15+'Week 12'!G15+'Week 13'!G15</f>
        <v>486.54999999999995</v>
      </c>
      <c r="H15" s="22">
        <f>'Week 10'!H15+'Week 11'!H15+'Week 12'!H15+'Week 13'!H15</f>
        <v>473.19</v>
      </c>
      <c r="I15" s="22">
        <f>'Week 9'!I15+'Week 10'!I15+'Week 11'!I15+'Week 12'!I15+'Week 13'!I15</f>
        <v>575.16999999999996</v>
      </c>
      <c r="J15" s="39"/>
      <c r="K15" s="22">
        <f>SUM(C15:I15)</f>
        <v>3163.56</v>
      </c>
      <c r="L15" s="4"/>
      <c r="M15" s="21"/>
    </row>
    <row r="16" spans="1:24">
      <c r="A16" s="345"/>
      <c r="B16" s="65" t="s">
        <v>3</v>
      </c>
      <c r="C16" s="22">
        <f>'Week 10'!C16+'Week 11'!C16+'Week 12'!C16+'Week 13'!C16+'Week 14'!C16</f>
        <v>408.40840840840849</v>
      </c>
      <c r="D16" s="22">
        <f>'Week 10'!D16+'Week 11'!D16+'Week 12'!D16+'Week 13'!D16+'Week 14'!D16</f>
        <v>403.60360360360363</v>
      </c>
      <c r="E16" s="22">
        <f>'Week 10'!E16+'Week 11'!E16+'Week 12'!E16+'Week 13'!E16</f>
        <v>318.07807807807808</v>
      </c>
      <c r="F16" s="22">
        <f>'Week 10'!F16+'Week 11'!F16+'Week 12'!F16+'Week 13'!F16</f>
        <v>459.81981981981988</v>
      </c>
      <c r="G16" s="22">
        <f>'Week 10'!G16+'Week 11'!G16+'Week 12'!G16+'Week 13'!G16</f>
        <v>493.45345345345351</v>
      </c>
      <c r="H16" s="22">
        <f>'Week 10'!H16+'Week 11'!H16+'Week 12'!H16+'Week 13'!H16</f>
        <v>459.81981981981988</v>
      </c>
      <c r="I16" s="22">
        <f>'Week 9'!I16+'Week 10'!I16+'Week 11'!I16+'Week 12'!I16+'Week 13'!I16</f>
        <v>535.73573573573583</v>
      </c>
      <c r="J16" s="39"/>
      <c r="K16" s="22">
        <f>SUM(C16:I16)</f>
        <v>3078.9189189189192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0.97998418334351167</v>
      </c>
      <c r="D17" s="42">
        <f t="shared" si="2"/>
        <v>0.89661794909051329</v>
      </c>
      <c r="E17" s="42">
        <f t="shared" si="2"/>
        <v>0.96727307528913165</v>
      </c>
      <c r="F17" s="42">
        <f t="shared" si="2"/>
        <v>1.0621357752467426</v>
      </c>
      <c r="G17" s="42">
        <f t="shared" si="2"/>
        <v>1.0141885797008603</v>
      </c>
      <c r="H17" s="42">
        <f t="shared" si="2"/>
        <v>0.97174458424696186</v>
      </c>
      <c r="I17" s="42">
        <f t="shared" si="2"/>
        <v>0.93143894107087621</v>
      </c>
      <c r="J17" s="41"/>
      <c r="K17" s="42">
        <f>IF(K15=0,0,K16/K15)</f>
        <v>0.97324498947986426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10'!C19+'Week 11'!C19+'Week 12'!C19+'Week 13'!C19+'Week 14'!C19</f>
        <v>63.41</v>
      </c>
      <c r="D19" s="22">
        <f>'Week 10'!D19+'Week 11'!D19+'Week 12'!D19+'Week 13'!D19+'Week 14'!D19</f>
        <v>46</v>
      </c>
      <c r="E19" s="22">
        <f>'Week 10'!E19+'Week 11'!E19+'Week 12'!E19+'Week 13'!E19</f>
        <v>38.049999999999997</v>
      </c>
      <c r="F19" s="22">
        <f>'Week 10'!F19+'Week 11'!F19+'Week 12'!F19+'Week 13'!F19</f>
        <v>53.5</v>
      </c>
      <c r="G19" s="22">
        <f>'Week 10'!G19+'Week 11'!G19+'Week 12'!G19+'Week 13'!G19</f>
        <v>38.75</v>
      </c>
      <c r="H19" s="22">
        <f>'Week 10'!H19+'Week 11'!H19+'Week 12'!H19+'Week 13'!H19</f>
        <v>37.67</v>
      </c>
      <c r="I19" s="22">
        <f>'Week 9'!I19+'Week 10'!I19+'Week 11'!I19+'Week 12'!I19+'Week 13'!I19</f>
        <v>48.759999999999991</v>
      </c>
      <c r="J19" s="39"/>
      <c r="K19" s="22">
        <f>SUM(C19:I19)</f>
        <v>326.14</v>
      </c>
      <c r="L19" s="4"/>
      <c r="M19" s="4"/>
    </row>
    <row r="20" spans="1:13">
      <c r="A20" s="345"/>
      <c r="B20" s="65" t="s">
        <v>3</v>
      </c>
      <c r="C20" s="22">
        <f>'Week 10'!C20+'Week 11'!C20+'Week 12'!C20+'Week 13'!C20+'Week 14'!C20</f>
        <v>43.07692307692308</v>
      </c>
      <c r="D20" s="22">
        <f>'Week 10'!D20+'Week 11'!D20+'Week 12'!D20+'Week 13'!D20+'Week 14'!D20</f>
        <v>27.692307692307693</v>
      </c>
      <c r="E20" s="22">
        <f>'Week 10'!E20+'Week 11'!E20+'Week 12'!E20+'Week 13'!E20</f>
        <v>38.153846153846153</v>
      </c>
      <c r="F20" s="22">
        <f>'Week 10'!F20+'Week 11'!F20+'Week 12'!F20+'Week 13'!F20</f>
        <v>41.230769230769226</v>
      </c>
      <c r="G20" s="22">
        <f>'Week 10'!G20+'Week 11'!G20+'Week 12'!G20+'Week 13'!G20</f>
        <v>25.846153846153847</v>
      </c>
      <c r="H20" s="22">
        <f>'Week 10'!H20+'Week 11'!H20+'Week 12'!H20+'Week 13'!H20</f>
        <v>25.846153846153847</v>
      </c>
      <c r="I20" s="22">
        <f>'Week 9'!I20+'Week 10'!I20+'Week 11'!I20+'Week 12'!I20+'Week 13'!I20</f>
        <v>33.846153846153847</v>
      </c>
      <c r="J20" s="39"/>
      <c r="K20" s="22">
        <f>SUM(C20:I20)</f>
        <v>235.69230769230768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0.67933958487498947</v>
      </c>
      <c r="D21" s="42">
        <f t="shared" si="3"/>
        <v>0.60200668896321075</v>
      </c>
      <c r="E21" s="42">
        <f t="shared" si="3"/>
        <v>1.0027292024663905</v>
      </c>
      <c r="F21" s="42">
        <f t="shared" si="3"/>
        <v>0.77066858375269587</v>
      </c>
      <c r="G21" s="42">
        <f t="shared" si="3"/>
        <v>0.66699751861042189</v>
      </c>
      <c r="H21" s="42">
        <f t="shared" si="3"/>
        <v>0.68612035694594764</v>
      </c>
      <c r="I21" s="42">
        <f t="shared" si="3"/>
        <v>0.69413769167665818</v>
      </c>
      <c r="J21" s="41"/>
      <c r="K21" s="42">
        <f>IF(K19=0,0,K20/K19)</f>
        <v>0.72267218891368024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10'!C23+'Week 11'!C23+'Week 12'!C23+'Week 13'!C23+'Week 14'!C23</f>
        <v>71.929999999999993</v>
      </c>
      <c r="D23" s="22">
        <f>'Week 10'!D23+'Week 11'!D23+'Week 12'!D23+'Week 13'!D23+'Week 14'!D23</f>
        <v>93.7</v>
      </c>
      <c r="E23" s="22">
        <f>'Week 10'!E23+'Week 11'!E23+'Week 12'!E23+'Week 13'!E23</f>
        <v>75.849999999999994</v>
      </c>
      <c r="F23" s="22">
        <f>'Week 10'!F23+'Week 11'!F23+'Week 12'!F23+'Week 13'!F23</f>
        <v>71.600000000000009</v>
      </c>
      <c r="G23" s="22">
        <f>'Week 10'!G23+'Week 11'!G23+'Week 12'!G23+'Week 13'!G23</f>
        <v>65.5</v>
      </c>
      <c r="H23" s="22">
        <f>'Week 10'!H23+'Week 11'!H23+'Week 12'!H23+'Week 13'!H23</f>
        <v>79.13</v>
      </c>
      <c r="I23" s="22">
        <f>'Week 9'!I23+'Week 10'!I23+'Week 11'!I23+'Week 12'!I23+'Week 13'!I23</f>
        <v>78.759999999999991</v>
      </c>
      <c r="J23" s="39"/>
      <c r="K23" s="22">
        <f>SUM(C23:I23)</f>
        <v>536.47</v>
      </c>
      <c r="L23" s="4"/>
      <c r="M23" s="4"/>
    </row>
    <row r="24" spans="1:13">
      <c r="A24" s="337"/>
      <c r="B24" s="65" t="s">
        <v>3</v>
      </c>
      <c r="C24" s="22">
        <f>'Week 10'!C24+'Week 11'!C24+'Week 12'!C24+'Week 13'!C24+'Week 14'!C24</f>
        <v>90</v>
      </c>
      <c r="D24" s="22">
        <f>'Week 10'!D24+'Week 11'!D24+'Week 12'!D24+'Week 13'!D24+'Week 14'!D24</f>
        <v>97.5</v>
      </c>
      <c r="E24" s="22">
        <f>'Week 10'!E24+'Week 11'!E24+'Week 12'!E24+'Week 13'!E24</f>
        <v>67.5</v>
      </c>
      <c r="F24" s="22">
        <f>'Week 10'!F24+'Week 11'!F24+'Week 12'!F24+'Week 13'!F24</f>
        <v>90</v>
      </c>
      <c r="G24" s="22">
        <f>'Week 10'!G24+'Week 11'!G24+'Week 12'!G24+'Week 13'!G24</f>
        <v>90</v>
      </c>
      <c r="H24" s="22">
        <f>'Week 10'!H24+'Week 11'!H24+'Week 12'!H24+'Week 13'!H24</f>
        <v>90</v>
      </c>
      <c r="I24" s="22">
        <f>'Week 9'!I24+'Week 10'!I24+'Week 11'!I24+'Week 12'!I24+'Week 13'!I24</f>
        <v>105</v>
      </c>
      <c r="J24" s="39"/>
      <c r="K24" s="22">
        <f>SUM(C24:I24)</f>
        <v>630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1.2512164604476577</v>
      </c>
      <c r="D25" s="42">
        <f t="shared" si="4"/>
        <v>1.040554962646745</v>
      </c>
      <c r="E25" s="42">
        <f t="shared" si="4"/>
        <v>0.889914304548451</v>
      </c>
      <c r="F25" s="42">
        <f t="shared" si="4"/>
        <v>1.2569832402234635</v>
      </c>
      <c r="G25" s="42">
        <f t="shared" si="4"/>
        <v>1.3740458015267176</v>
      </c>
      <c r="H25" s="42">
        <f t="shared" si="4"/>
        <v>1.1373688866422345</v>
      </c>
      <c r="I25" s="42">
        <f t="shared" si="4"/>
        <v>1.3331640426612494</v>
      </c>
      <c r="J25" s="41"/>
      <c r="K25" s="42">
        <f>IF(K23=0,0,K24/K23)</f>
        <v>1.1743433929203868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10'!C27+'Week 11'!C27+'Week 12'!C27+'Week 13'!C27+'Week 14'!C27</f>
        <v>40</v>
      </c>
      <c r="D27" s="22">
        <f>'Week 10'!D27+'Week 11'!D27+'Week 12'!D27+'Week 13'!D27+'Week 14'!D27</f>
        <v>40</v>
      </c>
      <c r="E27" s="22">
        <f>'Week 10'!E27+'Week 11'!E27+'Week 12'!E27+'Week 13'!E27</f>
        <v>16</v>
      </c>
      <c r="F27" s="22">
        <f>'Week 10'!F27+'Week 11'!F27+'Week 12'!F27+'Week 13'!F27</f>
        <v>0</v>
      </c>
      <c r="G27" s="22">
        <f>'Week 10'!G27+'Week 11'!G27+'Week 12'!G27+'Week 13'!G27</f>
        <v>16</v>
      </c>
      <c r="H27" s="22">
        <f>'Week 10'!H27+'Week 11'!H27+'Week 12'!H27+'Week 13'!H27</f>
        <v>16</v>
      </c>
      <c r="I27" s="22">
        <f>'Week 9'!I27+'Week 10'!I27+'Week 11'!I27+'Week 12'!I27+'Week 13'!I27</f>
        <v>40</v>
      </c>
      <c r="J27" s="39"/>
      <c r="K27" s="22">
        <f>SUM(C27:I27)</f>
        <v>168</v>
      </c>
      <c r="L27" s="4"/>
      <c r="M27" s="4"/>
    </row>
    <row r="28" spans="1:13">
      <c r="A28" s="337"/>
      <c r="B28" s="65" t="s">
        <v>3</v>
      </c>
      <c r="C28" s="22">
        <f>'Week 10'!C28+'Week 11'!C28+'Week 12'!C28+'Week 13'!C28+'Week 14'!C28</f>
        <v>26.75</v>
      </c>
      <c r="D28" s="22">
        <f>'Week 10'!D28+'Week 11'!D28+'Week 12'!D28+'Week 13'!D28+'Week 14'!D28</f>
        <v>26.75</v>
      </c>
      <c r="E28" s="22">
        <f>'Week 10'!E28+'Week 11'!E28+'Week 12'!E28+'Week 13'!E28</f>
        <v>10.7</v>
      </c>
      <c r="F28" s="22">
        <f>'Week 10'!F28+'Week 11'!F28+'Week 12'!F28+'Week 13'!F28</f>
        <v>0</v>
      </c>
      <c r="G28" s="22">
        <f>'Week 10'!G28+'Week 11'!G28+'Week 12'!G28+'Week 13'!G28</f>
        <v>10.7</v>
      </c>
      <c r="H28" s="22">
        <f>'Week 10'!H28+'Week 11'!H28+'Week 12'!H28+'Week 13'!H28</f>
        <v>10.7</v>
      </c>
      <c r="I28" s="22">
        <f>'Week 9'!I28+'Week 10'!I28+'Week 11'!I28+'Week 12'!I28+'Week 13'!I28</f>
        <v>26.75</v>
      </c>
      <c r="J28" s="39"/>
      <c r="K28" s="22">
        <f>SUM(C28:I28)</f>
        <v>112.35000000000001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0.66874999999999996</v>
      </c>
      <c r="D29" s="42">
        <f t="shared" si="5"/>
        <v>0.66874999999999996</v>
      </c>
      <c r="E29" s="42">
        <f t="shared" si="5"/>
        <v>0.66874999999999996</v>
      </c>
      <c r="F29" s="42">
        <f t="shared" si="5"/>
        <v>0</v>
      </c>
      <c r="G29" s="42">
        <f t="shared" si="5"/>
        <v>0.66874999999999996</v>
      </c>
      <c r="H29" s="42">
        <f t="shared" si="5"/>
        <v>0.66874999999999996</v>
      </c>
      <c r="I29" s="42">
        <f t="shared" si="5"/>
        <v>0.66874999999999996</v>
      </c>
      <c r="J29" s="41"/>
      <c r="K29" s="42">
        <f>IF(K27=0,0,K28/K27)</f>
        <v>0.66875000000000007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10'!C31+'Week 11'!C31+'Week 12'!C31+'Week 13'!C31+'Week 14'!C31</f>
        <v>40.019999999999996</v>
      </c>
      <c r="D31" s="22">
        <f>'Week 10'!D31+'Week 11'!D31+'Week 12'!D31+'Week 13'!D31+'Week 14'!D31</f>
        <v>23.799999999999997</v>
      </c>
      <c r="E31" s="22">
        <f>'Week 10'!E31+'Week 11'!E31+'Week 12'!E31+'Week 13'!E31</f>
        <v>8</v>
      </c>
      <c r="F31" s="22">
        <f>'Week 10'!F31+'Week 11'!F31+'Week 12'!F31+'Week 13'!F31</f>
        <v>38.33</v>
      </c>
      <c r="G31" s="22">
        <f>'Week 10'!G31+'Week 11'!G31+'Week 12'!G31+'Week 13'!G31</f>
        <v>32</v>
      </c>
      <c r="H31" s="22">
        <f>'Week 10'!H31+'Week 11'!H31+'Week 12'!H31+'Week 13'!H31</f>
        <v>32.200000000000003</v>
      </c>
      <c r="I31" s="22">
        <f>'Week 9'!I31+'Week 10'!I31+'Week 11'!I31+'Week 12'!I31+'Week 13'!I31</f>
        <v>39.049999999999997</v>
      </c>
      <c r="J31" s="39"/>
      <c r="K31" s="22">
        <f>SUM(C31:I31)</f>
        <v>213.39999999999998</v>
      </c>
      <c r="L31" s="4"/>
      <c r="M31" s="4"/>
    </row>
    <row r="32" spans="1:13" ht="15.75" customHeight="1">
      <c r="A32" s="337"/>
      <c r="B32" s="65" t="s">
        <v>3</v>
      </c>
      <c r="C32" s="22">
        <f>'Week 10'!C32+'Week 11'!C32+'Week 12'!C32+'Week 13'!C32+'Week 14'!C32</f>
        <v>37.5</v>
      </c>
      <c r="D32" s="22">
        <f>'Week 10'!D32+'Week 11'!D32+'Week 12'!D32+'Week 13'!D32+'Week 14'!D32</f>
        <v>37.5</v>
      </c>
      <c r="E32" s="22">
        <f>'Week 10'!E32+'Week 11'!E32+'Week 12'!E32+'Week 13'!E32</f>
        <v>30</v>
      </c>
      <c r="F32" s="22">
        <f>'Week 10'!F32+'Week 11'!F32+'Week 12'!F32+'Week 13'!F32</f>
        <v>30</v>
      </c>
      <c r="G32" s="22">
        <f>'Week 10'!G32+'Week 11'!G32+'Week 12'!G32+'Week 13'!G32</f>
        <v>30</v>
      </c>
      <c r="H32" s="22">
        <f>'Week 10'!H32+'Week 11'!H32+'Week 12'!H32+'Week 13'!H32</f>
        <v>30</v>
      </c>
      <c r="I32" s="22">
        <f>'Week 9'!I32+'Week 10'!I32+'Week 11'!I32+'Week 12'!I32+'Week 13'!I32</f>
        <v>37.5</v>
      </c>
      <c r="J32" s="39"/>
      <c r="K32" s="22">
        <f>SUM(C32:I32)</f>
        <v>232.5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0.93703148425787119</v>
      </c>
      <c r="D33" s="42">
        <f t="shared" si="6"/>
        <v>1.5756302521008405</v>
      </c>
      <c r="E33" s="42">
        <f t="shared" si="6"/>
        <v>3.75</v>
      </c>
      <c r="F33" s="42">
        <f t="shared" si="6"/>
        <v>0.78267675450039143</v>
      </c>
      <c r="G33" s="42">
        <f t="shared" si="6"/>
        <v>0.9375</v>
      </c>
      <c r="H33" s="42">
        <f t="shared" si="6"/>
        <v>0.93167701863354024</v>
      </c>
      <c r="I33" s="42">
        <f t="shared" si="6"/>
        <v>0.96030729833546746</v>
      </c>
      <c r="J33" s="41"/>
      <c r="K33" s="42">
        <f>IF(K31=0,0,K32/K31)</f>
        <v>1.0895032802249298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10'!C35+'Week 11'!C35+'Week 12'!C35+'Week 13'!C35+'Week 14'!C35</f>
        <v>36.619999999999997</v>
      </c>
      <c r="D35" s="22">
        <f>'Week 10'!D35+'Week 11'!D35+'Week 12'!D35+'Week 13'!D35+'Week 14'!D35</f>
        <v>31.02</v>
      </c>
      <c r="E35" s="22">
        <f>'Week 10'!E35+'Week 11'!E35+'Week 12'!E35+'Week 13'!E35</f>
        <v>27.119999999999997</v>
      </c>
      <c r="F35" s="22">
        <f>'Week 10'!F35+'Week 11'!F35+'Week 12'!F35+'Week 13'!F35</f>
        <v>32.019999999999996</v>
      </c>
      <c r="G35" s="22">
        <f>'Week 10'!G35+'Week 11'!G35+'Week 12'!G35+'Week 13'!G35</f>
        <v>32</v>
      </c>
      <c r="H35" s="22">
        <f>'Week 10'!H35+'Week 11'!H35+'Week 12'!H35+'Week 13'!H35</f>
        <v>32.119999999999997</v>
      </c>
      <c r="I35" s="22">
        <f>'Week 9'!I35+'Week 10'!I35+'Week 11'!I35+'Week 12'!I35+'Week 13'!I35</f>
        <v>35.53</v>
      </c>
      <c r="J35" s="39"/>
      <c r="K35" s="22">
        <f>SUM(C35:I35)</f>
        <v>226.42999999999998</v>
      </c>
      <c r="L35" s="4"/>
      <c r="M35" s="4"/>
    </row>
    <row r="36" spans="1:13">
      <c r="A36" s="337"/>
      <c r="B36" s="65" t="s">
        <v>3</v>
      </c>
      <c r="C36" s="22">
        <f>'Week 10'!C36+'Week 11'!C36+'Week 12'!C36+'Week 13'!C36+'Week 14'!C36</f>
        <v>37.5</v>
      </c>
      <c r="D36" s="22">
        <f>'Week 10'!D36+'Week 11'!D36+'Week 12'!D36+'Week 13'!D36+'Week 14'!D36</f>
        <v>37.5</v>
      </c>
      <c r="E36" s="22">
        <f>'Week 10'!E36+'Week 11'!E36+'Week 12'!E36+'Week 13'!E36</f>
        <v>30</v>
      </c>
      <c r="F36" s="22">
        <f>'Week 10'!F36+'Week 11'!F36+'Week 12'!F36+'Week 13'!F36</f>
        <v>30</v>
      </c>
      <c r="G36" s="22">
        <f>'Week 10'!G36+'Week 11'!G36+'Week 12'!G36+'Week 13'!G36</f>
        <v>30</v>
      </c>
      <c r="H36" s="22">
        <f>'Week 10'!H36+'Week 11'!H36+'Week 12'!H36+'Week 13'!H36</f>
        <v>30</v>
      </c>
      <c r="I36" s="22">
        <f>'Week 9'!I36+'Week 10'!I36+'Week 11'!I36+'Week 12'!I36+'Week 13'!I36</f>
        <v>37.5</v>
      </c>
      <c r="J36" s="39"/>
      <c r="K36" s="22">
        <f>SUM(C36:I36)</f>
        <v>232.5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1.0240305843801203</v>
      </c>
      <c r="D37" s="42">
        <f t="shared" si="7"/>
        <v>1.2088974854932302</v>
      </c>
      <c r="E37" s="42">
        <f t="shared" si="7"/>
        <v>1.1061946902654869</v>
      </c>
      <c r="F37" s="42">
        <f t="shared" si="7"/>
        <v>0.93691442848219875</v>
      </c>
      <c r="G37" s="42">
        <f t="shared" si="7"/>
        <v>0.9375</v>
      </c>
      <c r="H37" s="42">
        <f t="shared" si="7"/>
        <v>0.93399750933997516</v>
      </c>
      <c r="I37" s="42">
        <f t="shared" si="7"/>
        <v>1.0554461018857304</v>
      </c>
      <c r="J37" s="41"/>
      <c r="K37" s="42">
        <f>IF(K35=0,0,K36/K35)</f>
        <v>1.0268074018460451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10'!C39+'Week 11'!C39+'Week 12'!C39+'Week 13'!C39+'Week 14'!C39</f>
        <v>71.97</v>
      </c>
      <c r="D39" s="22">
        <f>'Week 10'!D39+'Week 11'!D39+'Week 12'!D39+'Week 13'!D39+'Week 14'!D39</f>
        <v>79.88</v>
      </c>
      <c r="E39" s="22">
        <f>'Week 10'!E39+'Week 11'!E39+'Week 12'!E39+'Week 13'!E39</f>
        <v>80.22</v>
      </c>
      <c r="F39" s="22">
        <f>'Week 10'!F39+'Week 11'!F39+'Week 12'!F39+'Week 13'!F39</f>
        <v>64.069999999999993</v>
      </c>
      <c r="G39" s="22">
        <f>'Week 10'!G39+'Week 11'!G39+'Week 12'!G39+'Week 13'!G39</f>
        <v>55.9</v>
      </c>
      <c r="H39" s="22">
        <f>'Week 10'!H39+'Week 11'!H39+'Week 12'!H39+'Week 13'!H39</f>
        <v>64.25</v>
      </c>
      <c r="I39" s="22">
        <f>'Week 9'!I39+'Week 10'!I39+'Week 11'!I39+'Week 12'!I39+'Week 13'!I39</f>
        <v>80.22999999999999</v>
      </c>
      <c r="J39" s="39"/>
      <c r="K39" s="22">
        <f>SUM(C39:I39)</f>
        <v>496.52</v>
      </c>
      <c r="L39" s="4"/>
      <c r="M39" s="4"/>
    </row>
    <row r="40" spans="1:13" ht="15.75" customHeight="1">
      <c r="A40" s="337"/>
      <c r="B40" s="65" t="s">
        <v>3</v>
      </c>
      <c r="C40" s="22">
        <f>'Week 10'!C40+'Week 11'!C40+'Week 12'!C40+'Week 13'!C40+'Week 14'!C40</f>
        <v>57.1</v>
      </c>
      <c r="D40" s="22">
        <f>'Week 10'!D40+'Week 11'!D40+'Week 12'!D40+'Week 13'!D40+'Week 14'!D40</f>
        <v>57.1</v>
      </c>
      <c r="E40" s="22">
        <f>'Week 10'!E40+'Week 11'!E40+'Week 12'!E40+'Week 13'!E40</f>
        <v>45.68</v>
      </c>
      <c r="F40" s="22">
        <f>'Week 10'!F40+'Week 11'!F40+'Week 12'!F40+'Week 13'!F40</f>
        <v>45.68</v>
      </c>
      <c r="G40" s="22">
        <f>'Week 10'!G40+'Week 11'!G40+'Week 12'!G40+'Week 13'!G40</f>
        <v>45.68</v>
      </c>
      <c r="H40" s="22">
        <f>'Week 10'!H40+'Week 11'!H40+'Week 12'!H40+'Week 13'!H40</f>
        <v>45.68</v>
      </c>
      <c r="I40" s="22">
        <f>'Week 9'!I40+'Week 10'!I40+'Week 11'!I40+'Week 12'!I40+'Week 13'!I40</f>
        <v>57.1</v>
      </c>
      <c r="J40" s="39"/>
      <c r="K40" s="22">
        <f>SUM(C40:I40)</f>
        <v>354.02000000000004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0.79338613311101847</v>
      </c>
      <c r="D41" s="42">
        <f t="shared" si="8"/>
        <v>0.71482223335002515</v>
      </c>
      <c r="E41" s="42">
        <f t="shared" si="8"/>
        <v>0.56943405634505107</v>
      </c>
      <c r="F41" s="42">
        <f t="shared" si="8"/>
        <v>0.71297018885593888</v>
      </c>
      <c r="G41" s="42">
        <f t="shared" si="8"/>
        <v>0.81717352415026834</v>
      </c>
      <c r="H41" s="42">
        <f t="shared" si="8"/>
        <v>0.71097276264591436</v>
      </c>
      <c r="I41" s="42">
        <f t="shared" si="8"/>
        <v>0.71170385142714709</v>
      </c>
      <c r="J41" s="41"/>
      <c r="K41" s="42">
        <f>IF(K39=0,0,K40/K39)</f>
        <v>0.71300249738177723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10'!C43+'Week 11'!C43+'Week 12'!C43+'Week 13'!C43+'Week 14'!C43</f>
        <v>168.96</v>
      </c>
      <c r="D43" s="22">
        <f>'Week 10'!D43+'Week 11'!D43+'Week 12'!D43+'Week 13'!D43+'Week 14'!D43</f>
        <v>184.81</v>
      </c>
      <c r="E43" s="22">
        <f>'Week 10'!E43+'Week 11'!E43+'Week 12'!E43+'Week 13'!E43</f>
        <v>111.97</v>
      </c>
      <c r="F43" s="22">
        <f>'Week 10'!F43+'Week 11'!F43+'Week 12'!F43+'Week 13'!F43</f>
        <v>149.02000000000001</v>
      </c>
      <c r="G43" s="22">
        <f>'Week 10'!G43+'Week 11'!G43+'Week 12'!G43+'Week 13'!G43</f>
        <v>160.5</v>
      </c>
      <c r="H43" s="22">
        <f>'Week 10'!H43+'Week 11'!H43+'Week 12'!H43+'Week 13'!H43</f>
        <v>160.79999999999998</v>
      </c>
      <c r="I43" s="22">
        <f>'Week 9'!I43+'Week 10'!I43+'Week 11'!I43+'Week 12'!I43+'Week 13'!I43</f>
        <v>199.76</v>
      </c>
      <c r="J43" s="39"/>
      <c r="K43" s="22">
        <f>SUM(C43:I43)</f>
        <v>1135.82</v>
      </c>
      <c r="L43" s="4"/>
      <c r="M43" s="4"/>
    </row>
    <row r="44" spans="1:13" ht="15.75" customHeight="1">
      <c r="A44" s="337"/>
      <c r="B44" s="65" t="s">
        <v>3</v>
      </c>
      <c r="C44" s="22">
        <f>'Week 10'!C44+'Week 11'!C44+'Week 12'!C44+'Week 13'!C44+'Week 14'!C44</f>
        <v>138.82653061224488</v>
      </c>
      <c r="D44" s="22">
        <f>'Week 10'!D44+'Week 11'!D44+'Week 12'!D44+'Week 13'!D44+'Week 14'!D44</f>
        <v>137.29591836734693</v>
      </c>
      <c r="E44" s="22">
        <f>'Week 10'!E44+'Week 11'!E44+'Week 12'!E44+'Week 13'!E44</f>
        <v>120</v>
      </c>
      <c r="F44" s="22">
        <f>'Week 10'!F44+'Week 11'!F44+'Week 12'!F44+'Week 13'!F44</f>
        <v>120</v>
      </c>
      <c r="G44" s="22">
        <f>'Week 10'!G44+'Week 11'!G44+'Week 12'!G44+'Week 13'!G44</f>
        <v>120</v>
      </c>
      <c r="H44" s="22">
        <f>'Week 10'!H44+'Week 11'!H44+'Week 12'!H44+'Week 13'!H44</f>
        <v>120</v>
      </c>
      <c r="I44" s="22">
        <f>'Week 9'!I44+'Week 10'!I44+'Week 11'!I44+'Week 12'!I44+'Week 13'!I44</f>
        <v>150</v>
      </c>
      <c r="J44" s="39"/>
      <c r="K44" s="22">
        <f>SUM(C44:I44)</f>
        <v>906.12244897959181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0.82165323515769928</v>
      </c>
      <c r="D45" s="42">
        <f t="shared" si="9"/>
        <v>0.74290308082542567</v>
      </c>
      <c r="E45" s="42">
        <f t="shared" si="9"/>
        <v>1.0717156381173529</v>
      </c>
      <c r="F45" s="42">
        <f t="shared" si="9"/>
        <v>0.80526103878673994</v>
      </c>
      <c r="G45" s="42">
        <f t="shared" si="9"/>
        <v>0.74766355140186913</v>
      </c>
      <c r="H45" s="42">
        <f t="shared" si="9"/>
        <v>0.74626865671641796</v>
      </c>
      <c r="I45" s="42">
        <f t="shared" si="9"/>
        <v>0.75090108129755706</v>
      </c>
      <c r="J45" s="41"/>
      <c r="K45" s="42">
        <f>IF(K43=0,0,K44/K43)</f>
        <v>0.79776940798682172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10'!C47+'Week 11'!C47+'Week 12'!C47+'Week 13'!C47+'Week 14'!C47</f>
        <v>40.269999999999996</v>
      </c>
      <c r="D47" s="22">
        <f>'Week 10'!D47+'Week 11'!D47+'Week 12'!D47+'Week 13'!D47+'Week 14'!D47</f>
        <v>36.349999999999994</v>
      </c>
      <c r="E47" s="22">
        <f>'Week 10'!E47+'Week 11'!E47+'Week 12'!E47+'Week 13'!E47</f>
        <v>26</v>
      </c>
      <c r="F47" s="22">
        <f>'Week 10'!F47+'Week 11'!F47+'Week 12'!F47+'Week 13'!F47</f>
        <v>37.769999999999996</v>
      </c>
      <c r="G47" s="22">
        <f>'Week 10'!G47+'Week 11'!G47+'Week 12'!G47+'Week 13'!G47</f>
        <v>42.5</v>
      </c>
      <c r="H47" s="22">
        <f>'Week 10'!H47+'Week 11'!H47+'Week 12'!H47+'Week 13'!H47</f>
        <v>45.970000000000006</v>
      </c>
      <c r="I47" s="22">
        <f>'Week 9'!I47+'Week 10'!I47+'Week 11'!I47+'Week 12'!I47+'Week 13'!I47</f>
        <v>19</v>
      </c>
      <c r="J47" s="39"/>
      <c r="K47" s="22">
        <f>SUM(C47:I47)</f>
        <v>247.85999999999999</v>
      </c>
      <c r="L47" s="4"/>
      <c r="M47" s="4"/>
    </row>
    <row r="48" spans="1:13">
      <c r="A48" s="337"/>
      <c r="B48" s="65" t="s">
        <v>3</v>
      </c>
      <c r="C48" s="22">
        <f>'Week 10'!C48+'Week 11'!C48+'Week 12'!C48+'Week 13'!C48+'Week 14'!C48</f>
        <v>40</v>
      </c>
      <c r="D48" s="22">
        <f>'Week 10'!D48+'Week 11'!D48+'Week 12'!D48+'Week 13'!D48+'Week 14'!D48</f>
        <v>40</v>
      </c>
      <c r="E48" s="22">
        <f>'Week 10'!E48+'Week 11'!E48+'Week 12'!E48+'Week 13'!E48</f>
        <v>32</v>
      </c>
      <c r="F48" s="22">
        <f>'Week 10'!F48+'Week 11'!F48+'Week 12'!F48+'Week 13'!F48</f>
        <v>32</v>
      </c>
      <c r="G48" s="22">
        <f>'Week 10'!G48+'Week 11'!G48+'Week 12'!G48+'Week 13'!G48</f>
        <v>32</v>
      </c>
      <c r="H48" s="22">
        <f>'Week 10'!H48+'Week 11'!H48+'Week 12'!H48+'Week 13'!H48</f>
        <v>32</v>
      </c>
      <c r="I48" s="22">
        <f>'Week 9'!I48+'Week 10'!I48+'Week 11'!I48+'Week 12'!I48+'Week 13'!I48</f>
        <v>40</v>
      </c>
      <c r="J48" s="39"/>
      <c r="K48" s="22">
        <f>SUM(C48:I48)</f>
        <v>248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0.99329525701514787</v>
      </c>
      <c r="D49" s="42">
        <f t="shared" si="10"/>
        <v>1.1004126547455297</v>
      </c>
      <c r="E49" s="42">
        <f t="shared" si="10"/>
        <v>1.2307692307692308</v>
      </c>
      <c r="F49" s="42">
        <f t="shared" si="10"/>
        <v>0.84723325390521587</v>
      </c>
      <c r="G49" s="42">
        <f t="shared" si="10"/>
        <v>0.75294117647058822</v>
      </c>
      <c r="H49" s="42">
        <f t="shared" si="10"/>
        <v>0.69610615618881866</v>
      </c>
      <c r="I49" s="42">
        <f t="shared" si="10"/>
        <v>2.1052631578947367</v>
      </c>
      <c r="J49" s="41"/>
      <c r="K49" s="42">
        <f>IF(K47=0,0,K48/K47)</f>
        <v>1.0005648349874929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10'!C51+'Week 11'!C51+'Week 12'!C51+'Week 13'!C51+'Week 14'!C51</f>
        <v>40.480000000000004</v>
      </c>
      <c r="D51" s="22">
        <f>'Week 10'!D51+'Week 11'!D51+'Week 12'!D51+'Week 13'!D51+'Week 14'!D51</f>
        <v>38.68</v>
      </c>
      <c r="E51" s="22">
        <f>'Week 10'!E51+'Week 11'!E51+'Week 12'!E51+'Week 13'!E51</f>
        <v>32</v>
      </c>
      <c r="F51" s="22">
        <f>'Week 10'!F51+'Week 11'!F51+'Week 12'!F51+'Week 13'!F51</f>
        <v>32.200000000000003</v>
      </c>
      <c r="G51" s="22">
        <f>'Week 10'!G51+'Week 11'!G51+'Week 12'!G51+'Week 13'!G51</f>
        <v>32.450000000000003</v>
      </c>
      <c r="H51" s="22">
        <f>'Week 10'!H51+'Week 11'!H51+'Week 12'!H51+'Week 13'!H51</f>
        <v>31.92</v>
      </c>
      <c r="I51" s="22">
        <f>'Week 9'!I51+'Week 10'!I51+'Week 11'!I51+'Week 12'!I51+'Week 13'!I51</f>
        <v>40.569999999999993</v>
      </c>
      <c r="J51" s="39"/>
      <c r="K51" s="22">
        <f>SUM(C51:I51)</f>
        <v>248.3</v>
      </c>
      <c r="L51" s="4"/>
      <c r="M51" s="4"/>
    </row>
    <row r="52" spans="1:13">
      <c r="A52" s="337"/>
      <c r="B52" s="65" t="s">
        <v>3</v>
      </c>
      <c r="C52" s="22">
        <f>'Week 10'!C52+'Week 11'!C52+'Week 12'!C52+'Week 13'!C52+'Week 14'!C52</f>
        <v>68.5</v>
      </c>
      <c r="D52" s="22">
        <f>'Week 10'!D52+'Week 11'!D52+'Week 12'!D52+'Week 13'!D52+'Week 14'!D52</f>
        <v>68.5</v>
      </c>
      <c r="E52" s="22">
        <f>'Week 10'!E52+'Week 11'!E52+'Week 12'!E52+'Week 13'!E52</f>
        <v>54.8</v>
      </c>
      <c r="F52" s="22">
        <f>'Week 10'!F52+'Week 11'!F52+'Week 12'!F52+'Week 13'!F52</f>
        <v>54.8</v>
      </c>
      <c r="G52" s="22">
        <f>'Week 10'!G52+'Week 11'!G52+'Week 12'!G52+'Week 13'!G52</f>
        <v>54.8</v>
      </c>
      <c r="H52" s="22">
        <f>'Week 10'!H52+'Week 11'!H52+'Week 12'!H52+'Week 13'!H52</f>
        <v>54.8</v>
      </c>
      <c r="I52" s="22">
        <f>'Week 9'!I52+'Week 10'!I52+'Week 11'!I52+'Week 12'!I52+'Week 13'!I52</f>
        <v>68.5</v>
      </c>
      <c r="J52" s="39"/>
      <c r="K52" s="22">
        <f>SUM(C52:I52)</f>
        <v>424.70000000000005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1.6921936758893279</v>
      </c>
      <c r="D53" s="42">
        <f t="shared" si="11"/>
        <v>1.7709410548086866</v>
      </c>
      <c r="E53" s="42">
        <f t="shared" si="11"/>
        <v>1.7124999999999999</v>
      </c>
      <c r="F53" s="42">
        <f t="shared" si="11"/>
        <v>1.7018633540372667</v>
      </c>
      <c r="G53" s="42">
        <f t="shared" si="11"/>
        <v>1.6887519260400614</v>
      </c>
      <c r="H53" s="42">
        <f t="shared" si="11"/>
        <v>1.7167919799498745</v>
      </c>
      <c r="I53" s="42">
        <f t="shared" si="11"/>
        <v>1.6884397337934438</v>
      </c>
      <c r="J53" s="41"/>
      <c r="K53" s="42">
        <f>IF(K51=0,0,K52/K51)</f>
        <v>1.7104309303262184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10'!C55+'Week 11'!C55+'Week 12'!C55+'Week 13'!C55+'Week 14'!C55</f>
        <v>72.16</v>
      </c>
      <c r="D55" s="22">
        <f>'Week 10'!D55+'Week 11'!D55+'Week 12'!D55+'Week 13'!D55+'Week 14'!D55</f>
        <v>78.84</v>
      </c>
      <c r="E55" s="22">
        <f>'Week 10'!E55+'Week 11'!E55+'Week 12'!E55+'Week 13'!E55</f>
        <v>56.68</v>
      </c>
      <c r="F55" s="22">
        <f>'Week 10'!F55+'Week 11'!F55+'Week 12'!F55+'Week 13'!F55</f>
        <v>72.25</v>
      </c>
      <c r="G55" s="22">
        <f>'Week 10'!G55+'Week 11'!G55+'Week 12'!G55+'Week 13'!G55</f>
        <v>64.400000000000006</v>
      </c>
      <c r="H55" s="22">
        <f>'Week 10'!H55+'Week 11'!H55+'Week 12'!H55+'Week 13'!H55</f>
        <v>65.05</v>
      </c>
      <c r="I55" s="22">
        <f>'Week 9'!I55+'Week 10'!I55+'Week 11'!I55+'Week 12'!I55+'Week 13'!I55</f>
        <v>80.819999999999993</v>
      </c>
      <c r="J55" s="39"/>
      <c r="K55" s="22">
        <f>SUM(C55:I55)</f>
        <v>490.20000000000005</v>
      </c>
      <c r="L55" s="4"/>
    </row>
    <row r="56" spans="1:13">
      <c r="A56" s="337"/>
      <c r="B56" s="65" t="s">
        <v>3</v>
      </c>
      <c r="C56" s="22">
        <f>'Week 10'!C56+'Week 11'!C56+'Week 12'!C56+'Week 13'!C56+'Week 14'!C56</f>
        <v>57.15</v>
      </c>
      <c r="D56" s="22">
        <f>'Week 10'!D56+'Week 11'!D56+'Week 12'!D56+'Week 13'!D56+'Week 14'!D56</f>
        <v>57.15</v>
      </c>
      <c r="E56" s="22">
        <f>'Week 10'!E56+'Week 11'!E56+'Week 12'!E56+'Week 13'!E56</f>
        <v>45.72</v>
      </c>
      <c r="F56" s="22">
        <f>'Week 10'!F56+'Week 11'!F56+'Week 12'!F56+'Week 13'!F56</f>
        <v>45.72</v>
      </c>
      <c r="G56" s="22">
        <f>'Week 10'!G56+'Week 11'!G56+'Week 12'!G56+'Week 13'!G56</f>
        <v>45.72</v>
      </c>
      <c r="H56" s="22">
        <f>'Week 10'!H56+'Week 11'!H56+'Week 12'!H56+'Week 13'!H56</f>
        <v>45.72</v>
      </c>
      <c r="I56" s="22">
        <f>'Week 9'!I56+'Week 10'!I56+'Week 11'!I56+'Week 12'!I56+'Week 13'!I56</f>
        <v>57.15</v>
      </c>
      <c r="J56" s="39"/>
      <c r="K56" s="22">
        <f>SUM(C56:I56)</f>
        <v>354.32999999999993</v>
      </c>
      <c r="L56" s="4"/>
    </row>
    <row r="57" spans="1:13">
      <c r="A57" s="338"/>
      <c r="B57" s="64" t="s">
        <v>4</v>
      </c>
      <c r="C57" s="42">
        <f t="shared" ref="C57:I57" si="12">IF(C55=0,0,C56/C55)</f>
        <v>0.791990022172949</v>
      </c>
      <c r="D57" s="42">
        <f t="shared" si="12"/>
        <v>0.72488584474885842</v>
      </c>
      <c r="E57" s="42">
        <f t="shared" si="12"/>
        <v>0.80663373323923782</v>
      </c>
      <c r="F57" s="42">
        <f t="shared" si="12"/>
        <v>0.63280276816608994</v>
      </c>
      <c r="G57" s="42">
        <f t="shared" si="12"/>
        <v>0.70993788819875769</v>
      </c>
      <c r="H57" s="42">
        <f t="shared" si="12"/>
        <v>0.70284396617986167</v>
      </c>
      <c r="I57" s="42">
        <f t="shared" si="12"/>
        <v>0.70712694877505577</v>
      </c>
      <c r="J57" s="41"/>
      <c r="K57" s="42">
        <f>IF(K55=0,0,K56/K55)</f>
        <v>0.7228274173806607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10'!C59+'Week 11'!C59+'Week 12'!C59+'Week 13'!C59+'Week 14'!C59</f>
        <v>6.46</v>
      </c>
      <c r="D59" s="22">
        <f>'Week 10'!D59+'Week 11'!D59+'Week 12'!D59+'Week 13'!D59+'Week 14'!D59</f>
        <v>2.65</v>
      </c>
      <c r="E59" s="22">
        <f>'Week 10'!E59+'Week 11'!E59+'Week 12'!E59+'Week 13'!E59</f>
        <v>0.89999999999999991</v>
      </c>
      <c r="F59" s="22">
        <f>'Week 10'!F59+'Week 11'!F59+'Week 12'!F59+'Week 13'!F59</f>
        <v>1.6400000000000001</v>
      </c>
      <c r="G59" s="22">
        <f>'Week 10'!G59+'Week 11'!G59+'Week 12'!G59+'Week 13'!G59</f>
        <v>3.3000000000000003</v>
      </c>
      <c r="H59" s="22">
        <f>'Week 10'!H59+'Week 11'!H59+'Week 12'!H59+'Week 13'!H59</f>
        <v>12.190000000000001</v>
      </c>
      <c r="I59" s="22">
        <f>'Week 9'!I59+'Week 10'!I59+'Week 11'!I59+'Week 12'!I59+'Week 13'!I59</f>
        <v>8.41</v>
      </c>
      <c r="J59" s="39"/>
      <c r="K59" s="22">
        <f>SUM(C59:I59)</f>
        <v>35.549999999999997</v>
      </c>
      <c r="L59" s="4"/>
    </row>
    <row r="60" spans="1:13">
      <c r="A60" s="337"/>
      <c r="B60" s="65" t="s">
        <v>71</v>
      </c>
      <c r="C60" s="188">
        <f>'Week 10'!C60+'Week 11'!C60+'Week 12'!C60+'Week 13'!C60+'Week 14'!C60</f>
        <v>153.71247000000002</v>
      </c>
      <c r="D60" s="188">
        <f>'Week 10'!D60+'Week 11'!D60+'Week 12'!D60+'Week 13'!D60+'Week 14'!D60</f>
        <v>63.055425000000021</v>
      </c>
      <c r="E60" s="188">
        <f>'Week 10'!E60+'Week 11'!E60+'Week 12'!E60+'Week 13'!E60</f>
        <v>21.415050000000004</v>
      </c>
      <c r="F60" s="188">
        <f>'Week 10'!F60+'Week 11'!F60+'Week 12'!F60+'Week 13'!F60</f>
        <v>39.022980000000011</v>
      </c>
      <c r="G60" s="188">
        <f>'Week 10'!G60+'Week 11'!G60+'Week 12'!G60+'Week 13'!G60</f>
        <v>78.521850000000029</v>
      </c>
      <c r="H60" s="188">
        <f>'Week 10'!H60+'Week 11'!H60+'Week 12'!H60+'Week 13'!H60</f>
        <v>290.05495500000012</v>
      </c>
      <c r="I60" s="188">
        <f>'Week 9'!I60+'Week 10'!I60+'Week 11'!I60+'Week 12'!I60+'Week 13'!I60</f>
        <v>200.11174500000004</v>
      </c>
      <c r="J60" s="48"/>
      <c r="K60" s="188">
        <f>SUM(C60:I60)</f>
        <v>845.89447500000017</v>
      </c>
      <c r="L60" s="4"/>
    </row>
    <row r="61" spans="1:13">
      <c r="A61" s="338"/>
      <c r="B61" s="64" t="s">
        <v>17</v>
      </c>
      <c r="C61" s="188">
        <f t="shared" ref="C61:I61" si="13">C60/3</f>
        <v>51.237490000000008</v>
      </c>
      <c r="D61" s="188">
        <f t="shared" si="13"/>
        <v>21.018475000000006</v>
      </c>
      <c r="E61" s="188">
        <f t="shared" si="13"/>
        <v>7.1383500000000017</v>
      </c>
      <c r="F61" s="188">
        <f t="shared" si="13"/>
        <v>13.007660000000003</v>
      </c>
      <c r="G61" s="188">
        <f t="shared" si="13"/>
        <v>26.173950000000008</v>
      </c>
      <c r="H61" s="188">
        <f t="shared" si="13"/>
        <v>96.68498500000004</v>
      </c>
      <c r="I61" s="188">
        <f t="shared" si="13"/>
        <v>66.703915000000009</v>
      </c>
      <c r="J61" s="189"/>
      <c r="K61" s="188">
        <f>SUM(C61:I61)</f>
        <v>281.96482500000008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10'!C63+'Week 11'!C63+'Week 12'!C63+'Week 13'!C63+'Week 14'!C63</f>
        <v>1062.57</v>
      </c>
      <c r="D63" s="18">
        <f>'Week 10'!D63+'Week 11'!D63+'Week 12'!D63+'Week 13'!D63+'Week 14'!D63</f>
        <v>1103.22</v>
      </c>
      <c r="E63" s="18">
        <f>'Week 10'!E63+'Week 11'!E63+'Week 12'!E63+'Week 13'!E63</f>
        <v>800.73</v>
      </c>
      <c r="F63" s="18">
        <f>'Week 10'!F63+'Week 11'!F63+'Week 12'!F63+'Week 13'!F63</f>
        <v>983.68</v>
      </c>
      <c r="G63" s="18">
        <f>'Week 10'!G63+'Week 11'!G63+'Week 12'!G63+'Week 13'!G63</f>
        <v>1026.55</v>
      </c>
      <c r="H63" s="18">
        <f>'Week 10'!H63+'Week 11'!H63+'Week 12'!H63+'Week 13'!H63</f>
        <v>1038.3</v>
      </c>
      <c r="I63" s="18">
        <f>'Week 9'!I63+'Week 10'!I63+'Week 11'!I63+'Week 12'!I63+'Week 13'!I63</f>
        <v>1237.6499999999999</v>
      </c>
      <c r="J63" s="39"/>
      <c r="K63" s="18">
        <f>SUM(C63:I63)</f>
        <v>7252.7</v>
      </c>
      <c r="L63" s="29"/>
    </row>
    <row r="64" spans="1:13">
      <c r="A64" s="337"/>
      <c r="B64" s="65" t="s">
        <v>3</v>
      </c>
      <c r="C64" s="18">
        <f>'Week 10'!C64+'Week 11'!C64+'Week 12'!C64+'Week 13'!C64+'Week 14'!C64</f>
        <v>1004.8118620975764</v>
      </c>
      <c r="D64" s="18">
        <f>'Week 10'!D64+'Week 11'!D64+'Week 12'!D64+'Week 13'!D64+'Week 14'!D64</f>
        <v>990.59182966325818</v>
      </c>
      <c r="E64" s="18">
        <f>'Week 10'!E64+'Week 11'!E64+'Week 12'!E64+'Week 13'!E64</f>
        <v>792.63192423192424</v>
      </c>
      <c r="F64" s="18">
        <f>'Week 10'!F64+'Week 11'!F64+'Week 12'!F64+'Week 13'!F64</f>
        <v>949.25058905058904</v>
      </c>
      <c r="G64" s="18">
        <f>'Week 10'!G64+'Week 11'!G64+'Week 12'!G64+'Week 13'!G64</f>
        <v>978.19960729960724</v>
      </c>
      <c r="H64" s="18">
        <f>'Week 10'!H64+'Week 11'!H64+'Week 12'!H64+'Week 13'!H64</f>
        <v>944.56597366597362</v>
      </c>
      <c r="I64" s="18">
        <f>'Week 9'!I64+'Week 10'!I64+'Week 11'!I64+'Week 12'!I64+'Week 13'!I64</f>
        <v>1149.0818895818895</v>
      </c>
      <c r="J64" s="39"/>
      <c r="K64" s="18">
        <f>SUM(C64:I64)</f>
        <v>6809.1336755908178</v>
      </c>
      <c r="L64" s="4"/>
    </row>
    <row r="65" spans="1:13">
      <c r="A65" s="338"/>
      <c r="B65" s="64" t="s">
        <v>4</v>
      </c>
      <c r="C65" s="42">
        <f t="shared" ref="C65:I65" si="14">IF(C63=0,0,C64/C63)</f>
        <v>0.94564298078957287</v>
      </c>
      <c r="D65" s="42">
        <f t="shared" si="14"/>
        <v>0.89790960068096859</v>
      </c>
      <c r="E65" s="42">
        <f t="shared" si="14"/>
        <v>0.98988663373662067</v>
      </c>
      <c r="F65" s="42">
        <f t="shared" si="14"/>
        <v>0.96499937891447329</v>
      </c>
      <c r="G65" s="42">
        <f t="shared" si="14"/>
        <v>0.95290010939516567</v>
      </c>
      <c r="H65" s="42">
        <f t="shared" si="14"/>
        <v>0.90972356126935727</v>
      </c>
      <c r="I65" s="42">
        <f t="shared" si="14"/>
        <v>0.92843848388630845</v>
      </c>
      <c r="J65" s="41"/>
      <c r="K65" s="42">
        <f>IF(K63=0,0,K64/K63)</f>
        <v>0.93884121438785806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10'!C67+'Week 11'!C67+'Week 12'!C67+'Week 13'!C67+'Week 14'!C67</f>
        <v>14983.46709</v>
      </c>
      <c r="D67" s="28">
        <f>'Week 10'!D67+'Week 11'!D67+'Week 12'!D67+'Week 13'!D67+'Week 14'!D67</f>
        <v>15552.851474999999</v>
      </c>
      <c r="E67" s="28">
        <f>'Week 10'!E67+'Week 11'!E67+'Week 12'!E67+'Week 13'!E67</f>
        <v>11276.975350000001</v>
      </c>
      <c r="F67" s="28">
        <f>'Week 10'!F67+'Week 11'!F67+'Week 12'!F67+'Week 13'!F67</f>
        <v>13889.60476</v>
      </c>
      <c r="G67" s="28">
        <f>'Week 10'!G67+'Week 11'!G67+'Week 12'!G67+'Week 13'!G67</f>
        <v>14398.865949999999</v>
      </c>
      <c r="H67" s="28">
        <f>'Week 10'!H67+'Week 11'!H67+'Week 12'!H67+'Week 13'!H67</f>
        <v>14637.516084999999</v>
      </c>
      <c r="I67" s="28">
        <f>'Week 9'!I67+'Week 10'!I67+'Week 11'!I67+'Week 12'!I67+'Week 13'!I67</f>
        <v>17372.662514999996</v>
      </c>
      <c r="J67" s="48"/>
      <c r="K67" s="28">
        <f>SUM(C67:I67)</f>
        <v>102111.943225</v>
      </c>
      <c r="L67" s="273">
        <v>76995</v>
      </c>
      <c r="M67" s="271">
        <f>+L67-K67</f>
        <v>-25116.943224999995</v>
      </c>
    </row>
    <row r="68" spans="1:13">
      <c r="A68" s="337"/>
      <c r="B68" s="65" t="s">
        <v>128</v>
      </c>
      <c r="C68" s="28">
        <f>'Week 10'!C68+'Week 11'!C68+'Week 12'!C68+'Week 13'!C68+'Week 14'!C68</f>
        <v>14032.168791413864</v>
      </c>
      <c r="D68" s="28">
        <f>'Week 10'!D68+'Week 11'!D68+'Week 12'!D68+'Week 13'!D68+'Week 14'!D68</f>
        <v>13843.611161334808</v>
      </c>
      <c r="E68" s="28">
        <f>'Week 10'!E68+'Week 11'!E68+'Week 12'!E68+'Week 13'!E68</f>
        <v>11076.990115315319</v>
      </c>
      <c r="F68" s="28">
        <f>'Week 10'!F68+'Week 11'!F68+'Week 12'!F68+'Week 13'!F68</f>
        <v>13153.753610810811</v>
      </c>
      <c r="G68" s="28">
        <f>'Week 10'!G68+'Week 11'!G68+'Week 12'!G68+'Week 13'!G68</f>
        <v>13537.617592792794</v>
      </c>
      <c r="H68" s="28">
        <f>'Week 10'!H68+'Week 11'!H68+'Week 12'!H68+'Week 13'!H68</f>
        <v>13091.635610810812</v>
      </c>
      <c r="I68" s="28">
        <f>'Week 9'!I68+'Week 10'!I68+'Week 11'!I68+'Week 12'!I68+'Week 13'!I68</f>
        <v>15945.189355855857</v>
      </c>
      <c r="J68" s="48"/>
      <c r="K68" s="28">
        <f>SUM(C68:I68)</f>
        <v>94680.966238334266</v>
      </c>
      <c r="L68" s="4"/>
    </row>
    <row r="69" spans="1:13">
      <c r="A69" s="338"/>
      <c r="B69" s="64" t="s">
        <v>4</v>
      </c>
      <c r="C69" s="42">
        <f t="shared" ref="C69:I69" si="15">IF(C67=0,0,C68/C67)</f>
        <v>0.93651013527963534</v>
      </c>
      <c r="D69" s="42">
        <f t="shared" si="15"/>
        <v>0.89010116142286433</v>
      </c>
      <c r="E69" s="42">
        <f t="shared" si="15"/>
        <v>0.98226605730013572</v>
      </c>
      <c r="F69" s="42">
        <f t="shared" si="15"/>
        <v>0.94702144791705434</v>
      </c>
      <c r="G69" s="42">
        <f t="shared" si="15"/>
        <v>0.94018637577446129</v>
      </c>
      <c r="H69" s="42">
        <f t="shared" si="15"/>
        <v>0.89438915283083109</v>
      </c>
      <c r="I69" s="42">
        <f t="shared" si="15"/>
        <v>0.91783221726021424</v>
      </c>
      <c r="J69" s="41"/>
      <c r="K69" s="42">
        <f>IF(K67=0,0,K68/K67)</f>
        <v>0.92722715137942446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57.758137902423528</v>
      </c>
      <c r="D71" s="47">
        <f t="shared" ref="D71:I71" si="16">IF(D63=0,0,D63-D64)</f>
        <v>112.62817033674185</v>
      </c>
      <c r="E71" s="47">
        <f t="shared" si="16"/>
        <v>8.0980757680757733</v>
      </c>
      <c r="F71" s="47">
        <f t="shared" si="16"/>
        <v>34.429410949410908</v>
      </c>
      <c r="G71" s="47">
        <f t="shared" si="16"/>
        <v>48.350392700392717</v>
      </c>
      <c r="H71" s="47">
        <f t="shared" si="16"/>
        <v>93.734026334026339</v>
      </c>
      <c r="I71" s="47">
        <f t="shared" si="16"/>
        <v>88.568110418110336</v>
      </c>
      <c r="J71" s="26"/>
      <c r="K71" s="47">
        <f>IF(K63=0,0,K63-K64)</f>
        <v>443.56632440918202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951.2982985861363</v>
      </c>
      <c r="D72" s="137">
        <f t="shared" ref="D72:I72" si="17">IF(D64=0,0,D67-D68)</f>
        <v>1709.2403136651919</v>
      </c>
      <c r="E72" s="137">
        <f t="shared" si="17"/>
        <v>199.98523468468193</v>
      </c>
      <c r="F72" s="137">
        <f t="shared" si="17"/>
        <v>735.85114918918953</v>
      </c>
      <c r="G72" s="137">
        <f t="shared" si="17"/>
        <v>861.24835720720512</v>
      </c>
      <c r="H72" s="137">
        <f t="shared" si="17"/>
        <v>1545.8804741891872</v>
      </c>
      <c r="I72" s="137">
        <f t="shared" si="17"/>
        <v>1427.4731591441396</v>
      </c>
      <c r="J72" s="26"/>
      <c r="K72" s="137">
        <f>IF(K64=0,0,K67-K68)</f>
        <v>7430.9769866657298</v>
      </c>
      <c r="L72" s="4"/>
    </row>
    <row r="73" spans="1:13">
      <c r="A73" s="68" t="s">
        <v>154</v>
      </c>
      <c r="B73" s="78">
        <f>IF(K64=0,0,(K64*60)/K11)</f>
        <v>59.939557003440299</v>
      </c>
      <c r="C73" s="78">
        <f>IF(C63=0,0,(C63*60)/C11)</f>
        <v>69.298043478260865</v>
      </c>
      <c r="D73" s="78">
        <f t="shared" ref="D73:I73" si="18">IF(D63=0,0,(D63*60)/D11)</f>
        <v>74.458042744656908</v>
      </c>
      <c r="E73" s="78">
        <f t="shared" si="18"/>
        <v>66.176033057851242</v>
      </c>
      <c r="F73" s="78">
        <f t="shared" si="18"/>
        <v>57.190697674418601</v>
      </c>
      <c r="G73" s="78">
        <f t="shared" si="18"/>
        <v>57.29581395348837</v>
      </c>
      <c r="H73" s="78">
        <f t="shared" si="18"/>
        <v>61.92644135188867</v>
      </c>
      <c r="I73" s="78">
        <f t="shared" si="18"/>
        <v>63.577910958904098</v>
      </c>
      <c r="J73" s="26"/>
      <c r="K73" s="78">
        <f>IF(K63=0,0,(K63*60)/K11)</f>
        <v>63.844190140845072</v>
      </c>
      <c r="L73" s="4"/>
    </row>
    <row r="74" spans="1:13">
      <c r="A74" s="68" t="str">
        <f>'Week 1'!A74</f>
        <v>Rooms Cleaned per AM GRA</v>
      </c>
      <c r="B74" s="78">
        <f>IF(K16=0,0,(K8/(K16/8)))</f>
        <v>16.665589887640447</v>
      </c>
      <c r="C74" s="78">
        <f t="shared" ref="C74:K74" si="19">IF(C15=0,0,(C8/(C15/8)))</f>
        <v>16.355128974205158</v>
      </c>
      <c r="D74" s="78">
        <f t="shared" si="19"/>
        <v>14.910916603723287</v>
      </c>
      <c r="E74" s="78">
        <f t="shared" si="19"/>
        <v>16.153752584843691</v>
      </c>
      <c r="F74" s="78">
        <f t="shared" si="19"/>
        <v>17.703039822600015</v>
      </c>
      <c r="G74" s="78">
        <f t="shared" si="19"/>
        <v>16.90268214983044</v>
      </c>
      <c r="H74" s="78">
        <f t="shared" si="19"/>
        <v>16.230266911811324</v>
      </c>
      <c r="I74" s="78">
        <f t="shared" si="19"/>
        <v>15.4806405062851</v>
      </c>
      <c r="J74" s="26"/>
      <c r="K74" s="78">
        <f t="shared" si="19"/>
        <v>16.219701854872358</v>
      </c>
      <c r="L74" s="4"/>
    </row>
    <row r="75" spans="1:13">
      <c r="A75" s="68" t="str">
        <f>'Week 1'!A75</f>
        <v>Rooms Cleaned per PM GRA</v>
      </c>
      <c r="B75" s="78">
        <f>IF(K20=0,0,(K9/(K20/8)))</f>
        <v>13.203655352480418</v>
      </c>
      <c r="C75" s="78">
        <f>IF(C19=0,0,(C9/(C19/8)))</f>
        <v>8.5790884718498663</v>
      </c>
      <c r="D75" s="78">
        <f t="shared" ref="D75:I75" si="20">IF(D19=0,0,(D9/(D19/8)))</f>
        <v>8.695652173913043</v>
      </c>
      <c r="E75" s="78">
        <f t="shared" si="20"/>
        <v>12.194480946123523</v>
      </c>
      <c r="F75" s="78">
        <f t="shared" si="20"/>
        <v>10.616822429906541</v>
      </c>
      <c r="G75" s="78">
        <f t="shared" si="20"/>
        <v>9.2903225806451619</v>
      </c>
      <c r="H75" s="78">
        <f t="shared" si="20"/>
        <v>8.9195646402973185</v>
      </c>
      <c r="I75" s="78">
        <f t="shared" si="20"/>
        <v>9.0237899917965567</v>
      </c>
      <c r="J75" s="26"/>
      <c r="K75" s="78">
        <f>IF(K19=0,0,(K9/(K19/8)))</f>
        <v>9.5419145152388545</v>
      </c>
      <c r="L75" s="4"/>
    </row>
    <row r="76" spans="1:13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1">IF(D27=0,0,(D12/(D27/7.5)))</f>
        <v>9.375</v>
      </c>
      <c r="E76" s="78">
        <f t="shared" si="21"/>
        <v>9.375</v>
      </c>
      <c r="F76" s="78">
        <f t="shared" si="21"/>
        <v>0</v>
      </c>
      <c r="G76" s="78">
        <f t="shared" si="21"/>
        <v>9.375</v>
      </c>
      <c r="H76" s="78">
        <f t="shared" si="21"/>
        <v>9.375</v>
      </c>
      <c r="I76" s="78">
        <f t="shared" si="21"/>
        <v>9.375</v>
      </c>
      <c r="J76" s="129"/>
      <c r="K76" s="78">
        <f>IF(K27=0,0,(K12/(K27/7.5)))</f>
        <v>9.375</v>
      </c>
      <c r="L76" s="4"/>
    </row>
    <row r="77" spans="1:13">
      <c r="A77" s="68" t="str">
        <f>'Week 1'!A77</f>
        <v>Rooms per Laundry Attendant</v>
      </c>
      <c r="B77" s="78">
        <f>IF(K44=0,0,(K11/(K44/7.5)))</f>
        <v>56.416216216216213</v>
      </c>
      <c r="C77" s="78">
        <f>IF(C43=0,0,(C11/(C43/7.5)))</f>
        <v>40.83806818181818</v>
      </c>
      <c r="D77" s="78">
        <f t="shared" ref="D77:I77" si="22">IF(D43=0,0,(D11/(D43/7.5)))</f>
        <v>36.077593203830965</v>
      </c>
      <c r="E77" s="78">
        <f t="shared" si="22"/>
        <v>48.629097079574883</v>
      </c>
      <c r="F77" s="78">
        <f t="shared" si="22"/>
        <v>51.939337001744732</v>
      </c>
      <c r="G77" s="78">
        <f t="shared" si="22"/>
        <v>50.23364485981309</v>
      </c>
      <c r="H77" s="78">
        <f t="shared" si="22"/>
        <v>46.921641791044784</v>
      </c>
      <c r="I77" s="78">
        <f t="shared" si="22"/>
        <v>43.852623147777336</v>
      </c>
      <c r="J77" s="38"/>
      <c r="K77" s="78">
        <f>IF(K43=0,0,(K11/(K43/7.5)))</f>
        <v>45.007131411667345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zoomScaleSheetLayoutView="100" workbookViewId="0">
      <selection activeCell="L11" sqref="L11:N11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145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2.0822635027472529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95" t="s">
        <v>145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15'!C6+'Week 16'!C6+'Week 17'!C6+'Week 18'!C6</f>
        <v>889</v>
      </c>
      <c r="D6" s="18">
        <f>'Week 15'!D6+'Week 16'!D6+'Week 17'!D6+'Week 18'!D6</f>
        <v>914</v>
      </c>
      <c r="E6" s="18">
        <f>'Week 14'!E6+'Week 15'!E6+'Week 16'!E6+'Week 17'!E6+'Week 18'!E6</f>
        <v>658</v>
      </c>
      <c r="F6" s="18">
        <f>'Week 14'!F6+'Week 15'!F6+'Week 16'!F6+'Week 17'!F6+'Week 18'!F6</f>
        <v>1126</v>
      </c>
      <c r="G6" s="18">
        <f>'Week 14'!G6+'Week 15'!G6+'Week 16'!G6+'Week 17'!G6</f>
        <v>1042</v>
      </c>
      <c r="H6" s="18">
        <f>'Week 14'!H6+'Week 15'!H6+'Week 16'!H6+'Week 17'!H6</f>
        <v>1104</v>
      </c>
      <c r="I6" s="18">
        <f>'Week 14'!I6+'Week 15'!I6+'Week 16'!I6+'Week 17'!I6</f>
        <v>819</v>
      </c>
      <c r="J6" s="37"/>
      <c r="K6" s="102">
        <f>SUM(C6:I6)</f>
        <v>6552</v>
      </c>
      <c r="L6" s="263">
        <f>+K67/K6</f>
        <v>15.042263502747254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0.71693548387096773</v>
      </c>
      <c r="D7" s="42">
        <f t="shared" ref="D7:I7" si="0">D6/1240</f>
        <v>0.73709677419354835</v>
      </c>
      <c r="E7" s="42">
        <f t="shared" si="0"/>
        <v>0.53064516129032258</v>
      </c>
      <c r="F7" s="42">
        <f t="shared" si="0"/>
        <v>0.90806451612903227</v>
      </c>
      <c r="G7" s="42">
        <f t="shared" si="0"/>
        <v>0.8403225806451613</v>
      </c>
      <c r="H7" s="42">
        <f t="shared" si="0"/>
        <v>0.89032258064516134</v>
      </c>
      <c r="I7" s="42">
        <f t="shared" si="0"/>
        <v>0.66048387096774197</v>
      </c>
      <c r="J7" s="37"/>
      <c r="K7" s="52">
        <f>K6/8680</f>
        <v>0.75483870967741939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15'!C8+'Week 16'!C8+'Week 17'!C8+'Week 18'!C8</f>
        <v>797</v>
      </c>
      <c r="D8" s="18">
        <f>'Week 15'!D8+'Week 16'!D8+'Week 17'!D8+'Week 18'!D8</f>
        <v>782</v>
      </c>
      <c r="E8" s="18">
        <f>'Week 14'!E8+'Week 15'!E8+'Week 16'!E8+'Week 17'!E8+'Week 18'!E8</f>
        <v>638</v>
      </c>
      <c r="F8" s="18">
        <f>'Week 14'!F8+'Week 15'!F8+'Week 16'!F8+'Week 17'!F8+'Week 18'!F8</f>
        <v>1032</v>
      </c>
      <c r="G8" s="18">
        <f>'Week 14'!G8+'Week 15'!G8+'Week 16'!G8+'Week 17'!G8</f>
        <v>962</v>
      </c>
      <c r="H8" s="18">
        <f>'Week 14'!H8+'Week 15'!H8+'Week 16'!H8+'Week 17'!H8</f>
        <v>1003</v>
      </c>
      <c r="I8" s="18">
        <f>'Week 14'!I8+'Week 15'!I8+'Week 16'!I8+'Week 17'!I8</f>
        <v>747</v>
      </c>
      <c r="J8" s="37"/>
      <c r="K8" s="102">
        <f t="shared" ref="K8:K13" si="1">SUM(C8:I8)</f>
        <v>5961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15'!C9+'Week 16'!C9+'Week 17'!C9+'Week 18'!C9</f>
        <v>44</v>
      </c>
      <c r="D9" s="18">
        <f>'Week 15'!D9+'Week 16'!D9+'Week 17'!D9+'Week 18'!D9</f>
        <v>68</v>
      </c>
      <c r="E9" s="18">
        <f>'Week 14'!E9+'Week 15'!E9+'Week 16'!E9+'Week 17'!E9+'Week 18'!E9</f>
        <v>66</v>
      </c>
      <c r="F9" s="18">
        <f>'Week 14'!F9+'Week 15'!F9+'Week 16'!F9+'Week 17'!F9+'Week 18'!F9</f>
        <v>56</v>
      </c>
      <c r="G9" s="18">
        <f>'Week 14'!G9+'Week 15'!G9+'Week 16'!G9+'Week 17'!G9</f>
        <v>44</v>
      </c>
      <c r="H9" s="18">
        <f>'Week 14'!H9+'Week 15'!H9+'Week 16'!H9+'Week 17'!H9</f>
        <v>54</v>
      </c>
      <c r="I9" s="18">
        <f>'Week 14'!I9+'Week 15'!I9+'Week 16'!I9+'Week 17'!I9</f>
        <v>46</v>
      </c>
      <c r="J9" s="37"/>
      <c r="K9" s="102">
        <f t="shared" si="1"/>
        <v>378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15'!C10+'Week 16'!C10+'Week 17'!C10+'Week 18'!C10</f>
        <v>0</v>
      </c>
      <c r="D10" s="18">
        <f>'Week 15'!D10+'Week 16'!D10+'Week 17'!D10+'Week 18'!D10</f>
        <v>0</v>
      </c>
      <c r="E10" s="18">
        <f>'Week 14'!E10+'Week 15'!E10+'Week 16'!E10+'Week 17'!E10+'Week 18'!E10</f>
        <v>0</v>
      </c>
      <c r="F10" s="18">
        <f>'Week 14'!F10+'Week 15'!F10+'Week 16'!F10+'Week 17'!F10+'Week 18'!F10</f>
        <v>0</v>
      </c>
      <c r="G10" s="18">
        <f>'Week 14'!G10+'Week 15'!G10+'Week 16'!G10+'Week 17'!G10</f>
        <v>5</v>
      </c>
      <c r="H10" s="18">
        <f>'Week 14'!H10+'Week 15'!H10+'Week 16'!H10+'Week 17'!H10</f>
        <v>5</v>
      </c>
      <c r="I10" s="18">
        <f>'Week 14'!I10+'Week 15'!I10+'Week 16'!I10+'Week 17'!I10</f>
        <v>0</v>
      </c>
      <c r="J10" s="37"/>
      <c r="K10" s="102">
        <f t="shared" si="1"/>
        <v>10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15'!C11+'Week 16'!C11+'Week 17'!C11+'Week 18'!C11</f>
        <v>841</v>
      </c>
      <c r="D11" s="18">
        <f>'Week 15'!D11+'Week 16'!D11+'Week 17'!D11+'Week 18'!D11</f>
        <v>850</v>
      </c>
      <c r="E11" s="18">
        <f>'Week 14'!E11+'Week 15'!E11+'Week 16'!E11+'Week 17'!E11+'Week 18'!E11</f>
        <v>704</v>
      </c>
      <c r="F11" s="18">
        <f>'Week 14'!F11+'Week 15'!F11+'Week 16'!F11+'Week 17'!F11+'Week 18'!F11</f>
        <v>1088</v>
      </c>
      <c r="G11" s="18">
        <f>'Week 14'!G11+'Week 15'!G11+'Week 16'!G11+'Week 17'!G11</f>
        <v>1011</v>
      </c>
      <c r="H11" s="18">
        <f>'Week 14'!H11+'Week 15'!H11+'Week 16'!H11+'Week 17'!H11</f>
        <v>1062</v>
      </c>
      <c r="I11" s="18">
        <f>'Week 14'!I11+'Week 15'!I11+'Week 16'!I11+'Week 17'!I11</f>
        <v>793</v>
      </c>
      <c r="J11" s="37"/>
      <c r="K11" s="102">
        <f t="shared" si="1"/>
        <v>6349</v>
      </c>
      <c r="L11" s="284">
        <f>+K63/K11</f>
        <v>1.106621515199244</v>
      </c>
      <c r="M11" s="54" t="s">
        <v>197</v>
      </c>
      <c r="N11" s="53"/>
    </row>
    <row r="12" spans="1:24">
      <c r="A12" s="15"/>
      <c r="B12" s="62" t="str">
        <f>'Week 1'!B12</f>
        <v>Guestroom Carpets Cleaned</v>
      </c>
      <c r="C12" s="18">
        <f>'Week 15'!C12+'Week 16'!C12+'Week 17'!C12+'Week 18'!C12</f>
        <v>40</v>
      </c>
      <c r="D12" s="18">
        <f>'Week 15'!D12+'Week 16'!D12+'Week 17'!D12+'Week 18'!D12</f>
        <v>40</v>
      </c>
      <c r="E12" s="18">
        <f>'Week 14'!E12+'Week 15'!E12+'Week 16'!E12+'Week 17'!E12+'Week 18'!E12</f>
        <v>50</v>
      </c>
      <c r="F12" s="18">
        <f>'Week 14'!F12+'Week 15'!F12+'Week 16'!F12+'Week 17'!F12+'Week 18'!F12</f>
        <v>40</v>
      </c>
      <c r="G12" s="18">
        <f>'Week 14'!G12+'Week 15'!G12+'Week 16'!G12+'Week 17'!G12</f>
        <v>30</v>
      </c>
      <c r="H12" s="18">
        <f>'Week 14'!H12+'Week 15'!H12+'Week 16'!H12+'Week 17'!H12</f>
        <v>30</v>
      </c>
      <c r="I12" s="18">
        <f>'Week 14'!I12+'Week 15'!I12+'Week 16'!I12+'Week 17'!I12</f>
        <v>40</v>
      </c>
      <c r="J12" s="37"/>
      <c r="K12" s="102">
        <f t="shared" si="1"/>
        <v>270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15'!C13+'Week 16'!C13+'Week 17'!C13+'Week 18'!C13</f>
        <v>0</v>
      </c>
      <c r="D13" s="18">
        <f>'Week 15'!D13+'Week 16'!D13+'Week 17'!D13+'Week 18'!D13</f>
        <v>0</v>
      </c>
      <c r="E13" s="18">
        <f>'Week 14'!E13+'Week 15'!E13+'Week 16'!E13+'Week 17'!E13+'Week 18'!E13</f>
        <v>0</v>
      </c>
      <c r="F13" s="18">
        <f>'Week 14'!F13+'Week 15'!F13+'Week 16'!F13+'Week 17'!F13+'Week 18'!F13</f>
        <v>0</v>
      </c>
      <c r="G13" s="18">
        <f>'Week 14'!G13+'Week 15'!G13+'Week 16'!G13+'Week 17'!G13</f>
        <v>0</v>
      </c>
      <c r="H13" s="18">
        <f>'Week 14'!H13+'Week 15'!H13+'Week 16'!H13+'Week 17'!H13</f>
        <v>0</v>
      </c>
      <c r="I13" s="18">
        <f>'Week 14'!I13+'Week 15'!I13+'Week 16'!I13+'Week 17'!I13</f>
        <v>0</v>
      </c>
      <c r="J13" s="37"/>
      <c r="K13" s="102">
        <f t="shared" si="1"/>
        <v>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108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15'!C15+'Week 16'!C15+'Week 17'!C15+'Week 18'!C15</f>
        <v>407</v>
      </c>
      <c r="D15" s="22">
        <f>'Week 15'!D15+'Week 16'!D15+'Week 17'!D15+'Week 18'!D15</f>
        <v>458.2</v>
      </c>
      <c r="E15" s="22">
        <f>'Week 14'!E15+'Week 15'!E15+'Week 16'!E15+'Week 17'!E15+'Week 18'!E15</f>
        <v>341.28</v>
      </c>
      <c r="F15" s="22">
        <f>'Week 14'!F15+'Week 15'!F15+'Week 16'!F15+'Week 17'!F15+'Week 18'!F15</f>
        <v>480.8</v>
      </c>
      <c r="G15" s="22">
        <f>'Week 14'!G15+'Week 15'!G15+'Week 16'!G15+'Week 17'!G15</f>
        <v>450.79999999999995</v>
      </c>
      <c r="H15" s="22">
        <f>'Week 14'!H15+'Week 15'!H15+'Week 16'!H15+'Week 17'!H15</f>
        <v>498.5</v>
      </c>
      <c r="I15" s="22">
        <f>'Week 14'!I15+'Week 15'!I15+'Week 16'!I15+'Week 17'!I15</f>
        <v>390.79999999999995</v>
      </c>
      <c r="J15" s="39"/>
      <c r="K15" s="55">
        <f>SUM(C15:I15)</f>
        <v>3027.38</v>
      </c>
      <c r="L15" s="4"/>
      <c r="M15" s="21"/>
    </row>
    <row r="16" spans="1:24">
      <c r="A16" s="345"/>
      <c r="B16" s="65" t="s">
        <v>3</v>
      </c>
      <c r="C16" s="22">
        <f>'Week 15'!C16+'Week 16'!C16+'Week 17'!C16+'Week 18'!C16</f>
        <v>382.94294294294298</v>
      </c>
      <c r="D16" s="22">
        <f>'Week 15'!D16+'Week 16'!D16+'Week 17'!D16+'Week 18'!D16</f>
        <v>373.33333333333337</v>
      </c>
      <c r="E16" s="22">
        <f>'Week 14'!E16+'Week 15'!E16+'Week 16'!E16+'Week 17'!E16+'Week 18'!E16</f>
        <v>305.10510510510517</v>
      </c>
      <c r="F16" s="22">
        <f>'Week 14'!F16+'Week 15'!F16+'Week 16'!F16+'Week 17'!F16+'Week 18'!F16</f>
        <v>497.29729729729735</v>
      </c>
      <c r="G16" s="22">
        <f>'Week 14'!G16+'Week 15'!G16+'Week 16'!G16+'Week 17'!G16</f>
        <v>462.22222222222229</v>
      </c>
      <c r="H16" s="22">
        <f>'Week 14'!H16+'Week 15'!H16+'Week 16'!H16+'Week 17'!H16</f>
        <v>483.8438438438439</v>
      </c>
      <c r="I16" s="22">
        <f>'Week 14'!I16+'Week 15'!I16+'Week 16'!I16+'Week 17'!I16</f>
        <v>356.5165165165165</v>
      </c>
      <c r="J16" s="39"/>
      <c r="K16" s="55">
        <f>SUM(C16:I16)</f>
        <v>2861.2612612612611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0.94089175170256256</v>
      </c>
      <c r="D17" s="42">
        <f t="shared" si="2"/>
        <v>0.81478248217663329</v>
      </c>
      <c r="E17" s="42">
        <f t="shared" si="2"/>
        <v>0.89400230047206164</v>
      </c>
      <c r="F17" s="42">
        <f t="shared" si="2"/>
        <v>1.0343121823987049</v>
      </c>
      <c r="G17" s="42">
        <f t="shared" si="2"/>
        <v>1.0253376713004045</v>
      </c>
      <c r="H17" s="42">
        <f t="shared" si="2"/>
        <v>0.97059948614612612</v>
      </c>
      <c r="I17" s="42">
        <f t="shared" si="2"/>
        <v>0.91227358371677725</v>
      </c>
      <c r="J17" s="41"/>
      <c r="K17" s="52">
        <f>IF(K15=0,0,K16/K15)</f>
        <v>0.94512788657560698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58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15'!C19+'Week 16'!C19+'Week 17'!C19+'Week 18'!C19</f>
        <v>31.700000000000003</v>
      </c>
      <c r="D19" s="22">
        <f>'Week 15'!D19+'Week 16'!D19+'Week 17'!D19+'Week 18'!D19</f>
        <v>46.5</v>
      </c>
      <c r="E19" s="22">
        <f>'Week 14'!E19+'Week 15'!E19+'Week 16'!E19+'Week 17'!E19+'Week 18'!E19</f>
        <v>47.22</v>
      </c>
      <c r="F19" s="22">
        <f>'Week 14'!F19+'Week 15'!F19+'Week 16'!F19+'Week 17'!F19+'Week 18'!F19</f>
        <v>46.4</v>
      </c>
      <c r="G19" s="22">
        <f>'Week 14'!G19+'Week 15'!G19+'Week 16'!G19+'Week 17'!G19</f>
        <v>37.200000000000003</v>
      </c>
      <c r="H19" s="22">
        <f>'Week 14'!H19+'Week 15'!H19+'Week 16'!H19+'Week 17'!H19</f>
        <v>40</v>
      </c>
      <c r="I19" s="22">
        <f>'Week 14'!I19+'Week 15'!I19+'Week 16'!I19+'Week 17'!I19</f>
        <v>47.6</v>
      </c>
      <c r="J19" s="39"/>
      <c r="K19" s="55">
        <f>SUM(C19:I19)</f>
        <v>296.62</v>
      </c>
      <c r="L19" s="4"/>
      <c r="M19" s="4"/>
    </row>
    <row r="20" spans="1:13">
      <c r="A20" s="345"/>
      <c r="B20" s="65" t="s">
        <v>3</v>
      </c>
      <c r="C20" s="22">
        <f>'Week 15'!C20+'Week 16'!C20+'Week 17'!C20+'Week 18'!C20</f>
        <v>28.923076923076923</v>
      </c>
      <c r="D20" s="22">
        <f>'Week 15'!D20+'Week 16'!D20+'Week 17'!D20+'Week 18'!D20</f>
        <v>41.230769230769226</v>
      </c>
      <c r="E20" s="22">
        <f>'Week 14'!E20+'Week 15'!E20+'Week 16'!E20+'Week 17'!E20+'Week 18'!E20</f>
        <v>43.07692307692308</v>
      </c>
      <c r="F20" s="22">
        <f>'Week 14'!F20+'Week 15'!F20+'Week 16'!F20+'Week 17'!F20+'Week 18'!F20</f>
        <v>33.846153846153847</v>
      </c>
      <c r="G20" s="22">
        <f>'Week 14'!G20+'Week 15'!G20+'Week 16'!G20+'Week 17'!G20</f>
        <v>25.846153846153847</v>
      </c>
      <c r="H20" s="22">
        <f>'Week 14'!H20+'Week 15'!H20+'Week 16'!H20+'Week 17'!H20</f>
        <v>35.07692307692308</v>
      </c>
      <c r="I20" s="22">
        <f>'Week 14'!I20+'Week 15'!I20+'Week 16'!I20+'Week 17'!I20</f>
        <v>28.923076923076923</v>
      </c>
      <c r="J20" s="39"/>
      <c r="K20" s="55">
        <f>SUM(C20:I20)</f>
        <v>236.92307692307693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0.91239990293618045</v>
      </c>
      <c r="D21" s="42">
        <f t="shared" si="3"/>
        <v>0.88668320926385435</v>
      </c>
      <c r="E21" s="42">
        <f t="shared" si="3"/>
        <v>0.91226012445834559</v>
      </c>
      <c r="F21" s="42">
        <f t="shared" si="3"/>
        <v>0.72944297082228116</v>
      </c>
      <c r="G21" s="42">
        <f t="shared" si="3"/>
        <v>0.69478908188585609</v>
      </c>
      <c r="H21" s="42">
        <f t="shared" si="3"/>
        <v>0.87692307692307703</v>
      </c>
      <c r="I21" s="42">
        <f t="shared" si="3"/>
        <v>0.60762766645119581</v>
      </c>
      <c r="J21" s="41"/>
      <c r="K21" s="52">
        <f>IF(K19=0,0,K20/K19)</f>
        <v>0.79874275815210349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58"/>
      <c r="L22" s="4"/>
      <c r="M22" s="4"/>
    </row>
    <row r="23" spans="1:13">
      <c r="A23" s="336" t="s">
        <v>142</v>
      </c>
      <c r="B23" s="64" t="s">
        <v>2</v>
      </c>
      <c r="C23" s="22">
        <f>'Week 15'!C23+'Week 16'!C23+'Week 17'!C23+'Week 18'!C23</f>
        <v>69.399999999999991</v>
      </c>
      <c r="D23" s="22">
        <f>'Week 15'!D23+'Week 16'!D23+'Week 17'!D23+'Week 18'!D23</f>
        <v>84.8</v>
      </c>
      <c r="E23" s="22">
        <f>'Week 14'!E23+'Week 15'!E23+'Week 16'!E23+'Week 17'!E23+'Week 18'!E23</f>
        <v>55.81</v>
      </c>
      <c r="F23" s="22">
        <f>'Week 14'!F23+'Week 15'!F23+'Week 16'!F23+'Week 17'!F23+'Week 18'!F23</f>
        <v>74.100000000000009</v>
      </c>
      <c r="G23" s="22">
        <f>'Week 14'!G23+'Week 15'!G23+'Week 16'!G23+'Week 17'!G23</f>
        <v>64.8</v>
      </c>
      <c r="H23" s="22">
        <f>'Week 14'!H23+'Week 15'!H23+'Week 16'!H23+'Week 17'!H23</f>
        <v>71.599999999999994</v>
      </c>
      <c r="I23" s="22">
        <f>'Week 14'!I23+'Week 15'!I23+'Week 16'!I23+'Week 17'!I23</f>
        <v>64.099999999999994</v>
      </c>
      <c r="J23" s="39"/>
      <c r="K23" s="55">
        <f>SUM(C23:I23)</f>
        <v>484.61</v>
      </c>
      <c r="L23" s="4"/>
      <c r="M23" s="4"/>
    </row>
    <row r="24" spans="1:13">
      <c r="A24" s="337"/>
      <c r="B24" s="65" t="s">
        <v>3</v>
      </c>
      <c r="C24" s="22">
        <f>'Week 15'!C24+'Week 16'!C24+'Week 17'!C24+'Week 18'!C24</f>
        <v>82.5</v>
      </c>
      <c r="D24" s="22">
        <f>'Week 15'!D24+'Week 16'!D24+'Week 17'!D24+'Week 18'!D24</f>
        <v>75</v>
      </c>
      <c r="E24" s="22">
        <f>'Week 14'!E24+'Week 15'!E24+'Week 16'!E24+'Week 17'!E24+'Week 18'!E24</f>
        <v>75</v>
      </c>
      <c r="F24" s="22">
        <f>'Week 14'!F24+'Week 15'!F24+'Week 16'!F24+'Week 17'!F24+'Week 18'!F24</f>
        <v>105</v>
      </c>
      <c r="G24" s="22">
        <f>'Week 14'!G24+'Week 15'!G24+'Week 16'!G24+'Week 17'!G24</f>
        <v>90</v>
      </c>
      <c r="H24" s="22">
        <f>'Week 14'!H24+'Week 15'!H24+'Week 16'!H24+'Week 17'!H24</f>
        <v>90</v>
      </c>
      <c r="I24" s="22">
        <f>'Week 14'!I24+'Week 15'!I24+'Week 16'!I24+'Week 17'!I24</f>
        <v>75</v>
      </c>
      <c r="J24" s="39"/>
      <c r="K24" s="55">
        <f>SUM(C24:I24)</f>
        <v>592.5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1.1887608069164266</v>
      </c>
      <c r="D25" s="42">
        <f t="shared" si="4"/>
        <v>0.88443396226415094</v>
      </c>
      <c r="E25" s="42">
        <f t="shared" si="4"/>
        <v>1.3438451890342231</v>
      </c>
      <c r="F25" s="42">
        <f t="shared" si="4"/>
        <v>1.4170040485829958</v>
      </c>
      <c r="G25" s="42">
        <f t="shared" si="4"/>
        <v>1.3888888888888888</v>
      </c>
      <c r="H25" s="42">
        <f t="shared" si="4"/>
        <v>1.2569832402234637</v>
      </c>
      <c r="I25" s="42">
        <f t="shared" si="4"/>
        <v>1.1700468018720749</v>
      </c>
      <c r="J25" s="41"/>
      <c r="K25" s="52">
        <f>IF(K23=0,0,K24/K23)</f>
        <v>1.2226326324260746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58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15'!C27+'Week 16'!C27+'Week 17'!C27+'Week 18'!C27</f>
        <v>32</v>
      </c>
      <c r="D27" s="22">
        <f>'Week 15'!D27+'Week 16'!D27+'Week 17'!D27+'Week 18'!D27</f>
        <v>32</v>
      </c>
      <c r="E27" s="22">
        <f>'Week 14'!E27+'Week 15'!E27+'Week 16'!E27+'Week 17'!E27+'Week 18'!E27</f>
        <v>40</v>
      </c>
      <c r="F27" s="22">
        <f>'Week 14'!F27+'Week 15'!F27+'Week 16'!F27+'Week 17'!F27+'Week 18'!F27</f>
        <v>32</v>
      </c>
      <c r="G27" s="22">
        <f>'Week 14'!G27+'Week 15'!G27+'Week 16'!G27+'Week 17'!G27</f>
        <v>24</v>
      </c>
      <c r="H27" s="22">
        <f>'Week 14'!H27+'Week 15'!H27+'Week 16'!H27+'Week 17'!H27</f>
        <v>24</v>
      </c>
      <c r="I27" s="22">
        <f>'Week 14'!I27+'Week 15'!I27+'Week 16'!I27+'Week 17'!I27</f>
        <v>32</v>
      </c>
      <c r="J27" s="39"/>
      <c r="K27" s="55">
        <f>SUM(C27:I27)</f>
        <v>216</v>
      </c>
      <c r="L27" s="4"/>
      <c r="M27" s="4"/>
    </row>
    <row r="28" spans="1:13">
      <c r="A28" s="337"/>
      <c r="B28" s="65" t="s">
        <v>3</v>
      </c>
      <c r="C28" s="22">
        <f>'Week 15'!C28+'Week 16'!C28+'Week 17'!C28+'Week 18'!C28</f>
        <v>21.4</v>
      </c>
      <c r="D28" s="22">
        <f>'Week 15'!D28+'Week 16'!D28+'Week 17'!D28+'Week 18'!D28</f>
        <v>21.4</v>
      </c>
      <c r="E28" s="22">
        <f>'Week 14'!E28+'Week 15'!E28+'Week 16'!E28+'Week 17'!E28+'Week 18'!E28</f>
        <v>26.75</v>
      </c>
      <c r="F28" s="22">
        <f>'Week 14'!F28+'Week 15'!F28+'Week 16'!F28+'Week 17'!F28+'Week 18'!F28</f>
        <v>21.4</v>
      </c>
      <c r="G28" s="22">
        <f>'Week 14'!G28+'Week 15'!G28+'Week 16'!G28+'Week 17'!G28</f>
        <v>16.049999999999997</v>
      </c>
      <c r="H28" s="22">
        <f>'Week 14'!H28+'Week 15'!H28+'Week 16'!H28+'Week 17'!H28</f>
        <v>16.049999999999997</v>
      </c>
      <c r="I28" s="22">
        <f>'Week 14'!I28+'Week 15'!I28+'Week 16'!I28+'Week 17'!I28</f>
        <v>21.4</v>
      </c>
      <c r="J28" s="39"/>
      <c r="K28" s="55">
        <f>SUM(C28:I28)</f>
        <v>144.44999999999999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0.66874999999999996</v>
      </c>
      <c r="D29" s="42">
        <f t="shared" si="5"/>
        <v>0.66874999999999996</v>
      </c>
      <c r="E29" s="42">
        <f t="shared" si="5"/>
        <v>0.66874999999999996</v>
      </c>
      <c r="F29" s="42">
        <f t="shared" si="5"/>
        <v>0.66874999999999996</v>
      </c>
      <c r="G29" s="42">
        <f t="shared" si="5"/>
        <v>0.66874999999999984</v>
      </c>
      <c r="H29" s="42">
        <f t="shared" si="5"/>
        <v>0.66874999999999984</v>
      </c>
      <c r="I29" s="42">
        <f t="shared" si="5"/>
        <v>0.66874999999999996</v>
      </c>
      <c r="J29" s="41"/>
      <c r="K29" s="52">
        <f>IF(K27=0,0,K28/K27)</f>
        <v>0.66874999999999996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58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15'!C31+'Week 16'!C31+'Week 17'!C31+'Week 18'!C31</f>
        <v>28</v>
      </c>
      <c r="D31" s="22">
        <f>'Week 15'!D31+'Week 16'!D31+'Week 17'!D31+'Week 18'!D31</f>
        <v>28.700000000000003</v>
      </c>
      <c r="E31" s="22">
        <f>'Week 14'!E31+'Week 15'!E31+'Week 16'!E31+'Week 17'!E31+'Week 18'!E31</f>
        <v>36.82</v>
      </c>
      <c r="F31" s="22">
        <f>'Week 14'!F31+'Week 15'!F31+'Week 16'!F31+'Week 17'!F31+'Week 18'!F31</f>
        <v>37</v>
      </c>
      <c r="G31" s="22">
        <f>'Week 14'!G31+'Week 15'!G31+'Week 16'!G31+'Week 17'!G31</f>
        <v>30.1</v>
      </c>
      <c r="H31" s="22">
        <f>'Week 14'!H31+'Week 15'!H31+'Week 16'!H31+'Week 17'!H31</f>
        <v>32.1</v>
      </c>
      <c r="I31" s="22">
        <f>'Week 14'!I31+'Week 15'!I31+'Week 16'!I31+'Week 17'!I31</f>
        <v>32</v>
      </c>
      <c r="J31" s="39"/>
      <c r="K31" s="55">
        <f>SUM(C31:I31)</f>
        <v>224.72</v>
      </c>
      <c r="L31" s="4"/>
      <c r="M31" s="4"/>
    </row>
    <row r="32" spans="1:13" ht="15.75" customHeight="1">
      <c r="A32" s="337"/>
      <c r="B32" s="65" t="s">
        <v>3</v>
      </c>
      <c r="C32" s="22">
        <f>'Week 15'!C32+'Week 16'!C32+'Week 17'!C32+'Week 18'!C32</f>
        <v>30</v>
      </c>
      <c r="D32" s="22">
        <f>'Week 15'!D32+'Week 16'!D32+'Week 17'!D32+'Week 18'!D32</f>
        <v>30</v>
      </c>
      <c r="E32" s="22">
        <f>'Week 14'!E32+'Week 15'!E32+'Week 16'!E32+'Week 17'!E32+'Week 18'!E32</f>
        <v>37.5</v>
      </c>
      <c r="F32" s="22">
        <f>'Week 14'!F32+'Week 15'!F32+'Week 16'!F32+'Week 17'!F32+'Week 18'!F32</f>
        <v>37.5</v>
      </c>
      <c r="G32" s="22">
        <f>'Week 14'!G32+'Week 15'!G32+'Week 16'!G32+'Week 17'!G32</f>
        <v>30</v>
      </c>
      <c r="H32" s="22">
        <f>'Week 14'!H32+'Week 15'!H32+'Week 16'!H32+'Week 17'!H32</f>
        <v>30</v>
      </c>
      <c r="I32" s="22">
        <f>'Week 14'!I32+'Week 15'!I32+'Week 16'!I32+'Week 17'!I32</f>
        <v>30</v>
      </c>
      <c r="J32" s="39"/>
      <c r="K32" s="55">
        <f>SUM(C32:I32)</f>
        <v>225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1.0714285714285714</v>
      </c>
      <c r="D33" s="42">
        <f t="shared" si="6"/>
        <v>1.0452961672473866</v>
      </c>
      <c r="E33" s="42">
        <f t="shared" si="6"/>
        <v>1.0184682237914178</v>
      </c>
      <c r="F33" s="42">
        <f t="shared" si="6"/>
        <v>1.0135135135135136</v>
      </c>
      <c r="G33" s="42">
        <f t="shared" si="6"/>
        <v>0.99667774086378735</v>
      </c>
      <c r="H33" s="42">
        <f t="shared" si="6"/>
        <v>0.93457943925233644</v>
      </c>
      <c r="I33" s="42">
        <f t="shared" si="6"/>
        <v>0.9375</v>
      </c>
      <c r="J33" s="41"/>
      <c r="K33" s="52">
        <f>IF(K31=0,0,K32/K31)</f>
        <v>1.00124599501602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58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15'!C35+'Week 16'!C35+'Week 17'!C35+'Week 18'!C35</f>
        <v>29</v>
      </c>
      <c r="D35" s="22">
        <f>'Week 15'!D35+'Week 16'!D35+'Week 17'!D35+'Week 18'!D35</f>
        <v>28</v>
      </c>
      <c r="E35" s="22">
        <f>'Week 14'!E35+'Week 15'!E35+'Week 16'!E35+'Week 17'!E35+'Week 18'!E35</f>
        <v>36.4</v>
      </c>
      <c r="F35" s="22">
        <f>'Week 14'!F35+'Week 15'!F35+'Week 16'!F35+'Week 17'!F35+'Week 18'!F35</f>
        <v>40</v>
      </c>
      <c r="G35" s="22">
        <f>'Week 14'!G35+'Week 15'!G35+'Week 16'!G35+'Week 17'!G35</f>
        <v>32</v>
      </c>
      <c r="H35" s="22">
        <f>'Week 14'!H35+'Week 15'!H35+'Week 16'!H35+'Week 17'!H35</f>
        <v>32</v>
      </c>
      <c r="I35" s="22">
        <f>'Week 14'!I35+'Week 15'!I35+'Week 16'!I35+'Week 17'!I35</f>
        <v>29.1</v>
      </c>
      <c r="J35" s="39"/>
      <c r="K35" s="55">
        <f>SUM(C35:I35)</f>
        <v>226.5</v>
      </c>
      <c r="L35" s="4"/>
      <c r="M35" s="4"/>
    </row>
    <row r="36" spans="1:13">
      <c r="A36" s="337"/>
      <c r="B36" s="65" t="s">
        <v>3</v>
      </c>
      <c r="C36" s="22">
        <f>'Week 15'!C36+'Week 16'!C36+'Week 17'!C36+'Week 18'!C36</f>
        <v>30</v>
      </c>
      <c r="D36" s="22">
        <f>'Week 15'!D36+'Week 16'!D36+'Week 17'!D36+'Week 18'!D36</f>
        <v>30</v>
      </c>
      <c r="E36" s="22">
        <f>'Week 14'!E36+'Week 15'!E36+'Week 16'!E36+'Week 17'!E36+'Week 18'!E36</f>
        <v>37.5</v>
      </c>
      <c r="F36" s="22">
        <f>'Week 14'!F36+'Week 15'!F36+'Week 16'!F36+'Week 17'!F36+'Week 18'!F36</f>
        <v>37.5</v>
      </c>
      <c r="G36" s="22">
        <f>'Week 14'!G36+'Week 15'!G36+'Week 16'!G36+'Week 17'!G36</f>
        <v>30</v>
      </c>
      <c r="H36" s="22">
        <f>'Week 14'!H36+'Week 15'!H36+'Week 16'!H36+'Week 17'!H36</f>
        <v>30</v>
      </c>
      <c r="I36" s="22">
        <f>'Week 14'!I36+'Week 15'!I36+'Week 16'!I36+'Week 17'!I36</f>
        <v>30</v>
      </c>
      <c r="J36" s="39"/>
      <c r="K36" s="55">
        <f>SUM(C36:I36)</f>
        <v>225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1.0344827586206897</v>
      </c>
      <c r="D37" s="42">
        <f t="shared" si="7"/>
        <v>1.0714285714285714</v>
      </c>
      <c r="E37" s="42">
        <f t="shared" si="7"/>
        <v>1.0302197802197803</v>
      </c>
      <c r="F37" s="42">
        <f t="shared" si="7"/>
        <v>0.9375</v>
      </c>
      <c r="G37" s="42">
        <f t="shared" si="7"/>
        <v>0.9375</v>
      </c>
      <c r="H37" s="42">
        <f t="shared" si="7"/>
        <v>0.9375</v>
      </c>
      <c r="I37" s="42">
        <f t="shared" si="7"/>
        <v>1.0309278350515463</v>
      </c>
      <c r="J37" s="41"/>
      <c r="K37" s="52">
        <f>IF(K35=0,0,K36/K35)</f>
        <v>0.99337748344370858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58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15'!C39+'Week 16'!C39+'Week 17'!C39+'Week 18'!C39</f>
        <v>56.1</v>
      </c>
      <c r="D39" s="22">
        <f>'Week 15'!D39+'Week 16'!D39+'Week 17'!D39+'Week 18'!D39</f>
        <v>56</v>
      </c>
      <c r="E39" s="22">
        <f>'Week 14'!E39+'Week 15'!E39+'Week 16'!E39+'Week 17'!E39+'Week 18'!E39</f>
        <v>85.02</v>
      </c>
      <c r="F39" s="22">
        <f>'Week 14'!F39+'Week 15'!F39+'Week 16'!F39+'Week 17'!F39+'Week 18'!F39</f>
        <v>72</v>
      </c>
      <c r="G39" s="22">
        <f>'Week 14'!G39+'Week 15'!G39+'Week 16'!G39+'Week 17'!G39</f>
        <v>62.7</v>
      </c>
      <c r="H39" s="22">
        <f>'Week 14'!H39+'Week 15'!H39+'Week 16'!H39+'Week 17'!H39</f>
        <v>64.2</v>
      </c>
      <c r="I39" s="22">
        <f>'Week 14'!I39+'Week 15'!I39+'Week 16'!I39+'Week 17'!I39</f>
        <v>56</v>
      </c>
      <c r="J39" s="39"/>
      <c r="K39" s="55">
        <f>SUM(C39:I39)</f>
        <v>452.02</v>
      </c>
      <c r="L39" s="4"/>
      <c r="M39" s="4"/>
    </row>
    <row r="40" spans="1:13" ht="15.75" customHeight="1">
      <c r="A40" s="337"/>
      <c r="B40" s="65" t="s">
        <v>3</v>
      </c>
      <c r="C40" s="22">
        <f>'Week 15'!C40+'Week 16'!C40+'Week 17'!C40+'Week 18'!C40</f>
        <v>45.68</v>
      </c>
      <c r="D40" s="22">
        <f>'Week 15'!D40+'Week 16'!D40+'Week 17'!D40+'Week 18'!D40</f>
        <v>45.68</v>
      </c>
      <c r="E40" s="22">
        <f>'Week 14'!E40+'Week 15'!E40+'Week 16'!E40+'Week 17'!E40+'Week 18'!E40</f>
        <v>57.1</v>
      </c>
      <c r="F40" s="22">
        <f>'Week 14'!F40+'Week 15'!F40+'Week 16'!F40+'Week 17'!F40+'Week 18'!F40</f>
        <v>57.1</v>
      </c>
      <c r="G40" s="22">
        <f>'Week 14'!G40+'Week 15'!G40+'Week 16'!G40+'Week 17'!G40</f>
        <v>45.68</v>
      </c>
      <c r="H40" s="22">
        <f>'Week 14'!H40+'Week 15'!H40+'Week 16'!H40+'Week 17'!H40</f>
        <v>45.68</v>
      </c>
      <c r="I40" s="22">
        <f>'Week 14'!I40+'Week 15'!I40+'Week 16'!I40+'Week 17'!I40</f>
        <v>45.68</v>
      </c>
      <c r="J40" s="39"/>
      <c r="K40" s="55">
        <f>SUM(C40:I40)</f>
        <v>342.6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0.81426024955436715</v>
      </c>
      <c r="D41" s="42">
        <f t="shared" si="8"/>
        <v>0.81571428571428573</v>
      </c>
      <c r="E41" s="42">
        <f t="shared" si="8"/>
        <v>0.67160668078099273</v>
      </c>
      <c r="F41" s="42">
        <f t="shared" si="8"/>
        <v>0.79305555555555562</v>
      </c>
      <c r="G41" s="42">
        <f t="shared" si="8"/>
        <v>0.72854864433811795</v>
      </c>
      <c r="H41" s="42">
        <f t="shared" si="8"/>
        <v>0.71152647975077876</v>
      </c>
      <c r="I41" s="42">
        <f t="shared" si="8"/>
        <v>0.81571428571428573</v>
      </c>
      <c r="J41" s="41"/>
      <c r="K41" s="52">
        <f>IF(K39=0,0,K40/K39)</f>
        <v>0.75793106499712415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58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15'!C43+'Week 16'!C43+'Week 17'!C43+'Week 18'!C43</f>
        <v>155</v>
      </c>
      <c r="D43" s="22">
        <f>'Week 15'!D43+'Week 16'!D43+'Week 17'!D43+'Week 18'!D43</f>
        <v>162.30000000000001</v>
      </c>
      <c r="E43" s="22">
        <f>'Week 14'!E43+'Week 15'!E43+'Week 16'!E43+'Week 17'!E43+'Week 18'!E43</f>
        <v>167.9</v>
      </c>
      <c r="F43" s="22">
        <f>'Week 14'!F43+'Week 15'!F43+'Week 16'!F43+'Week 17'!F43+'Week 18'!F43</f>
        <v>160</v>
      </c>
      <c r="G43" s="22">
        <f>'Week 14'!G43+'Week 15'!G43+'Week 16'!G43+'Week 17'!G43</f>
        <v>148.1</v>
      </c>
      <c r="H43" s="22">
        <f>'Week 14'!H43+'Week 15'!H43+'Week 16'!H43+'Week 17'!H43</f>
        <v>184</v>
      </c>
      <c r="I43" s="22">
        <f>'Week 14'!I43+'Week 15'!I43+'Week 16'!I43+'Week 17'!I43</f>
        <v>146.6</v>
      </c>
      <c r="J43" s="39"/>
      <c r="K43" s="55">
        <f>SUM(C43:I43)</f>
        <v>1123.9000000000001</v>
      </c>
      <c r="L43" s="4"/>
      <c r="M43" s="4"/>
    </row>
    <row r="44" spans="1:13" ht="15.75" customHeight="1">
      <c r="A44" s="337"/>
      <c r="B44" s="65" t="s">
        <v>3</v>
      </c>
      <c r="C44" s="22">
        <f>'Week 15'!C44+'Week 16'!C44+'Week 17'!C44+'Week 18'!C44</f>
        <v>120</v>
      </c>
      <c r="D44" s="22">
        <f>'Week 15'!D44+'Week 16'!D44+'Week 17'!D44+'Week 18'!D44</f>
        <v>120</v>
      </c>
      <c r="E44" s="22">
        <f>'Week 14'!E44+'Week 15'!E44+'Week 16'!E44+'Week 17'!E44+'Week 18'!E44</f>
        <v>128.41836734693877</v>
      </c>
      <c r="F44" s="22">
        <f>'Week 14'!F44+'Week 15'!F44+'Week 16'!F44+'Week 17'!F44+'Week 18'!F44</f>
        <v>150</v>
      </c>
      <c r="G44" s="22">
        <f>'Week 14'!G44+'Week 15'!G44+'Week 16'!G44+'Week 17'!G44</f>
        <v>120</v>
      </c>
      <c r="H44" s="22">
        <f>'Week 14'!H44+'Week 15'!H44+'Week 16'!H44+'Week 17'!H44</f>
        <v>120</v>
      </c>
      <c r="I44" s="22">
        <f>'Week 14'!I44+'Week 15'!I44+'Week 16'!I44+'Week 17'!I44</f>
        <v>120</v>
      </c>
      <c r="J44" s="39"/>
      <c r="K44" s="55">
        <f>SUM(C44:I44)</f>
        <v>878.41836734693879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0.77419354838709675</v>
      </c>
      <c r="D45" s="42">
        <f t="shared" si="9"/>
        <v>0.73937153419593338</v>
      </c>
      <c r="E45" s="42">
        <f t="shared" si="9"/>
        <v>0.76485031177450125</v>
      </c>
      <c r="F45" s="42">
        <f t="shared" si="9"/>
        <v>0.9375</v>
      </c>
      <c r="G45" s="42">
        <f t="shared" si="9"/>
        <v>0.81026333558406483</v>
      </c>
      <c r="H45" s="42">
        <f t="shared" si="9"/>
        <v>0.65217391304347827</v>
      </c>
      <c r="I45" s="42">
        <f t="shared" si="9"/>
        <v>0.81855388813096863</v>
      </c>
      <c r="J45" s="41"/>
      <c r="K45" s="52">
        <f>IF(K43=0,0,K44/K43)</f>
        <v>0.7815805386128114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58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15'!C47+'Week 16'!C47+'Week 17'!C47+'Week 18'!C47</f>
        <v>24.1</v>
      </c>
      <c r="D47" s="22">
        <f>'Week 15'!D47+'Week 16'!D47+'Week 17'!D47+'Week 18'!D47</f>
        <v>31</v>
      </c>
      <c r="E47" s="22">
        <f>'Week 14'!E47+'Week 15'!E47+'Week 16'!E47+'Week 17'!E47+'Week 18'!E47</f>
        <v>55.5</v>
      </c>
      <c r="F47" s="22">
        <f>'Week 14'!F47+'Week 15'!F47+'Week 16'!F47+'Week 17'!F47+'Week 18'!F47</f>
        <v>52.38</v>
      </c>
      <c r="G47" s="22">
        <f>'Week 14'!G47+'Week 15'!G47+'Week 16'!G47+'Week 17'!G47</f>
        <v>42.7</v>
      </c>
      <c r="H47" s="22">
        <f>'Week 14'!H47+'Week 15'!H47+'Week 16'!H47+'Week 17'!H47</f>
        <v>45</v>
      </c>
      <c r="I47" s="22">
        <f>'Week 14'!I47+'Week 15'!I47+'Week 16'!I47+'Week 17'!I47</f>
        <v>30.6</v>
      </c>
      <c r="J47" s="39"/>
      <c r="K47" s="55">
        <f>SUM(C47:I47)</f>
        <v>281.28000000000003</v>
      </c>
      <c r="L47" s="4"/>
      <c r="M47" s="4"/>
    </row>
    <row r="48" spans="1:13">
      <c r="A48" s="337"/>
      <c r="B48" s="65" t="s">
        <v>3</v>
      </c>
      <c r="C48" s="22">
        <f>'Week 15'!C48+'Week 16'!C48+'Week 17'!C48+'Week 18'!C48</f>
        <v>32</v>
      </c>
      <c r="D48" s="22">
        <f>'Week 15'!D48+'Week 16'!D48+'Week 17'!D48+'Week 18'!D48</f>
        <v>32</v>
      </c>
      <c r="E48" s="22">
        <f>'Week 14'!E48+'Week 15'!E48+'Week 16'!E48+'Week 17'!E48+'Week 18'!E48</f>
        <v>40</v>
      </c>
      <c r="F48" s="22">
        <f>'Week 14'!F48+'Week 15'!F48+'Week 16'!F48+'Week 17'!F48+'Week 18'!F48</f>
        <v>40</v>
      </c>
      <c r="G48" s="22">
        <f>'Week 14'!G48+'Week 15'!G48+'Week 16'!G48+'Week 17'!G48</f>
        <v>32</v>
      </c>
      <c r="H48" s="22">
        <f>'Week 14'!H48+'Week 15'!H48+'Week 16'!H48+'Week 17'!H48</f>
        <v>32</v>
      </c>
      <c r="I48" s="22">
        <f>'Week 14'!I48+'Week 15'!I48+'Week 16'!I48+'Week 17'!I48</f>
        <v>32</v>
      </c>
      <c r="J48" s="39"/>
      <c r="K48" s="55">
        <f>SUM(C48:I48)</f>
        <v>240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1.3278008298755186</v>
      </c>
      <c r="D49" s="42">
        <f t="shared" si="10"/>
        <v>1.032258064516129</v>
      </c>
      <c r="E49" s="42">
        <f t="shared" si="10"/>
        <v>0.72072072072072069</v>
      </c>
      <c r="F49" s="42">
        <f t="shared" si="10"/>
        <v>0.76365024818633065</v>
      </c>
      <c r="G49" s="42">
        <f t="shared" si="10"/>
        <v>0.74941451990632313</v>
      </c>
      <c r="H49" s="42">
        <f t="shared" si="10"/>
        <v>0.71111111111111114</v>
      </c>
      <c r="I49" s="42">
        <f t="shared" si="10"/>
        <v>1.0457516339869282</v>
      </c>
      <c r="J49" s="41"/>
      <c r="K49" s="52">
        <f>IF(K47=0,0,K48/K47)</f>
        <v>0.85324232081911255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58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15'!C51+'Week 16'!C51+'Week 17'!C51+'Week 18'!C51</f>
        <v>30.6</v>
      </c>
      <c r="D51" s="22">
        <f>'Week 15'!D51+'Week 16'!D51+'Week 17'!D51+'Week 18'!D51</f>
        <v>30.3</v>
      </c>
      <c r="E51" s="22">
        <f>'Week 14'!E51+'Week 15'!E51+'Week 16'!E51+'Week 17'!E51+'Week 18'!E51</f>
        <v>45.35</v>
      </c>
      <c r="F51" s="22">
        <f>'Week 14'!F51+'Week 15'!F51+'Week 16'!F51+'Week 17'!F51+'Week 18'!F51</f>
        <v>48.1</v>
      </c>
      <c r="G51" s="22">
        <f>'Week 14'!G51+'Week 15'!G51+'Week 16'!G51+'Week 17'!G51</f>
        <v>32.700000000000003</v>
      </c>
      <c r="H51" s="22">
        <f>'Week 14'!H51+'Week 15'!H51+'Week 16'!H51+'Week 17'!H51</f>
        <v>47.8</v>
      </c>
      <c r="I51" s="22">
        <f>'Week 14'!I51+'Week 15'!I51+'Week 16'!I51+'Week 17'!I51</f>
        <v>31</v>
      </c>
      <c r="J51" s="39"/>
      <c r="K51" s="55">
        <f>SUM(C51:I51)</f>
        <v>265.85000000000002</v>
      </c>
      <c r="L51" s="4"/>
      <c r="M51" s="4"/>
    </row>
    <row r="52" spans="1:13">
      <c r="A52" s="337"/>
      <c r="B52" s="65" t="s">
        <v>3</v>
      </c>
      <c r="C52" s="22">
        <f>'Week 15'!C52+'Week 16'!C52+'Week 17'!C52+'Week 18'!C52</f>
        <v>54.8</v>
      </c>
      <c r="D52" s="22">
        <f>'Week 15'!D52+'Week 16'!D52+'Week 17'!D52+'Week 18'!D52</f>
        <v>54.8</v>
      </c>
      <c r="E52" s="22">
        <f>'Week 14'!E52+'Week 15'!E52+'Week 16'!E52+'Week 17'!E52+'Week 18'!E52</f>
        <v>68.5</v>
      </c>
      <c r="F52" s="22">
        <f>'Week 14'!F52+'Week 15'!F52+'Week 16'!F52+'Week 17'!F52+'Week 18'!F52</f>
        <v>68.5</v>
      </c>
      <c r="G52" s="22">
        <f>'Week 14'!G52+'Week 15'!G52+'Week 16'!G52+'Week 17'!G52</f>
        <v>54.8</v>
      </c>
      <c r="H52" s="22">
        <f>'Week 14'!H52+'Week 15'!H52+'Week 16'!H52+'Week 17'!H52</f>
        <v>54.8</v>
      </c>
      <c r="I52" s="22">
        <f>'Week 14'!I52+'Week 15'!I52+'Week 16'!I52+'Week 17'!I52</f>
        <v>54.8</v>
      </c>
      <c r="J52" s="39"/>
      <c r="K52" s="55">
        <f>SUM(C52:I52)</f>
        <v>411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1.7908496732026142</v>
      </c>
      <c r="D53" s="42">
        <f t="shared" si="11"/>
        <v>1.8085808580858085</v>
      </c>
      <c r="E53" s="42">
        <f t="shared" si="11"/>
        <v>1.5104740904079381</v>
      </c>
      <c r="F53" s="42">
        <f t="shared" si="11"/>
        <v>1.4241164241164241</v>
      </c>
      <c r="G53" s="42">
        <f t="shared" si="11"/>
        <v>1.675840978593272</v>
      </c>
      <c r="H53" s="42">
        <f t="shared" si="11"/>
        <v>1.1464435146443515</v>
      </c>
      <c r="I53" s="42">
        <f t="shared" si="11"/>
        <v>1.7677419354838708</v>
      </c>
      <c r="J53" s="41"/>
      <c r="K53" s="52">
        <f>IF(K51=0,0,K52/K51)</f>
        <v>1.5459845777694188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58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15'!C55+'Week 16'!C55+'Week 17'!C55+'Week 18'!C55</f>
        <v>48.52</v>
      </c>
      <c r="D55" s="22">
        <f>'Week 15'!D55+'Week 16'!D55+'Week 17'!D55+'Week 18'!D55</f>
        <v>58.52</v>
      </c>
      <c r="E55" s="22">
        <f>'Week 14'!E55+'Week 15'!E55+'Week 16'!E55+'Week 17'!E55+'Week 18'!E55</f>
        <v>66.2</v>
      </c>
      <c r="F55" s="22">
        <f>'Week 14'!F55+'Week 15'!F55+'Week 16'!F55+'Week 17'!F55+'Week 18'!F55</f>
        <v>68.02</v>
      </c>
      <c r="G55" s="22">
        <f>'Week 14'!G55+'Week 15'!G55+'Week 16'!G55+'Week 17'!G55</f>
        <v>65.099999999999994</v>
      </c>
      <c r="H55" s="22">
        <f>'Week 14'!H55+'Week 15'!H55+'Week 16'!H55+'Week 17'!H55</f>
        <v>64.400000000000006</v>
      </c>
      <c r="I55" s="22">
        <f>'Week 14'!I55+'Week 15'!I55+'Week 16'!I55+'Week 17'!I55</f>
        <v>56.300000000000004</v>
      </c>
      <c r="J55" s="39"/>
      <c r="K55" s="55">
        <f>SUM(C55:I55)</f>
        <v>427.06</v>
      </c>
      <c r="L55" s="4"/>
    </row>
    <row r="56" spans="1:13">
      <c r="A56" s="337"/>
      <c r="B56" s="65" t="s">
        <v>3</v>
      </c>
      <c r="C56" s="22">
        <f>'Week 15'!C56+'Week 16'!C56+'Week 17'!C56+'Week 18'!C56</f>
        <v>45.72</v>
      </c>
      <c r="D56" s="22">
        <f>'Week 15'!D56+'Week 16'!D56+'Week 17'!D56+'Week 18'!D56</f>
        <v>45.72</v>
      </c>
      <c r="E56" s="22">
        <f>'Week 14'!E56+'Week 15'!E56+'Week 16'!E56+'Week 17'!E56+'Week 18'!E56</f>
        <v>57.15</v>
      </c>
      <c r="F56" s="22">
        <f>'Week 14'!F56+'Week 15'!F56+'Week 16'!F56+'Week 17'!F56+'Week 18'!F56</f>
        <v>57.15</v>
      </c>
      <c r="G56" s="22">
        <f>'Week 14'!G56+'Week 15'!G56+'Week 16'!G56+'Week 17'!G56</f>
        <v>45.72</v>
      </c>
      <c r="H56" s="22">
        <f>'Week 14'!H56+'Week 15'!H56+'Week 16'!H56+'Week 17'!H56</f>
        <v>45.72</v>
      </c>
      <c r="I56" s="22">
        <f>'Week 14'!I56+'Week 15'!I56+'Week 16'!I56+'Week 17'!I56</f>
        <v>45.72</v>
      </c>
      <c r="J56" s="39"/>
      <c r="K56" s="55">
        <f>SUM(C56:I56)</f>
        <v>342.9</v>
      </c>
      <c r="L56" s="4"/>
    </row>
    <row r="57" spans="1:13">
      <c r="A57" s="338"/>
      <c r="B57" s="64" t="s">
        <v>4</v>
      </c>
      <c r="C57" s="42">
        <f t="shared" ref="C57:I57" si="12">IF(C55=0,0,C56/C55)</f>
        <v>0.94229183841714748</v>
      </c>
      <c r="D57" s="42">
        <f t="shared" si="12"/>
        <v>0.78127136021872856</v>
      </c>
      <c r="E57" s="42">
        <f t="shared" si="12"/>
        <v>0.86329305135951651</v>
      </c>
      <c r="F57" s="42">
        <f t="shared" si="12"/>
        <v>0.84019406057042045</v>
      </c>
      <c r="G57" s="42">
        <f t="shared" si="12"/>
        <v>0.70230414746543779</v>
      </c>
      <c r="H57" s="42">
        <f t="shared" si="12"/>
        <v>0.70993788819875769</v>
      </c>
      <c r="I57" s="42">
        <f t="shared" si="12"/>
        <v>0.81207815275310824</v>
      </c>
      <c r="J57" s="41"/>
      <c r="K57" s="52">
        <f>IF(K55=0,0,K56/K55)</f>
        <v>0.80293167236453888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59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15'!C59+'Week 16'!C59+'Week 17'!C59+'Week 18'!C59</f>
        <v>1.7999999999999998</v>
      </c>
      <c r="D59" s="22">
        <f>'Week 15'!D59+'Week 16'!D59+'Week 17'!D59+'Week 18'!D59</f>
        <v>1.2000000000000002</v>
      </c>
      <c r="E59" s="22">
        <f>'Week 14'!E59+'Week 15'!E59+'Week 16'!E59+'Week 17'!E59+'Week 18'!E59</f>
        <v>3.58</v>
      </c>
      <c r="F59" s="22">
        <f>'Week 14'!F59+'Week 15'!F59+'Week 16'!F59+'Week 17'!F59+'Week 18'!F59</f>
        <v>1.2000000000000002</v>
      </c>
      <c r="G59" s="22">
        <f>'Week 14'!G59+'Week 15'!G59+'Week 16'!G59+'Week 17'!G59</f>
        <v>1.2</v>
      </c>
      <c r="H59" s="22">
        <f>'Week 14'!H59+'Week 15'!H59+'Week 16'!H59+'Week 17'!H59</f>
        <v>16.299999999999997</v>
      </c>
      <c r="I59" s="22">
        <f>'Week 14'!I59+'Week 15'!I59+'Week 16'!I59+'Week 17'!I59</f>
        <v>14.1</v>
      </c>
      <c r="J59" s="39"/>
      <c r="K59" s="55">
        <f>SUM(C59:I59)</f>
        <v>39.379999999999995</v>
      </c>
      <c r="L59" s="4"/>
    </row>
    <row r="60" spans="1:13">
      <c r="A60" s="337"/>
      <c r="B60" s="65" t="s">
        <v>71</v>
      </c>
      <c r="C60" s="188">
        <f>'Week 15'!C60+'Week 16'!C60+'Week 17'!C60+'Week 18'!C60</f>
        <v>42.830100000000009</v>
      </c>
      <c r="D60" s="188">
        <f>'Week 15'!D60+'Week 16'!D60+'Week 17'!D60+'Week 18'!D60</f>
        <v>28.553400000000011</v>
      </c>
      <c r="E60" s="188">
        <f>'Week 14'!E60+'Week 15'!E60+'Week 16'!E60+'Week 17'!E60+'Week 18'!E60</f>
        <v>85.184310000000025</v>
      </c>
      <c r="F60" s="188">
        <f>'Week 14'!F60+'Week 15'!F60+'Week 16'!F60+'Week 17'!F60+'Week 18'!F60</f>
        <v>28.553400000000011</v>
      </c>
      <c r="G60" s="188">
        <f>'Week 14'!G60+'Week 15'!G60+'Week 16'!G60+'Week 17'!G60</f>
        <v>28.553400000000007</v>
      </c>
      <c r="H60" s="188">
        <f>'Week 14'!H60+'Week 15'!H60+'Week 16'!H60+'Week 17'!H60</f>
        <v>387.85035000000005</v>
      </c>
      <c r="I60" s="188">
        <f>'Week 14'!I60+'Week 15'!I60+'Week 16'!I60+'Week 17'!I60</f>
        <v>335.50245000000012</v>
      </c>
      <c r="J60" s="189"/>
      <c r="K60" s="193">
        <f>SUM(C60:I60)</f>
        <v>937.02741000000037</v>
      </c>
      <c r="L60" s="4"/>
    </row>
    <row r="61" spans="1:13">
      <c r="A61" s="338"/>
      <c r="B61" s="64" t="s">
        <v>17</v>
      </c>
      <c r="C61" s="188">
        <f t="shared" ref="C61:I61" si="13">C60/3</f>
        <v>14.276700000000003</v>
      </c>
      <c r="D61" s="188">
        <f t="shared" si="13"/>
        <v>9.5178000000000029</v>
      </c>
      <c r="E61" s="188">
        <f t="shared" si="13"/>
        <v>28.394770000000008</v>
      </c>
      <c r="F61" s="188">
        <f t="shared" si="13"/>
        <v>9.5178000000000029</v>
      </c>
      <c r="G61" s="188">
        <f t="shared" si="13"/>
        <v>9.5178000000000029</v>
      </c>
      <c r="H61" s="188">
        <f t="shared" si="13"/>
        <v>129.28345000000002</v>
      </c>
      <c r="I61" s="188">
        <f t="shared" si="13"/>
        <v>111.83415000000004</v>
      </c>
      <c r="J61" s="189"/>
      <c r="K61" s="193">
        <f>SUM(C61:I61)</f>
        <v>312.34247000000005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58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15'!C63+'Week 16'!C63+'Week 17'!C63+'Week 18'!C63</f>
        <v>911.42000000000007</v>
      </c>
      <c r="D63" s="18">
        <f>'Week 15'!D63+'Week 16'!D63+'Week 17'!D63+'Week 18'!D63</f>
        <v>1016.3199999999999</v>
      </c>
      <c r="E63" s="18">
        <f>'Week 14'!E63+'Week 15'!E63+'Week 16'!E63+'Week 17'!E63+'Week 18'!E63</f>
        <v>977.5</v>
      </c>
      <c r="F63" s="18">
        <f>'Week 14'!F63+'Week 15'!F63+'Week 16'!F63+'Week 17'!F63+'Week 18'!F63</f>
        <v>1110.8</v>
      </c>
      <c r="G63" s="18">
        <f>'Week 14'!G63+'Week 15'!G63+'Week 16'!G63+'Week 17'!G63</f>
        <v>990.2</v>
      </c>
      <c r="H63" s="18">
        <f>'Week 14'!H63+'Week 15'!H63+'Week 16'!H63+'Week 17'!H63</f>
        <v>1103.5999999999999</v>
      </c>
      <c r="I63" s="18">
        <f>'Week 14'!I63+'Week 15'!I63+'Week 16'!I63+'Week 17'!I63</f>
        <v>916.1</v>
      </c>
      <c r="J63" s="39"/>
      <c r="K63" s="102">
        <f>SUM(C63:I63)</f>
        <v>7025.9400000000005</v>
      </c>
      <c r="L63" s="29"/>
    </row>
    <row r="64" spans="1:13">
      <c r="A64" s="337"/>
      <c r="B64" s="65" t="s">
        <v>3</v>
      </c>
      <c r="C64" s="18">
        <f>'Week 15'!C64+'Week 16'!C64+'Week 17'!C64+'Week 18'!C64</f>
        <v>873.96601986601979</v>
      </c>
      <c r="D64" s="18">
        <f>'Week 15'!D64+'Week 16'!D64+'Week 17'!D64+'Week 18'!D64</f>
        <v>869.16410256410256</v>
      </c>
      <c r="E64" s="18">
        <f>'Week 14'!E64+'Week 15'!E64+'Week 16'!E64+'Week 17'!E64+'Week 18'!E64</f>
        <v>876.10039552896694</v>
      </c>
      <c r="F64" s="18">
        <f>'Week 14'!F64+'Week 15'!F64+'Week 16'!F64+'Week 17'!F64+'Week 18'!F64</f>
        <v>1105.2934511434512</v>
      </c>
      <c r="G64" s="18">
        <f>'Week 14'!G64+'Week 15'!G64+'Week 16'!G64+'Week 17'!G64</f>
        <v>952.31837606837598</v>
      </c>
      <c r="H64" s="18">
        <f>'Week 14'!H64+'Week 15'!H64+'Week 16'!H64+'Week 17'!H64</f>
        <v>983.17076692076682</v>
      </c>
      <c r="I64" s="18">
        <f>'Week 14'!I64+'Week 15'!I64+'Week 16'!I64+'Week 17'!I64</f>
        <v>840.03959343959343</v>
      </c>
      <c r="J64" s="39"/>
      <c r="K64" s="102">
        <f>SUM(C64:I64)</f>
        <v>6500.0527055312778</v>
      </c>
      <c r="L64" s="4"/>
    </row>
    <row r="65" spans="1:13">
      <c r="A65" s="338"/>
      <c r="B65" s="64" t="s">
        <v>4</v>
      </c>
      <c r="C65" s="42">
        <f t="shared" ref="C65:I65" si="14">IF(C63=0,0,C64/C63)</f>
        <v>0.95890590492420591</v>
      </c>
      <c r="D65" s="42">
        <f t="shared" si="14"/>
        <v>0.85520712232771434</v>
      </c>
      <c r="E65" s="42">
        <f t="shared" si="14"/>
        <v>0.89626638928794577</v>
      </c>
      <c r="F65" s="42">
        <f t="shared" si="14"/>
        <v>0.99504271799014332</v>
      </c>
      <c r="G65" s="42">
        <f t="shared" si="14"/>
        <v>0.96174346199593608</v>
      </c>
      <c r="H65" s="42">
        <f t="shared" si="14"/>
        <v>0.89087601207028533</v>
      </c>
      <c r="I65" s="42">
        <f t="shared" si="14"/>
        <v>0.91697368566705972</v>
      </c>
      <c r="J65" s="41"/>
      <c r="K65" s="52">
        <f>IF(K63=0,0,K64/K63)</f>
        <v>0.92515061408598387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3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15'!C67+'Week 16'!C67+'Week 17'!C67+'Week 18'!C67</f>
        <v>12663.554699999997</v>
      </c>
      <c r="D67" s="28">
        <f>'Week 15'!D67+'Week 16'!D67+'Week 17'!D67+'Week 18'!D67</f>
        <v>14164.453799999999</v>
      </c>
      <c r="E67" s="28">
        <f>'Week 14'!E67+'Week 15'!E67+'Week 16'!E67+'Week 17'!E67+'Week 18'!E67</f>
        <v>13801.371769999998</v>
      </c>
      <c r="F67" s="28">
        <f>'Week 14'!F67+'Week 15'!F67+'Week 16'!F67+'Week 17'!F67+'Week 18'!F67</f>
        <v>15565.3868</v>
      </c>
      <c r="G67" s="28">
        <f>'Week 14'!G67+'Week 15'!G67+'Week 16'!G67+'Week 17'!G67</f>
        <v>13907.944799999999</v>
      </c>
      <c r="H67" s="28">
        <f>'Week 14'!H67+'Week 15'!H67+'Week 16'!H67+'Week 17'!H67</f>
        <v>15539.36745</v>
      </c>
      <c r="I67" s="28">
        <f>'Week 14'!I67+'Week 15'!I67+'Week 16'!I67+'Week 17'!I67</f>
        <v>12914.831149999998</v>
      </c>
      <c r="J67" s="48"/>
      <c r="K67" s="115">
        <f>SUM(C67:I67)</f>
        <v>98556.910470000003</v>
      </c>
      <c r="L67" s="273">
        <v>76995</v>
      </c>
      <c r="M67" s="271">
        <f>+L67-K67</f>
        <v>-21561.910470000003</v>
      </c>
    </row>
    <row r="68" spans="1:13">
      <c r="A68" s="337"/>
      <c r="B68" s="65" t="s">
        <v>128</v>
      </c>
      <c r="C68" s="28">
        <f>'Week 15'!C68+'Week 16'!C68+'Week 17'!C68+'Week 18'!C68</f>
        <v>12155.480223423425</v>
      </c>
      <c r="D68" s="28">
        <f>'Week 15'!D68+'Week 16'!D68+'Week 17'!D68+'Week 18'!D68</f>
        <v>12091.806800000002</v>
      </c>
      <c r="E68" s="28">
        <f>'Week 14'!E68+'Week 15'!E68+'Week 16'!E68+'Week 17'!E68+'Week 18'!E68</f>
        <v>12325.454744714103</v>
      </c>
      <c r="F68" s="28">
        <f>'Week 14'!F68+'Week 15'!F68+'Week 16'!F68+'Week 17'!F68+'Week 18'!F68</f>
        <v>15364.554662162165</v>
      </c>
      <c r="G68" s="28">
        <f>'Week 14'!G68+'Week 15'!G68+'Week 16'!G68+'Week 17'!G68</f>
        <v>13194.432466666669</v>
      </c>
      <c r="H68" s="28">
        <f>'Week 14'!H68+'Week 15'!H68+'Week 16'!H68+'Week 17'!H68</f>
        <v>13603.53516936937</v>
      </c>
      <c r="I68" s="28">
        <f>'Week 14'!I68+'Week 15'!I68+'Week 16'!I68+'Week 17'!I68</f>
        <v>11705.61580900901</v>
      </c>
      <c r="J68" s="48"/>
      <c r="K68" s="115">
        <f>SUM(C68:I68)</f>
        <v>90440.879875344748</v>
      </c>
      <c r="L68" s="4"/>
    </row>
    <row r="69" spans="1:13">
      <c r="A69" s="338"/>
      <c r="B69" s="64" t="s">
        <v>4</v>
      </c>
      <c r="C69" s="42">
        <f t="shared" ref="C69:I69" si="15">IF(C67=0,0,C68/C67)</f>
        <v>0.95987900012177685</v>
      </c>
      <c r="D69" s="42">
        <f t="shared" si="15"/>
        <v>0.85367264920585939</v>
      </c>
      <c r="E69" s="42">
        <f t="shared" si="15"/>
        <v>0.8930601211327347</v>
      </c>
      <c r="F69" s="42">
        <f t="shared" si="15"/>
        <v>0.98709751704738646</v>
      </c>
      <c r="G69" s="42">
        <f t="shared" si="15"/>
        <v>0.94869750034287381</v>
      </c>
      <c r="H69" s="42">
        <f t="shared" si="15"/>
        <v>0.87542399734999321</v>
      </c>
      <c r="I69" s="42">
        <f t="shared" si="15"/>
        <v>0.90637002319685855</v>
      </c>
      <c r="J69" s="41"/>
      <c r="K69" s="52">
        <f>IF(K67=0,0,K68/K67)</f>
        <v>0.91765132900421309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119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37.453980133980281</v>
      </c>
      <c r="D71" s="47">
        <f t="shared" ref="D71:I71" si="16">IF(D63=0,0,D63-D64)</f>
        <v>147.15589743589737</v>
      </c>
      <c r="E71" s="47">
        <f t="shared" si="16"/>
        <v>101.39960447103306</v>
      </c>
      <c r="F71" s="47">
        <f t="shared" si="16"/>
        <v>5.5065488565487613</v>
      </c>
      <c r="G71" s="47">
        <f t="shared" si="16"/>
        <v>37.881623931624063</v>
      </c>
      <c r="H71" s="47">
        <f t="shared" si="16"/>
        <v>120.42923307923309</v>
      </c>
      <c r="I71" s="47">
        <f t="shared" si="16"/>
        <v>76.060406560406591</v>
      </c>
      <c r="J71" s="26"/>
      <c r="K71" s="47">
        <f>IF(K63=0,0,K63-K64)</f>
        <v>525.88729446872276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508.07447657657212</v>
      </c>
      <c r="D72" s="137">
        <f t="shared" ref="D72:I72" si="17">IF(D64=0,0,D67-D68)</f>
        <v>2072.6469999999972</v>
      </c>
      <c r="E72" s="137">
        <f t="shared" si="17"/>
        <v>1475.9170252858949</v>
      </c>
      <c r="F72" s="137">
        <f t="shared" si="17"/>
        <v>200.83213783783503</v>
      </c>
      <c r="G72" s="137">
        <f t="shared" si="17"/>
        <v>713.51233333333039</v>
      </c>
      <c r="H72" s="137">
        <f t="shared" si="17"/>
        <v>1935.8322806306296</v>
      </c>
      <c r="I72" s="137">
        <f t="shared" si="17"/>
        <v>1209.2153409909879</v>
      </c>
      <c r="J72" s="26"/>
      <c r="K72" s="137">
        <f>IF(K64=0,0,K67-K68)</f>
        <v>8116.0305946552544</v>
      </c>
      <c r="L72" s="4"/>
    </row>
    <row r="73" spans="1:13">
      <c r="A73" s="68" t="s">
        <v>154</v>
      </c>
      <c r="B73" s="78">
        <f>IF(K64=0,0,(K64*60)/K11)</f>
        <v>61.427494460840556</v>
      </c>
      <c r="C73" s="78">
        <f>IF(C63=0,0,(C63*60)/C11)</f>
        <v>65.024019024970272</v>
      </c>
      <c r="D73" s="78">
        <f t="shared" ref="D73:I73" si="18">IF(D63=0,0,(D63*60)/D11)</f>
        <v>71.740235294117639</v>
      </c>
      <c r="E73" s="78">
        <f t="shared" si="18"/>
        <v>83.309659090909093</v>
      </c>
      <c r="F73" s="78">
        <f t="shared" si="18"/>
        <v>61.257352941176471</v>
      </c>
      <c r="G73" s="78">
        <f t="shared" si="18"/>
        <v>58.765578635014833</v>
      </c>
      <c r="H73" s="78">
        <f t="shared" si="18"/>
        <v>62.350282485875709</v>
      </c>
      <c r="I73" s="78">
        <f t="shared" si="18"/>
        <v>69.313997477931906</v>
      </c>
      <c r="J73" s="26"/>
      <c r="K73" s="78">
        <f>IF(K63=0,0,(K63*60)/K11)</f>
        <v>66.397290911954642</v>
      </c>
      <c r="L73" s="4"/>
    </row>
    <row r="74" spans="1:13">
      <c r="A74" s="68" t="str">
        <f>'Week 1'!A74</f>
        <v>Rooms Cleaned per AM GRA</v>
      </c>
      <c r="B74" s="78">
        <f>IF(K16=0,0,(K8/(K16/8)))</f>
        <v>16.666775818639799</v>
      </c>
      <c r="C74" s="78">
        <f t="shared" ref="C74:K74" si="19">IF(C15=0,0,(C8/(C15/8)))</f>
        <v>15.665847665847666</v>
      </c>
      <c r="D74" s="78">
        <f t="shared" si="19"/>
        <v>13.653426451331297</v>
      </c>
      <c r="E74" s="78">
        <f t="shared" si="19"/>
        <v>14.955461790904829</v>
      </c>
      <c r="F74" s="78">
        <f t="shared" si="19"/>
        <v>17.171381031613976</v>
      </c>
      <c r="G74" s="78">
        <f t="shared" si="19"/>
        <v>17.071872227151733</v>
      </c>
      <c r="H74" s="78">
        <f t="shared" si="19"/>
        <v>16.096288866599799</v>
      </c>
      <c r="I74" s="78">
        <f t="shared" si="19"/>
        <v>15.291709314227228</v>
      </c>
      <c r="J74" s="26"/>
      <c r="K74" s="78">
        <f t="shared" si="19"/>
        <v>15.752234605500465</v>
      </c>
      <c r="L74" s="4"/>
    </row>
    <row r="75" spans="1:13">
      <c r="A75" s="68" t="str">
        <f>'Week 1'!A75</f>
        <v>Rooms Cleaned per PM GRA</v>
      </c>
      <c r="B75" s="78">
        <f>IF(K20=0,0,(K9/(K20/8)))</f>
        <v>12.763636363636364</v>
      </c>
      <c r="C75" s="78">
        <f>IF(C19=0,0,(C9/(C19/8)))</f>
        <v>11.104100946372238</v>
      </c>
      <c r="D75" s="78">
        <f t="shared" ref="D75:I75" si="20">IF(D19=0,0,(D9/(D19/8)))</f>
        <v>11.698924731182796</v>
      </c>
      <c r="E75" s="78">
        <f t="shared" si="20"/>
        <v>11.181702668360865</v>
      </c>
      <c r="F75" s="78">
        <f t="shared" si="20"/>
        <v>9.6551724137931032</v>
      </c>
      <c r="G75" s="78">
        <f t="shared" si="20"/>
        <v>9.4623655913978482</v>
      </c>
      <c r="H75" s="78">
        <f t="shared" si="20"/>
        <v>10.8</v>
      </c>
      <c r="I75" s="78">
        <f t="shared" si="20"/>
        <v>7.73109243697479</v>
      </c>
      <c r="J75" s="26"/>
      <c r="K75" s="78">
        <f>IF(K19=0,0,(K9/(K19/8)))</f>
        <v>10.194862113141394</v>
      </c>
      <c r="L75" s="4"/>
    </row>
    <row r="76" spans="1:13">
      <c r="A76" s="68" t="str">
        <f>'Week 1'!A76</f>
        <v>Rooms per Carpet Cleaner</v>
      </c>
      <c r="B76" s="78">
        <f>IF(K28=0,0,(K12/(K28/7.5)))</f>
        <v>14.018691588785048</v>
      </c>
      <c r="C76" s="78">
        <f>IF(C27=0,0,(C12/(C27/7.5)))</f>
        <v>9.375</v>
      </c>
      <c r="D76" s="78">
        <f t="shared" ref="D76:I76" si="21">IF(D27=0,0,(D12/(D27/7.5)))</f>
        <v>9.375</v>
      </c>
      <c r="E76" s="78">
        <f t="shared" si="21"/>
        <v>9.375</v>
      </c>
      <c r="F76" s="78">
        <f t="shared" si="21"/>
        <v>9.375</v>
      </c>
      <c r="G76" s="78">
        <f t="shared" si="21"/>
        <v>9.375</v>
      </c>
      <c r="H76" s="78">
        <f t="shared" si="21"/>
        <v>9.375</v>
      </c>
      <c r="I76" s="78">
        <f t="shared" si="21"/>
        <v>9.375</v>
      </c>
      <c r="J76" s="129"/>
      <c r="K76" s="78">
        <f>IF(K27=0,0,(K12/(K27/7.5)))</f>
        <v>9.375</v>
      </c>
      <c r="L76" s="4"/>
    </row>
    <row r="77" spans="1:13">
      <c r="A77" s="68" t="str">
        <f>'Week 1'!A77</f>
        <v>Rooms per Laundry Attendant</v>
      </c>
      <c r="B77" s="78">
        <f>IF(K44=0,0,(K11/(K44/7.5)))</f>
        <v>54.20822442934309</v>
      </c>
      <c r="C77" s="78">
        <f>IF(C43=0,0,(C11/(C43/7.5)))</f>
        <v>40.693548387096769</v>
      </c>
      <c r="D77" s="78">
        <f t="shared" ref="D77:I77" si="22">IF(D43=0,0,(D11/(D43/7.5)))</f>
        <v>39.279112754158966</v>
      </c>
      <c r="E77" s="78">
        <f t="shared" si="22"/>
        <v>31.447290053603336</v>
      </c>
      <c r="F77" s="78">
        <f t="shared" si="22"/>
        <v>51</v>
      </c>
      <c r="G77" s="78">
        <f t="shared" si="22"/>
        <v>51.198514517218101</v>
      </c>
      <c r="H77" s="78">
        <f t="shared" si="22"/>
        <v>43.288043478260867</v>
      </c>
      <c r="I77" s="78">
        <f t="shared" si="22"/>
        <v>40.569577080491129</v>
      </c>
      <c r="J77" s="38"/>
      <c r="K77" s="78">
        <f>IF(K43=0,0,(K11/(K43/7.5)))</f>
        <v>42.368093246730133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3" manualBreakCount="3">
    <brk id="33" max="10" man="1"/>
    <brk id="53" max="10" man="1"/>
    <brk id="77" max="16383" man="1"/>
  </rowBreaks>
  <ignoredErrors>
    <ignoredError sqref="K7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146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1.5496170370095097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146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19'!C6+'Week 20'!C6+'Week 21'!C6+'Week 22'!C6</f>
        <v>673</v>
      </c>
      <c r="D6" s="18">
        <f>'Week 19'!D6+'Week 20'!D6+'Week 21'!D6+'Week 22'!D6</f>
        <v>872</v>
      </c>
      <c r="E6" s="18">
        <f>'Week 19'!E6+'Week 20'!E6+'Week 21'!E6+'Week 22'!E6</f>
        <v>607</v>
      </c>
      <c r="F6" s="18">
        <f>'Week 19'!F6+'Week 20'!F6+'Week 21'!F6+'Week 22'!F6</f>
        <v>811</v>
      </c>
      <c r="G6" s="18">
        <f>'Week 18'!G6+'Week 19'!G6+'Week 20'!G6+'Week 21'!G6+'Week 22'!G6</f>
        <v>1321</v>
      </c>
      <c r="H6" s="18">
        <f>'Week 18'!H6+'Week 19'!H6+'Week 20'!H6+'Week 21'!H6+'Week 22'!H6</f>
        <v>1358</v>
      </c>
      <c r="I6" s="18">
        <f>'Week 18'!I6+'Week 19'!I6+'Week 20'!I6+'Week 21'!I6+'Week 22'!I6</f>
        <v>1086</v>
      </c>
      <c r="J6" s="37"/>
      <c r="K6" s="18">
        <f>SUM(C6:I6)</f>
        <v>6728</v>
      </c>
      <c r="L6" s="263">
        <f>+K67/K6</f>
        <v>14.509617037009511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0.54274193548387095</v>
      </c>
      <c r="D7" s="42">
        <f t="shared" ref="D7:I7" si="0">D6/1240</f>
        <v>0.70322580645161292</v>
      </c>
      <c r="E7" s="42">
        <f t="shared" si="0"/>
        <v>0.48951612903225805</v>
      </c>
      <c r="F7" s="42">
        <f t="shared" si="0"/>
        <v>0.65403225806451615</v>
      </c>
      <c r="G7" s="42">
        <f t="shared" si="0"/>
        <v>1.0653225806451614</v>
      </c>
      <c r="H7" s="42">
        <f t="shared" si="0"/>
        <v>1.0951612903225807</v>
      </c>
      <c r="I7" s="42">
        <f t="shared" si="0"/>
        <v>0.87580645161290327</v>
      </c>
      <c r="J7" s="37"/>
      <c r="K7" s="42">
        <f>K6/8680</f>
        <v>0.77511520737327189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19'!C8+'Week 20'!C8+'Week 21'!C8+'Week 22'!C8</f>
        <v>646</v>
      </c>
      <c r="D8" s="18">
        <f>'Week 19'!D8+'Week 20'!D8+'Week 21'!D8+'Week 22'!D8</f>
        <v>741</v>
      </c>
      <c r="E8" s="18">
        <f>'Week 19'!E8+'Week 20'!E8+'Week 21'!E8+'Week 22'!E8</f>
        <v>564</v>
      </c>
      <c r="F8" s="18">
        <f>'Week 19'!F8+'Week 20'!F8+'Week 21'!F8+'Week 22'!F8</f>
        <v>738</v>
      </c>
      <c r="G8" s="18">
        <f>'Week 18'!G8+'Week 19'!G8+'Week 20'!G8+'Week 21'!G8+'Week 22'!G8</f>
        <v>1205</v>
      </c>
      <c r="H8" s="18">
        <f>'Week 18'!H8+'Week 19'!H8+'Week 20'!H8+'Week 21'!H8+'Week 22'!H8</f>
        <v>1234</v>
      </c>
      <c r="I8" s="18">
        <f>'Week 18'!I8+'Week 19'!I8+'Week 20'!I8+'Week 21'!I8+'Week 22'!I8</f>
        <v>1003</v>
      </c>
      <c r="J8" s="37"/>
      <c r="K8" s="18">
        <f t="shared" ref="K8:K13" si="1">SUM(C8:I8)</f>
        <v>6131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19'!C9+'Week 20'!C9+'Week 21'!C9+'Week 22'!C9</f>
        <v>36</v>
      </c>
      <c r="D9" s="18">
        <f>'Week 19'!D9+'Week 20'!D9+'Week 21'!D9+'Week 22'!D9</f>
        <v>46</v>
      </c>
      <c r="E9" s="18">
        <f>'Week 19'!E9+'Week 20'!E9+'Week 21'!E9+'Week 22'!E9</f>
        <v>53</v>
      </c>
      <c r="F9" s="18">
        <f>'Week 19'!F9+'Week 20'!F9+'Week 21'!F9+'Week 22'!F9</f>
        <v>51</v>
      </c>
      <c r="G9" s="18">
        <f>'Week 18'!G9+'Week 19'!G9+'Week 20'!G9+'Week 21'!G9+'Week 22'!G9</f>
        <v>56</v>
      </c>
      <c r="H9" s="18">
        <f>'Week 18'!H9+'Week 19'!H9+'Week 20'!H9+'Week 21'!H9+'Week 22'!H9</f>
        <v>58</v>
      </c>
      <c r="I9" s="18">
        <f>'Week 18'!I9+'Week 19'!I9+'Week 20'!I9+'Week 21'!I9+'Week 22'!I9</f>
        <v>64</v>
      </c>
      <c r="J9" s="37"/>
      <c r="K9" s="18">
        <f t="shared" si="1"/>
        <v>364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19'!C10+'Week 20'!C10+'Week 21'!C10+'Week 22'!C10</f>
        <v>0</v>
      </c>
      <c r="D10" s="18">
        <f>'Week 19'!D10+'Week 20'!D10+'Week 21'!D10+'Week 22'!D10</f>
        <v>0</v>
      </c>
      <c r="E10" s="18">
        <f>'Week 19'!E10+'Week 20'!E10+'Week 21'!E10+'Week 22'!E10</f>
        <v>0</v>
      </c>
      <c r="F10" s="18">
        <f>'Week 19'!F10+'Week 20'!F10+'Week 21'!F10+'Week 22'!F10</f>
        <v>0</v>
      </c>
      <c r="G10" s="18">
        <f>'Week 18'!G10+'Week 19'!G10+'Week 20'!G10+'Week 21'!G10+'Week 22'!G10</f>
        <v>2</v>
      </c>
      <c r="H10" s="18">
        <f>'Week 18'!H10+'Week 19'!H10+'Week 20'!H10+'Week 21'!H10+'Week 22'!H10</f>
        <v>0</v>
      </c>
      <c r="I10" s="18">
        <f>'Week 18'!I10+'Week 19'!I10+'Week 20'!I10+'Week 21'!I10+'Week 22'!I10</f>
        <v>0</v>
      </c>
      <c r="J10" s="37"/>
      <c r="K10" s="18">
        <f t="shared" si="1"/>
        <v>2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19'!C11+'Week 20'!C11+'Week 21'!C11+'Week 22'!C11</f>
        <v>682</v>
      </c>
      <c r="D11" s="18">
        <f>'Week 19'!D11+'Week 20'!D11+'Week 21'!D11+'Week 22'!D11</f>
        <v>787</v>
      </c>
      <c r="E11" s="18">
        <f>'Week 19'!E11+'Week 20'!E11+'Week 21'!E11+'Week 22'!E11</f>
        <v>617</v>
      </c>
      <c r="F11" s="18">
        <f>'Week 19'!F11+'Week 20'!F11+'Week 21'!F11+'Week 22'!F11</f>
        <v>789</v>
      </c>
      <c r="G11" s="18">
        <f>'Week 18'!G11+'Week 19'!G11+'Week 20'!G11+'Week 21'!G11+'Week 22'!G11</f>
        <v>1263</v>
      </c>
      <c r="H11" s="18">
        <f>'Week 18'!H11+'Week 19'!H11+'Week 20'!H11+'Week 21'!H11+'Week 22'!H11</f>
        <v>1292</v>
      </c>
      <c r="I11" s="18">
        <f>'Week 18'!I11+'Week 19'!I11+'Week 20'!I11+'Week 21'!I11+'Week 22'!I11</f>
        <v>1067</v>
      </c>
      <c r="J11" s="37"/>
      <c r="K11" s="18">
        <f t="shared" si="1"/>
        <v>6497</v>
      </c>
      <c r="L11" s="284">
        <f>+K63/K11</f>
        <v>1.0814652916730798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19'!C12+'Week 20'!C12+'Week 21'!C12+'Week 22'!C12</f>
        <v>40</v>
      </c>
      <c r="D12" s="18">
        <f>'Week 19'!D12+'Week 20'!D12+'Week 21'!D12+'Week 22'!D12</f>
        <v>40</v>
      </c>
      <c r="E12" s="18">
        <f>'Week 19'!E12+'Week 20'!E12+'Week 21'!E12+'Week 22'!E12</f>
        <v>29</v>
      </c>
      <c r="F12" s="18">
        <f>'Week 19'!F12+'Week 20'!F12+'Week 21'!F12+'Week 22'!F12</f>
        <v>30</v>
      </c>
      <c r="G12" s="18">
        <f>'Week 18'!G12+'Week 19'!G12+'Week 20'!G12+'Week 21'!G12+'Week 22'!G12</f>
        <v>39</v>
      </c>
      <c r="H12" s="18">
        <f>'Week 18'!H12+'Week 19'!H12+'Week 20'!H12+'Week 21'!H12+'Week 22'!H12</f>
        <v>40</v>
      </c>
      <c r="I12" s="18">
        <f>'Week 18'!I12+'Week 19'!I12+'Week 20'!I12+'Week 21'!I12+'Week 22'!I12</f>
        <v>49</v>
      </c>
      <c r="J12" s="37"/>
      <c r="K12" s="18">
        <f t="shared" si="1"/>
        <v>267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19'!C13+'Week 20'!C13+'Week 21'!C13+'Week 22'!C13</f>
        <v>0</v>
      </c>
      <c r="D13" s="18">
        <f>'Week 19'!D13+'Week 20'!D13+'Week 21'!D13+'Week 22'!D13</f>
        <v>0</v>
      </c>
      <c r="E13" s="18">
        <f>'Week 19'!E13+'Week 20'!E13+'Week 21'!E13+'Week 22'!E13</f>
        <v>0</v>
      </c>
      <c r="F13" s="18">
        <f>'Week 19'!F13+'Week 20'!F13+'Week 21'!F13+'Week 22'!F13</f>
        <v>0</v>
      </c>
      <c r="G13" s="18">
        <f>'Week 18'!G13+'Week 19'!G13+'Week 20'!G13+'Week 21'!G13+'Week 22'!G13</f>
        <v>0</v>
      </c>
      <c r="H13" s="18">
        <f>'Week 18'!H13+'Week 19'!H13+'Week 20'!H13+'Week 21'!H13+'Week 22'!H13</f>
        <v>0</v>
      </c>
      <c r="I13" s="18">
        <f>'Week 18'!I13+'Week 19'!I13+'Week 20'!I13+'Week 21'!I13+'Week 22'!I13</f>
        <v>0</v>
      </c>
      <c r="J13" s="37"/>
      <c r="K13" s="18">
        <f t="shared" si="1"/>
        <v>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19'!C15+'Week 20'!C15+'Week 21'!C15+'Week 22'!C15</f>
        <v>334.55</v>
      </c>
      <c r="D15" s="22">
        <f>'Week 19'!D15+'Week 20'!D15+'Week 21'!D15+'Week 22'!D15</f>
        <v>406</v>
      </c>
      <c r="E15" s="22">
        <f>'Week 19'!E15+'Week 20'!E15+'Week 21'!E15+'Week 22'!E15</f>
        <v>307</v>
      </c>
      <c r="F15" s="22">
        <f>'Week 19'!F15+'Week 20'!F15+'Week 21'!F15+'Week 22'!F15</f>
        <v>359.55</v>
      </c>
      <c r="G15" s="22">
        <f>'Week 18'!G15+'Week 19'!G15+'Week 20'!G15+'Week 21'!G15+'Week 22'!G15</f>
        <v>585.80000000000007</v>
      </c>
      <c r="H15" s="22">
        <f>'Week 18'!H15+'Week 19'!H15+'Week 20'!H15+'Week 21'!H15+'Week 22'!H15</f>
        <v>669.8</v>
      </c>
      <c r="I15" s="22">
        <f>'Week 18'!I15+'Week 19'!I15+'Week 20'!I15+'Week 21'!I15+'Week 22'!I15</f>
        <v>545.75</v>
      </c>
      <c r="J15" s="39"/>
      <c r="K15" s="22">
        <f>SUM(C15:I15)</f>
        <v>3208.45</v>
      </c>
      <c r="L15" s="4"/>
      <c r="M15" s="21"/>
    </row>
    <row r="16" spans="1:24">
      <c r="A16" s="345"/>
      <c r="B16" s="65" t="s">
        <v>3</v>
      </c>
      <c r="C16" s="22">
        <f>'Week 19'!C16+'Week 20'!C16+'Week 21'!C16+'Week 22'!C16</f>
        <v>310.87087087087093</v>
      </c>
      <c r="D16" s="22">
        <f>'Week 19'!D16+'Week 20'!D16+'Week 21'!D16+'Week 22'!D16</f>
        <v>356.51651651651656</v>
      </c>
      <c r="E16" s="22">
        <f>'Week 19'!E16+'Week 20'!E16+'Week 21'!E16+'Week 22'!E16</f>
        <v>270.03003003003005</v>
      </c>
      <c r="F16" s="22">
        <f>'Week 19'!F16+'Week 20'!F16+'Week 21'!F16+'Week 22'!F16</f>
        <v>356.51651651651662</v>
      </c>
      <c r="G16" s="22">
        <f>'Week 18'!G16+'Week 19'!G16+'Week 20'!G16+'Week 21'!G16+'Week 22'!G16</f>
        <v>581.38138138138152</v>
      </c>
      <c r="H16" s="22">
        <f>'Week 18'!H16+'Week 19'!H16+'Week 20'!H16+'Week 21'!H16+'Week 22'!H16</f>
        <v>588.58858858858866</v>
      </c>
      <c r="I16" s="22">
        <f>'Week 18'!I16+'Week 19'!I16+'Week 20'!I16+'Week 21'!I16+'Week 22'!I16</f>
        <v>480.48048048048054</v>
      </c>
      <c r="J16" s="39"/>
      <c r="K16" s="22">
        <f>SUM(C16:I16)</f>
        <v>2944.3843843843852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0.92922095612276467</v>
      </c>
      <c r="D17" s="42">
        <f t="shared" si="2"/>
        <v>0.87811949880915408</v>
      </c>
      <c r="E17" s="42">
        <f t="shared" si="2"/>
        <v>0.87957664504895783</v>
      </c>
      <c r="F17" s="42">
        <f t="shared" si="2"/>
        <v>0.99156311087892257</v>
      </c>
      <c r="G17" s="42">
        <f t="shared" si="2"/>
        <v>0.99245712082857873</v>
      </c>
      <c r="H17" s="42">
        <f t="shared" si="2"/>
        <v>0.87875274498147016</v>
      </c>
      <c r="I17" s="42">
        <f t="shared" si="2"/>
        <v>0.88040399538338165</v>
      </c>
      <c r="J17" s="41"/>
      <c r="K17" s="42">
        <f>IF(K15=0,0,K16/K15)</f>
        <v>0.91769682693649124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19'!C19+'Week 20'!C19+'Week 21'!C19+'Week 22'!C19</f>
        <v>30.6</v>
      </c>
      <c r="D19" s="22">
        <f>'Week 19'!D19+'Week 20'!D19+'Week 21'!D19+'Week 22'!D19</f>
        <v>32</v>
      </c>
      <c r="E19" s="22">
        <f>'Week 19'!E19+'Week 20'!E19+'Week 21'!E19+'Week 22'!E19</f>
        <v>39.6</v>
      </c>
      <c r="F19" s="22">
        <f>'Week 19'!F19+'Week 20'!F19+'Week 21'!F19+'Week 22'!F19</f>
        <v>37.709999999999994</v>
      </c>
      <c r="G19" s="22">
        <f>'Week 18'!G19+'Week 19'!G19+'Week 20'!G19+'Week 21'!G19+'Week 22'!G19</f>
        <v>49.05</v>
      </c>
      <c r="H19" s="22">
        <f>'Week 18'!H19+'Week 19'!H19+'Week 20'!H19+'Week 21'!H19+'Week 22'!H19</f>
        <v>59.45</v>
      </c>
      <c r="I19" s="22">
        <f>'Week 18'!I19+'Week 19'!I19+'Week 20'!I19+'Week 21'!I19+'Week 22'!I19</f>
        <v>47.7</v>
      </c>
      <c r="J19" s="39"/>
      <c r="K19" s="22">
        <f>SUM(C19:I19)</f>
        <v>296.10999999999996</v>
      </c>
      <c r="L19" s="4"/>
      <c r="M19" s="4"/>
    </row>
    <row r="20" spans="1:13">
      <c r="A20" s="345"/>
      <c r="B20" s="65" t="s">
        <v>3</v>
      </c>
      <c r="C20" s="22">
        <f>'Week 19'!C20+'Week 20'!C20+'Week 21'!C20+'Week 22'!C20</f>
        <v>22.76923076923077</v>
      </c>
      <c r="D20" s="22">
        <f>'Week 19'!D20+'Week 20'!D20+'Week 21'!D20+'Week 22'!D20</f>
        <v>28.923076923076923</v>
      </c>
      <c r="E20" s="22">
        <f>'Week 19'!E20+'Week 20'!E20+'Week 21'!E20+'Week 22'!E20</f>
        <v>35.07692307692308</v>
      </c>
      <c r="F20" s="22">
        <f>'Week 19'!F20+'Week 20'!F20+'Week 21'!F20+'Week 22'!F20</f>
        <v>32</v>
      </c>
      <c r="G20" s="22">
        <f>'Week 18'!G20+'Week 19'!G20+'Week 20'!G20+'Week 21'!G20+'Week 22'!G20</f>
        <v>33.846153846153847</v>
      </c>
      <c r="H20" s="22">
        <f>'Week 18'!H20+'Week 19'!H20+'Week 20'!H20+'Week 21'!H20+'Week 22'!H20</f>
        <v>33.846153846153847</v>
      </c>
      <c r="I20" s="22">
        <f>'Week 18'!I20+'Week 19'!I20+'Week 20'!I20+'Week 21'!I20+'Week 22'!I20</f>
        <v>40</v>
      </c>
      <c r="J20" s="39"/>
      <c r="K20" s="22">
        <f>SUM(C20:I20)</f>
        <v>226.46153846153845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0.74409250879839117</v>
      </c>
      <c r="D21" s="42">
        <f t="shared" si="3"/>
        <v>0.90384615384615385</v>
      </c>
      <c r="E21" s="42">
        <f t="shared" si="3"/>
        <v>0.88578088578088587</v>
      </c>
      <c r="F21" s="42">
        <f t="shared" si="3"/>
        <v>0.8485812781755504</v>
      </c>
      <c r="G21" s="42">
        <f t="shared" si="3"/>
        <v>0.69003371755665344</v>
      </c>
      <c r="H21" s="42">
        <f t="shared" si="3"/>
        <v>0.56932134308080484</v>
      </c>
      <c r="I21" s="42">
        <f t="shared" si="3"/>
        <v>0.83857442348008382</v>
      </c>
      <c r="J21" s="41"/>
      <c r="K21" s="42">
        <f>IF(K19=0,0,K20/K19)</f>
        <v>0.76478855311046057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19'!C23+'Week 20'!C23+'Week 21'!C23+'Week 22'!C23</f>
        <v>51.2</v>
      </c>
      <c r="D23" s="22">
        <f>'Week 19'!D23+'Week 20'!D23+'Week 21'!D23+'Week 22'!D23</f>
        <v>60.9</v>
      </c>
      <c r="E23" s="22">
        <f>'Week 19'!E23+'Week 20'!E23+'Week 21'!E23+'Week 22'!E23</f>
        <v>57.900000000000006</v>
      </c>
      <c r="F23" s="22">
        <f>'Week 19'!F23+'Week 20'!F23+'Week 21'!F23+'Week 22'!F23</f>
        <v>59.600000000000009</v>
      </c>
      <c r="G23" s="22">
        <f>'Week 18'!G23+'Week 19'!G23+'Week 20'!G23+'Week 21'!G23+'Week 22'!G23</f>
        <v>78.900000000000006</v>
      </c>
      <c r="H23" s="22">
        <f>'Week 18'!H23+'Week 19'!H23+'Week 20'!H23+'Week 21'!H23+'Week 22'!H23</f>
        <v>95.05</v>
      </c>
      <c r="I23" s="22">
        <f>'Week 18'!I23+'Week 19'!I23+'Week 20'!I23+'Week 21'!I23+'Week 22'!I23</f>
        <v>79.8</v>
      </c>
      <c r="J23" s="39"/>
      <c r="K23" s="22">
        <f>SUM(C23:I23)</f>
        <v>483.35</v>
      </c>
      <c r="L23" s="4"/>
      <c r="M23" s="4"/>
    </row>
    <row r="24" spans="1:13">
      <c r="A24" s="337"/>
      <c r="B24" s="65" t="s">
        <v>3</v>
      </c>
      <c r="C24" s="22">
        <f>'Week 19'!C24+'Week 20'!C24+'Week 21'!C24+'Week 22'!C24</f>
        <v>75</v>
      </c>
      <c r="D24" s="22">
        <f>'Week 19'!D24+'Week 20'!D24+'Week 21'!D24+'Week 22'!D24</f>
        <v>75</v>
      </c>
      <c r="E24" s="22">
        <f>'Week 19'!E24+'Week 20'!E24+'Week 21'!E24+'Week 22'!E24</f>
        <v>67.5</v>
      </c>
      <c r="F24" s="22">
        <f>'Week 19'!F24+'Week 20'!F24+'Week 21'!F24+'Week 22'!F24</f>
        <v>75</v>
      </c>
      <c r="G24" s="22">
        <f>'Week 18'!G24+'Week 19'!G24+'Week 20'!G24+'Week 21'!G24+'Week 22'!G24</f>
        <v>112.5</v>
      </c>
      <c r="H24" s="22">
        <f>'Week 18'!H24+'Week 19'!H24+'Week 20'!H24+'Week 21'!H24+'Week 22'!H24</f>
        <v>112.5</v>
      </c>
      <c r="I24" s="22">
        <f>'Week 18'!I24+'Week 19'!I24+'Week 20'!I24+'Week 21'!I24+'Week 22'!I24</f>
        <v>105</v>
      </c>
      <c r="J24" s="39"/>
      <c r="K24" s="22">
        <f>SUM(C24:I24)</f>
        <v>622.5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1.46484375</v>
      </c>
      <c r="D25" s="42">
        <f t="shared" si="4"/>
        <v>1.2315270935960592</v>
      </c>
      <c r="E25" s="42">
        <f t="shared" si="4"/>
        <v>1.1658031088082901</v>
      </c>
      <c r="F25" s="42">
        <f t="shared" si="4"/>
        <v>1.2583892617449663</v>
      </c>
      <c r="G25" s="42">
        <f t="shared" si="4"/>
        <v>1.4258555133079847</v>
      </c>
      <c r="H25" s="42">
        <f t="shared" si="4"/>
        <v>1.1835875854813256</v>
      </c>
      <c r="I25" s="42">
        <f t="shared" si="4"/>
        <v>1.3157894736842106</v>
      </c>
      <c r="J25" s="41"/>
      <c r="K25" s="42">
        <f>IF(K23=0,0,K24/K23)</f>
        <v>1.2878866245991516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19'!C27+'Week 20'!C27+'Week 21'!C27+'Week 22'!C27</f>
        <v>32</v>
      </c>
      <c r="D27" s="22">
        <f>'Week 19'!D27+'Week 20'!D27+'Week 21'!D27+'Week 22'!D27</f>
        <v>32</v>
      </c>
      <c r="E27" s="22">
        <f>'Week 19'!E27+'Week 20'!E27+'Week 21'!E27+'Week 22'!E27</f>
        <v>23</v>
      </c>
      <c r="F27" s="22">
        <f>'Week 19'!F27+'Week 20'!F27+'Week 21'!F27+'Week 22'!F27</f>
        <v>24</v>
      </c>
      <c r="G27" s="22">
        <f>'Week 18'!G27+'Week 19'!G27+'Week 20'!G27+'Week 21'!G27+'Week 22'!G27</f>
        <v>31</v>
      </c>
      <c r="H27" s="22">
        <f>'Week 18'!H27+'Week 19'!H27+'Week 20'!H27+'Week 21'!H27+'Week 22'!H27</f>
        <v>32</v>
      </c>
      <c r="I27" s="22">
        <f>'Week 18'!I27+'Week 19'!I27+'Week 20'!I27+'Week 21'!I27+'Week 22'!I27</f>
        <v>39</v>
      </c>
      <c r="J27" s="39"/>
      <c r="K27" s="22">
        <f>SUM(C27:I27)</f>
        <v>213</v>
      </c>
      <c r="L27" s="4"/>
      <c r="M27" s="4"/>
    </row>
    <row r="28" spans="1:13">
      <c r="A28" s="337"/>
      <c r="B28" s="65" t="s">
        <v>3</v>
      </c>
      <c r="C28" s="22">
        <f>'Week 19'!C28+'Week 20'!C28+'Week 21'!C28+'Week 22'!C28</f>
        <v>21.4</v>
      </c>
      <c r="D28" s="22">
        <f>'Week 19'!D28+'Week 20'!D28+'Week 21'!D28+'Week 22'!D28</f>
        <v>21.4</v>
      </c>
      <c r="E28" s="22">
        <f>'Week 19'!E28+'Week 20'!E28+'Week 21'!E28+'Week 22'!E28</f>
        <v>16.049999999999997</v>
      </c>
      <c r="F28" s="22">
        <f>'Week 19'!F28+'Week 20'!F28+'Week 21'!F28+'Week 22'!F28</f>
        <v>16.049999999999997</v>
      </c>
      <c r="G28" s="22">
        <f>'Week 18'!G28+'Week 19'!G28+'Week 20'!G28+'Week 21'!G28+'Week 22'!G28</f>
        <v>21.4</v>
      </c>
      <c r="H28" s="22">
        <f>'Week 18'!H28+'Week 19'!H28+'Week 20'!H28+'Week 21'!H28+'Week 22'!H28</f>
        <v>21.4</v>
      </c>
      <c r="I28" s="22">
        <f>'Week 18'!I28+'Week 19'!I28+'Week 20'!I28+'Week 21'!I28+'Week 22'!I28</f>
        <v>26.75</v>
      </c>
      <c r="J28" s="39"/>
      <c r="K28" s="22">
        <f>SUM(C28:I28)</f>
        <v>144.44999999999999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0.66874999999999996</v>
      </c>
      <c r="D29" s="42">
        <f t="shared" si="5"/>
        <v>0.66874999999999996</v>
      </c>
      <c r="E29" s="42">
        <f t="shared" si="5"/>
        <v>0.6978260869565216</v>
      </c>
      <c r="F29" s="42">
        <f t="shared" si="5"/>
        <v>0.66874999999999984</v>
      </c>
      <c r="G29" s="42">
        <f t="shared" si="5"/>
        <v>0.69032258064516128</v>
      </c>
      <c r="H29" s="42">
        <f t="shared" si="5"/>
        <v>0.66874999999999996</v>
      </c>
      <c r="I29" s="42">
        <f t="shared" si="5"/>
        <v>0.6858974358974359</v>
      </c>
      <c r="J29" s="41"/>
      <c r="K29" s="42">
        <f>IF(K27=0,0,K28/K27)</f>
        <v>0.67816901408450703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19'!C31+'Week 20'!C31+'Week 21'!C31+'Week 22'!C31</f>
        <v>26</v>
      </c>
      <c r="D31" s="22">
        <f>'Week 19'!D31+'Week 20'!D31+'Week 21'!D31+'Week 22'!D31</f>
        <v>29.6</v>
      </c>
      <c r="E31" s="22">
        <f>'Week 19'!E31+'Week 20'!E31+'Week 21'!E31+'Week 22'!E31</f>
        <v>24.6</v>
      </c>
      <c r="F31" s="22">
        <f>'Week 19'!F31+'Week 20'!F31+'Week 21'!F31+'Week 22'!F31</f>
        <v>27.1</v>
      </c>
      <c r="G31" s="22">
        <f>'Week 18'!G31+'Week 19'!G31+'Week 20'!G31+'Week 21'!G31+'Week 22'!G31</f>
        <v>36.200000000000003</v>
      </c>
      <c r="H31" s="22">
        <f>'Week 18'!H31+'Week 19'!H31+'Week 20'!H31+'Week 21'!H31+'Week 22'!H31</f>
        <v>40</v>
      </c>
      <c r="I31" s="22">
        <f>'Week 18'!I31+'Week 19'!I31+'Week 20'!I31+'Week 21'!I31+'Week 22'!I31</f>
        <v>40</v>
      </c>
      <c r="J31" s="39"/>
      <c r="K31" s="22">
        <f>SUM(C31:I31)</f>
        <v>223.5</v>
      </c>
      <c r="L31" s="4"/>
      <c r="M31" s="4"/>
    </row>
    <row r="32" spans="1:13" ht="15.75" customHeight="1">
      <c r="A32" s="337"/>
      <c r="B32" s="65" t="s">
        <v>3</v>
      </c>
      <c r="C32" s="22">
        <f>'Week 19'!C32+'Week 20'!C32+'Week 21'!C32+'Week 22'!C32</f>
        <v>30</v>
      </c>
      <c r="D32" s="22">
        <f>'Week 19'!D32+'Week 20'!D32+'Week 21'!D32+'Week 22'!D32</f>
        <v>30</v>
      </c>
      <c r="E32" s="22">
        <f>'Week 19'!E32+'Week 20'!E32+'Week 21'!E32+'Week 22'!E32</f>
        <v>30</v>
      </c>
      <c r="F32" s="22">
        <f>'Week 19'!F32+'Week 20'!F32+'Week 21'!F32+'Week 22'!F32</f>
        <v>30</v>
      </c>
      <c r="G32" s="22">
        <f>'Week 18'!G32+'Week 19'!G32+'Week 20'!G32+'Week 21'!G32+'Week 22'!G32</f>
        <v>37.5</v>
      </c>
      <c r="H32" s="22">
        <f>'Week 18'!H32+'Week 19'!H32+'Week 20'!H32+'Week 21'!H32+'Week 22'!H32</f>
        <v>37.5</v>
      </c>
      <c r="I32" s="22">
        <f>'Week 18'!I32+'Week 19'!I32+'Week 20'!I32+'Week 21'!I32+'Week 22'!I32</f>
        <v>37.5</v>
      </c>
      <c r="J32" s="39"/>
      <c r="K32" s="22">
        <f>SUM(C32:I32)</f>
        <v>232.5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1.1538461538461537</v>
      </c>
      <c r="D33" s="42">
        <f t="shared" si="6"/>
        <v>1.0135135135135134</v>
      </c>
      <c r="E33" s="42">
        <f t="shared" si="6"/>
        <v>1.2195121951219512</v>
      </c>
      <c r="F33" s="42">
        <f t="shared" si="6"/>
        <v>1.107011070110701</v>
      </c>
      <c r="G33" s="42">
        <f t="shared" si="6"/>
        <v>1.0359116022099446</v>
      </c>
      <c r="H33" s="42">
        <f t="shared" si="6"/>
        <v>0.9375</v>
      </c>
      <c r="I33" s="42">
        <f t="shared" si="6"/>
        <v>0.9375</v>
      </c>
      <c r="J33" s="41"/>
      <c r="K33" s="42">
        <f>IF(K31=0,0,K32/K31)</f>
        <v>1.0402684563758389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19'!C35+'Week 20'!C35+'Week 21'!C35+'Week 22'!C35</f>
        <v>29.2</v>
      </c>
      <c r="D35" s="22">
        <f>'Week 19'!D35+'Week 20'!D35+'Week 21'!D35+'Week 22'!D35</f>
        <v>21.799999999999997</v>
      </c>
      <c r="E35" s="22">
        <f>'Week 19'!E35+'Week 20'!E35+'Week 21'!E35+'Week 22'!E35</f>
        <v>28</v>
      </c>
      <c r="F35" s="22">
        <f>'Week 19'!F35+'Week 20'!F35+'Week 21'!F35+'Week 22'!F35</f>
        <v>29.5</v>
      </c>
      <c r="G35" s="22">
        <f>'Week 18'!G35+'Week 19'!G35+'Week 20'!G35+'Week 21'!G35+'Week 22'!G35</f>
        <v>40</v>
      </c>
      <c r="H35" s="22">
        <f>'Week 18'!H35+'Week 19'!H35+'Week 20'!H35+'Week 21'!H35+'Week 22'!H35</f>
        <v>40</v>
      </c>
      <c r="I35" s="22">
        <f>'Week 18'!I35+'Week 19'!I35+'Week 20'!I35+'Week 21'!I35+'Week 22'!I35</f>
        <v>35.1</v>
      </c>
      <c r="J35" s="39"/>
      <c r="K35" s="22">
        <f>SUM(C35:I35)</f>
        <v>223.6</v>
      </c>
      <c r="L35" s="4"/>
      <c r="M35" s="4"/>
    </row>
    <row r="36" spans="1:13">
      <c r="A36" s="337"/>
      <c r="B36" s="65" t="s">
        <v>3</v>
      </c>
      <c r="C36" s="22">
        <f>'Week 19'!C36+'Week 20'!C36+'Week 21'!C36+'Week 22'!C36</f>
        <v>30</v>
      </c>
      <c r="D36" s="22">
        <f>'Week 19'!D36+'Week 20'!D36+'Week 21'!D36+'Week 22'!D36</f>
        <v>30</v>
      </c>
      <c r="E36" s="22">
        <f>'Week 19'!E36+'Week 20'!E36+'Week 21'!E36+'Week 22'!E36</f>
        <v>30</v>
      </c>
      <c r="F36" s="22">
        <f>'Week 19'!F36+'Week 20'!F36+'Week 21'!F36+'Week 22'!F36</f>
        <v>30</v>
      </c>
      <c r="G36" s="22">
        <f>'Week 18'!G36+'Week 19'!G36+'Week 20'!G36+'Week 21'!G36+'Week 22'!G36</f>
        <v>37.5</v>
      </c>
      <c r="H36" s="22">
        <f>'Week 18'!H36+'Week 19'!H36+'Week 20'!H36+'Week 21'!H36+'Week 22'!H36</f>
        <v>37.5</v>
      </c>
      <c r="I36" s="22">
        <f>'Week 18'!I36+'Week 19'!I36+'Week 20'!I36+'Week 21'!I36+'Week 22'!I36</f>
        <v>37.5</v>
      </c>
      <c r="J36" s="39"/>
      <c r="K36" s="22">
        <f>SUM(C36:I36)</f>
        <v>232.5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1.0273972602739727</v>
      </c>
      <c r="D37" s="42">
        <f t="shared" si="7"/>
        <v>1.3761467889908259</v>
      </c>
      <c r="E37" s="42">
        <f t="shared" si="7"/>
        <v>1.0714285714285714</v>
      </c>
      <c r="F37" s="42">
        <f t="shared" si="7"/>
        <v>1.0169491525423728</v>
      </c>
      <c r="G37" s="42">
        <f t="shared" si="7"/>
        <v>0.9375</v>
      </c>
      <c r="H37" s="42">
        <f t="shared" si="7"/>
        <v>0.9375</v>
      </c>
      <c r="I37" s="42">
        <f t="shared" si="7"/>
        <v>1.0683760683760684</v>
      </c>
      <c r="J37" s="41"/>
      <c r="K37" s="42">
        <f>IF(K35=0,0,K36/K35)</f>
        <v>1.0398032200357783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19'!C39+'Week 20'!C39+'Week 21'!C39+'Week 22'!C39</f>
        <v>54.65</v>
      </c>
      <c r="D39" s="22">
        <f>'Week 19'!D39+'Week 20'!D39+'Week 21'!D39+'Week 22'!D39</f>
        <v>54.199999999999996</v>
      </c>
      <c r="E39" s="22">
        <f>'Week 19'!E39+'Week 20'!E39+'Week 21'!E39+'Week 22'!E39</f>
        <v>38.700000000000003</v>
      </c>
      <c r="F39" s="22">
        <f>'Week 19'!F39+'Week 20'!F39+'Week 21'!F39+'Week 22'!F39</f>
        <v>55</v>
      </c>
      <c r="G39" s="22">
        <f>'Week 18'!G39+'Week 19'!G39+'Week 20'!G39+'Week 21'!G39+'Week 22'!G39</f>
        <v>71</v>
      </c>
      <c r="H39" s="22">
        <f>'Week 18'!H39+'Week 19'!H39+'Week 20'!H39+'Week 21'!H39+'Week 22'!H39</f>
        <v>70.5</v>
      </c>
      <c r="I39" s="22">
        <f>'Week 18'!I39+'Week 19'!I39+'Week 20'!I39+'Week 21'!I39+'Week 22'!I39</f>
        <v>70.899999999999991</v>
      </c>
      <c r="J39" s="39"/>
      <c r="K39" s="22">
        <f>SUM(C39:I39)</f>
        <v>414.95</v>
      </c>
      <c r="L39" s="4"/>
      <c r="M39" s="4"/>
    </row>
    <row r="40" spans="1:13" ht="15.75" customHeight="1">
      <c r="A40" s="337"/>
      <c r="B40" s="65" t="s">
        <v>3</v>
      </c>
      <c r="C40" s="22">
        <f>'Week 19'!C40+'Week 20'!C40+'Week 21'!C40+'Week 22'!C40</f>
        <v>45.68</v>
      </c>
      <c r="D40" s="22">
        <f>'Week 19'!D40+'Week 20'!D40+'Week 21'!D40+'Week 22'!D40</f>
        <v>45.68</v>
      </c>
      <c r="E40" s="22">
        <f>'Week 19'!E40+'Week 20'!E40+'Week 21'!E40+'Week 22'!E40</f>
        <v>45.68</v>
      </c>
      <c r="F40" s="22">
        <f>'Week 19'!F40+'Week 20'!F40+'Week 21'!F40+'Week 22'!F40</f>
        <v>45.68</v>
      </c>
      <c r="G40" s="22">
        <f>'Week 18'!G40+'Week 19'!G40+'Week 20'!G40+'Week 21'!G40+'Week 22'!G40</f>
        <v>57.1</v>
      </c>
      <c r="H40" s="22">
        <f>'Week 18'!H40+'Week 19'!H40+'Week 20'!H40+'Week 21'!H40+'Week 22'!H40</f>
        <v>57.1</v>
      </c>
      <c r="I40" s="22">
        <f>'Week 18'!I40+'Week 19'!I40+'Week 20'!I40+'Week 21'!I40+'Week 22'!I40</f>
        <v>57.1</v>
      </c>
      <c r="J40" s="39"/>
      <c r="K40" s="22">
        <f>SUM(C40:I40)</f>
        <v>354.02000000000004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0.83586459286367798</v>
      </c>
      <c r="D41" s="42">
        <f t="shared" si="8"/>
        <v>0.84280442804428046</v>
      </c>
      <c r="E41" s="42">
        <f t="shared" si="8"/>
        <v>1.180361757105943</v>
      </c>
      <c r="F41" s="42">
        <f t="shared" si="8"/>
        <v>0.83054545454545459</v>
      </c>
      <c r="G41" s="42">
        <f t="shared" si="8"/>
        <v>0.8042253521126761</v>
      </c>
      <c r="H41" s="42">
        <f t="shared" si="8"/>
        <v>0.80992907801418446</v>
      </c>
      <c r="I41" s="42">
        <f t="shared" si="8"/>
        <v>0.80535966149506355</v>
      </c>
      <c r="J41" s="41"/>
      <c r="K41" s="42">
        <f>IF(K39=0,0,K40/K39)</f>
        <v>0.85316303169056529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19'!C43+'Week 20'!C43+'Week 21'!C43+'Week 22'!C43</f>
        <v>131.4</v>
      </c>
      <c r="D43" s="22">
        <f>'Week 19'!D43+'Week 20'!D43+'Week 21'!D43+'Week 22'!D43</f>
        <v>150.1</v>
      </c>
      <c r="E43" s="22">
        <f>'Week 19'!E43+'Week 20'!E43+'Week 21'!E43+'Week 22'!E43</f>
        <v>108.19999999999999</v>
      </c>
      <c r="F43" s="22">
        <f>'Week 19'!F43+'Week 20'!F43+'Week 21'!F43+'Week 22'!F43</f>
        <v>138</v>
      </c>
      <c r="G43" s="22">
        <f>'Week 18'!G43+'Week 19'!G43+'Week 20'!G43+'Week 21'!G43+'Week 22'!G43</f>
        <v>186.7</v>
      </c>
      <c r="H43" s="22">
        <f>'Week 18'!H43+'Week 19'!H43+'Week 20'!H43+'Week 21'!H43+'Week 22'!H43</f>
        <v>200.3</v>
      </c>
      <c r="I43" s="22">
        <f>'Week 18'!I43+'Week 19'!I43+'Week 20'!I43+'Week 21'!I43+'Week 22'!I43</f>
        <v>175</v>
      </c>
      <c r="J43" s="39"/>
      <c r="K43" s="22">
        <f>SUM(C43:I43)</f>
        <v>1089.7</v>
      </c>
      <c r="L43" s="4"/>
      <c r="M43" s="4"/>
    </row>
    <row r="44" spans="1:13" ht="15.75" customHeight="1">
      <c r="A44" s="337"/>
      <c r="B44" s="65" t="s">
        <v>3</v>
      </c>
      <c r="C44" s="22">
        <f>'Week 19'!C44+'Week 20'!C44+'Week 21'!C44+'Week 22'!C44</f>
        <v>98.41836734693878</v>
      </c>
      <c r="D44" s="22">
        <f>'Week 19'!D44+'Week 20'!D44+'Week 21'!D44+'Week 22'!D44</f>
        <v>107.29591836734694</v>
      </c>
      <c r="E44" s="22">
        <f>'Week 19'!E44+'Week 20'!E44+'Week 21'!E44+'Week 22'!E44</f>
        <v>104.23469387755102</v>
      </c>
      <c r="F44" s="22">
        <f>'Week 19'!F44+'Week 20'!F44+'Week 21'!F44+'Week 22'!F44</f>
        <v>110.35714285714286</v>
      </c>
      <c r="G44" s="22">
        <f>'Week 18'!G44+'Week 19'!G44+'Week 20'!G44+'Week 21'!G44+'Week 22'!G44</f>
        <v>150</v>
      </c>
      <c r="H44" s="22">
        <f>'Week 18'!H44+'Week 19'!H44+'Week 20'!H44+'Week 21'!H44+'Week 22'!H44</f>
        <v>150</v>
      </c>
      <c r="I44" s="22">
        <f>'Week 18'!I44+'Week 19'!I44+'Week 20'!I44+'Week 21'!I44+'Week 22'!I44</f>
        <v>150</v>
      </c>
      <c r="J44" s="39"/>
      <c r="K44" s="22">
        <f>SUM(C44:I44)</f>
        <v>870.30612244897964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0.74899822942875782</v>
      </c>
      <c r="D45" s="42">
        <f t="shared" si="9"/>
        <v>0.71482956940271114</v>
      </c>
      <c r="E45" s="42">
        <f t="shared" si="9"/>
        <v>0.96335206910860471</v>
      </c>
      <c r="F45" s="42">
        <f t="shared" si="9"/>
        <v>0.7996894409937888</v>
      </c>
      <c r="G45" s="42">
        <f t="shared" si="9"/>
        <v>0.8034279592929835</v>
      </c>
      <c r="H45" s="42">
        <f t="shared" si="9"/>
        <v>0.74887668497254112</v>
      </c>
      <c r="I45" s="42">
        <f t="shared" si="9"/>
        <v>0.8571428571428571</v>
      </c>
      <c r="J45" s="41"/>
      <c r="K45" s="42">
        <f>IF(K43=0,0,K44/K43)</f>
        <v>0.79866580017342348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19'!C47+'Week 20'!C47+'Week 21'!C47+'Week 22'!C47</f>
        <v>30.9</v>
      </c>
      <c r="D47" s="22">
        <f>'Week 19'!D47+'Week 20'!D47+'Week 21'!D47+'Week 22'!D47</f>
        <v>31.7</v>
      </c>
      <c r="E47" s="22">
        <f>'Week 19'!E47+'Week 20'!E47+'Week 21'!E47+'Week 22'!E47</f>
        <v>35.4</v>
      </c>
      <c r="F47" s="22">
        <f>'Week 19'!F47+'Week 20'!F47+'Week 21'!F47+'Week 22'!F47</f>
        <v>35.1</v>
      </c>
      <c r="G47" s="22">
        <f>'Week 18'!G47+'Week 19'!G47+'Week 20'!G47+'Week 21'!G47+'Week 22'!G47</f>
        <v>41.2</v>
      </c>
      <c r="H47" s="22">
        <f>'Week 18'!H47+'Week 19'!H47+'Week 20'!H47+'Week 21'!H47+'Week 22'!H47</f>
        <v>52.099999999999994</v>
      </c>
      <c r="I47" s="22">
        <f>'Week 18'!I47+'Week 19'!I47+'Week 20'!I47+'Week 21'!I47+'Week 22'!I47</f>
        <v>43.4</v>
      </c>
      <c r="J47" s="39"/>
      <c r="K47" s="22">
        <f>SUM(C47:I47)</f>
        <v>269.8</v>
      </c>
      <c r="L47" s="4"/>
      <c r="M47" s="4"/>
    </row>
    <row r="48" spans="1:13">
      <c r="A48" s="337"/>
      <c r="B48" s="65" t="s">
        <v>3</v>
      </c>
      <c r="C48" s="22">
        <f>'Week 19'!C48+'Week 20'!C48+'Week 21'!C48+'Week 22'!C48</f>
        <v>32</v>
      </c>
      <c r="D48" s="22">
        <f>'Week 19'!D48+'Week 20'!D48+'Week 21'!D48+'Week 22'!D48</f>
        <v>32</v>
      </c>
      <c r="E48" s="22">
        <f>'Week 19'!E48+'Week 20'!E48+'Week 21'!E48+'Week 22'!E48</f>
        <v>32</v>
      </c>
      <c r="F48" s="22">
        <f>'Week 19'!F48+'Week 20'!F48+'Week 21'!F48+'Week 22'!F48</f>
        <v>32</v>
      </c>
      <c r="G48" s="22">
        <f>'Week 18'!G48+'Week 19'!G48+'Week 20'!G48+'Week 21'!G48+'Week 22'!G48</f>
        <v>40</v>
      </c>
      <c r="H48" s="22">
        <f>'Week 18'!H48+'Week 19'!H48+'Week 20'!H48+'Week 21'!H48+'Week 22'!H48</f>
        <v>40</v>
      </c>
      <c r="I48" s="22">
        <f>'Week 18'!I48+'Week 19'!I48+'Week 20'!I48+'Week 21'!I48+'Week 22'!I48</f>
        <v>40</v>
      </c>
      <c r="J48" s="39"/>
      <c r="K48" s="22">
        <f>SUM(C48:I48)</f>
        <v>248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1.0355987055016183</v>
      </c>
      <c r="D49" s="42">
        <f t="shared" si="10"/>
        <v>1.0094637223974763</v>
      </c>
      <c r="E49" s="42">
        <f t="shared" si="10"/>
        <v>0.903954802259887</v>
      </c>
      <c r="F49" s="42">
        <f t="shared" si="10"/>
        <v>0.9116809116809117</v>
      </c>
      <c r="G49" s="42">
        <f t="shared" si="10"/>
        <v>0.97087378640776689</v>
      </c>
      <c r="H49" s="42">
        <f t="shared" si="10"/>
        <v>0.76775431861804233</v>
      </c>
      <c r="I49" s="42">
        <f t="shared" si="10"/>
        <v>0.92165898617511521</v>
      </c>
      <c r="J49" s="41"/>
      <c r="K49" s="42">
        <f>IF(K47=0,0,K48/K47)</f>
        <v>0.91919940696812452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19'!C51+'Week 20'!C51+'Week 21'!C51+'Week 22'!C51</f>
        <v>29.6</v>
      </c>
      <c r="D51" s="22">
        <f>'Week 19'!D51+'Week 20'!D51+'Week 21'!D51+'Week 22'!D51</f>
        <v>30.299999999999997</v>
      </c>
      <c r="E51" s="22">
        <f>'Week 19'!E51+'Week 20'!E51+'Week 21'!E51+'Week 22'!E51</f>
        <v>31.6</v>
      </c>
      <c r="F51" s="22">
        <f>'Week 19'!F51+'Week 20'!F51+'Week 21'!F51+'Week 22'!F51</f>
        <v>31.700000000000003</v>
      </c>
      <c r="G51" s="22">
        <f>'Week 18'!G51+'Week 19'!G51+'Week 20'!G51+'Week 21'!G51+'Week 22'!G51</f>
        <v>39.6</v>
      </c>
      <c r="H51" s="22">
        <f>'Week 18'!H51+'Week 19'!H51+'Week 20'!H51+'Week 21'!H51+'Week 22'!H51</f>
        <v>47.300000000000004</v>
      </c>
      <c r="I51" s="22">
        <f>'Week 18'!I51+'Week 19'!I51+'Week 20'!I51+'Week 21'!I51+'Week 22'!I51</f>
        <v>39.700000000000003</v>
      </c>
      <c r="J51" s="39"/>
      <c r="K51" s="22">
        <f>SUM(C51:I51)</f>
        <v>249.8</v>
      </c>
      <c r="L51" s="4"/>
      <c r="M51" s="4"/>
    </row>
    <row r="52" spans="1:13">
      <c r="A52" s="337"/>
      <c r="B52" s="65" t="s">
        <v>3</v>
      </c>
      <c r="C52" s="22">
        <f>'Week 19'!C52+'Week 20'!C52+'Week 21'!C52+'Week 22'!C52</f>
        <v>54.8</v>
      </c>
      <c r="D52" s="22">
        <f>'Week 19'!D52+'Week 20'!D52+'Week 21'!D52+'Week 22'!D52</f>
        <v>54.8</v>
      </c>
      <c r="E52" s="22">
        <f>'Week 19'!E52+'Week 20'!E52+'Week 21'!E52+'Week 22'!E52</f>
        <v>54.8</v>
      </c>
      <c r="F52" s="22">
        <f>'Week 19'!F52+'Week 20'!F52+'Week 21'!F52+'Week 22'!F52</f>
        <v>54.8</v>
      </c>
      <c r="G52" s="22">
        <f>'Week 18'!G52+'Week 19'!G52+'Week 20'!G52+'Week 21'!G52+'Week 22'!G52</f>
        <v>68.5</v>
      </c>
      <c r="H52" s="22">
        <f>'Week 18'!H52+'Week 19'!H52+'Week 20'!H52+'Week 21'!H52+'Week 22'!H52</f>
        <v>68.5</v>
      </c>
      <c r="I52" s="22">
        <f>'Week 18'!I52+'Week 19'!I52+'Week 20'!I52+'Week 21'!I52+'Week 22'!I52</f>
        <v>68.5</v>
      </c>
      <c r="J52" s="39"/>
      <c r="K52" s="22">
        <f>SUM(C52:I52)</f>
        <v>424.7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1.8513513513513511</v>
      </c>
      <c r="D53" s="42">
        <f t="shared" si="11"/>
        <v>1.8085808580858087</v>
      </c>
      <c r="E53" s="42">
        <f t="shared" si="11"/>
        <v>1.7341772151898733</v>
      </c>
      <c r="F53" s="42">
        <f t="shared" si="11"/>
        <v>1.7287066246056779</v>
      </c>
      <c r="G53" s="42">
        <f t="shared" si="11"/>
        <v>1.7297979797979797</v>
      </c>
      <c r="H53" s="42">
        <f t="shared" si="11"/>
        <v>1.4482029598308668</v>
      </c>
      <c r="I53" s="42">
        <f t="shared" si="11"/>
        <v>1.7254408060453399</v>
      </c>
      <c r="J53" s="41"/>
      <c r="K53" s="42">
        <f>IF(K51=0,0,K52/K51)</f>
        <v>1.7001601281024818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19'!C55+'Week 20'!C55+'Week 21'!C55+'Week 22'!C55</f>
        <v>45.68</v>
      </c>
      <c r="D55" s="22">
        <f>'Week 19'!D55+'Week 20'!D55+'Week 21'!D55+'Week 22'!D55</f>
        <v>45.68</v>
      </c>
      <c r="E55" s="22">
        <f>'Week 19'!E55+'Week 20'!E55+'Week 21'!E55+'Week 22'!E55</f>
        <v>45.68</v>
      </c>
      <c r="F55" s="22">
        <f>'Week 19'!F55+'Week 20'!F55+'Week 21'!F55+'Week 22'!F55</f>
        <v>45.68</v>
      </c>
      <c r="G55" s="22">
        <f>'Week 18'!G55+'Week 19'!G55+'Week 20'!G55+'Week 21'!G55+'Week 22'!G55</f>
        <v>57.1</v>
      </c>
      <c r="H55" s="22">
        <f>'Week 18'!H55+'Week 19'!H55+'Week 20'!H55+'Week 21'!H55+'Week 22'!H55</f>
        <v>57.1</v>
      </c>
      <c r="I55" s="22">
        <f>'Week 18'!I55+'Week 19'!I55+'Week 20'!I55+'Week 21'!I55+'Week 22'!I55</f>
        <v>57.1</v>
      </c>
      <c r="J55" s="39"/>
      <c r="K55" s="22">
        <f>SUM(C55:I55)</f>
        <v>354.02000000000004</v>
      </c>
      <c r="L55" s="4"/>
    </row>
    <row r="56" spans="1:13">
      <c r="A56" s="337"/>
      <c r="B56" s="65" t="s">
        <v>3</v>
      </c>
      <c r="C56" s="22">
        <f>'Week 19'!C56+'Week 20'!C56+'Week 21'!C56+'Week 22'!C56</f>
        <v>45.72</v>
      </c>
      <c r="D56" s="22">
        <f>'Week 19'!D56+'Week 20'!D56+'Week 21'!D56+'Week 22'!D56</f>
        <v>45.72</v>
      </c>
      <c r="E56" s="22">
        <f>'Week 19'!E56+'Week 20'!E56+'Week 21'!E56+'Week 22'!E56</f>
        <v>45.72</v>
      </c>
      <c r="F56" s="22">
        <f>'Week 19'!F56+'Week 20'!F56+'Week 21'!F56+'Week 22'!F56</f>
        <v>45.72</v>
      </c>
      <c r="G56" s="22">
        <f>'Week 18'!G56+'Week 19'!G56+'Week 20'!G56+'Week 21'!G56+'Week 22'!G56</f>
        <v>57.15</v>
      </c>
      <c r="H56" s="22">
        <f>'Week 18'!H56+'Week 19'!H56+'Week 20'!H56+'Week 21'!H56+'Week 22'!H56</f>
        <v>57.15</v>
      </c>
      <c r="I56" s="22">
        <f>'Week 18'!I56+'Week 19'!I56+'Week 20'!I56+'Week 21'!I56+'Week 22'!I56</f>
        <v>57.15</v>
      </c>
      <c r="J56" s="39"/>
      <c r="K56" s="22">
        <f>SUM(C56:I56)</f>
        <v>354.33</v>
      </c>
      <c r="L56" s="4"/>
    </row>
    <row r="57" spans="1:13">
      <c r="A57" s="338"/>
      <c r="B57" s="64" t="s">
        <v>4</v>
      </c>
      <c r="C57" s="42">
        <f t="shared" ref="C57:I57" si="12">IF(C55=0,0,C56/C55)</f>
        <v>1.000875656742557</v>
      </c>
      <c r="D57" s="42">
        <f t="shared" si="12"/>
        <v>1.000875656742557</v>
      </c>
      <c r="E57" s="42">
        <f t="shared" si="12"/>
        <v>1.000875656742557</v>
      </c>
      <c r="F57" s="42">
        <f t="shared" si="12"/>
        <v>1.000875656742557</v>
      </c>
      <c r="G57" s="42">
        <f t="shared" si="12"/>
        <v>1.000875656742557</v>
      </c>
      <c r="H57" s="42">
        <f t="shared" si="12"/>
        <v>1.000875656742557</v>
      </c>
      <c r="I57" s="42">
        <f t="shared" si="12"/>
        <v>1.000875656742557</v>
      </c>
      <c r="J57" s="41"/>
      <c r="K57" s="42">
        <f>IF(K55=0,0,K56/K55)</f>
        <v>1.0008756567425567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19'!C59+'Week 20'!C59+'Week 21'!C59+'Week 22'!C59</f>
        <v>4.2</v>
      </c>
      <c r="D59" s="22">
        <f>'Week 19'!D59+'Week 20'!D59+'Week 21'!D59+'Week 22'!D59</f>
        <v>2.2000000000000002</v>
      </c>
      <c r="E59" s="22">
        <f>'Week 19'!E59+'Week 20'!E59+'Week 21'!E59+'Week 22'!E59</f>
        <v>0.5</v>
      </c>
      <c r="F59" s="22">
        <f>'Week 19'!F59+'Week 20'!F59+'Week 21'!F59+'Week 22'!F59</f>
        <v>1.9000000000000001</v>
      </c>
      <c r="G59" s="22">
        <f>'Week 18'!G59+'Week 19'!G59+'Week 20'!G59+'Week 21'!G59+'Week 22'!G59</f>
        <v>2.2999999999999998</v>
      </c>
      <c r="H59" s="22">
        <f>'Week 18'!H59+'Week 19'!H59+'Week 20'!H59+'Week 21'!H59+'Week 22'!H59</f>
        <v>1.9000000000000001</v>
      </c>
      <c r="I59" s="22">
        <f>'Week 18'!I59+'Week 19'!I59+'Week 20'!I59+'Week 21'!I59+'Week 22'!I59</f>
        <v>6.5500000000000007</v>
      </c>
      <c r="J59" s="39"/>
      <c r="K59" s="22">
        <f>SUM(C59:I59)</f>
        <v>19.550000000000004</v>
      </c>
      <c r="L59" s="4"/>
    </row>
    <row r="60" spans="1:13">
      <c r="A60" s="337"/>
      <c r="B60" s="65" t="s">
        <v>71</v>
      </c>
      <c r="C60" s="188">
        <f>'Week 19'!C60+'Week 20'!C60+'Week 21'!C60+'Week 22'!C60</f>
        <v>99.936900000000037</v>
      </c>
      <c r="D60" s="188">
        <f>'Week 19'!D60+'Week 20'!D60+'Week 21'!D60+'Week 22'!D60</f>
        <v>52.347900000000017</v>
      </c>
      <c r="E60" s="188">
        <f>'Week 19'!E60+'Week 20'!E60+'Week 21'!E60+'Week 22'!E60</f>
        <v>11.897250000000003</v>
      </c>
      <c r="F60" s="188">
        <f>'Week 19'!F60+'Week 20'!F60+'Week 21'!F60+'Week 22'!F60</f>
        <v>45.209550000000014</v>
      </c>
      <c r="G60" s="188">
        <f>'Week 18'!G60+'Week 19'!G60+'Week 20'!G60+'Week 21'!G60+'Week 22'!G60</f>
        <v>54.727350000000015</v>
      </c>
      <c r="H60" s="188">
        <f>'Week 18'!H60+'Week 19'!H60+'Week 20'!H60+'Week 21'!H60+'Week 22'!H60</f>
        <v>45.209550000000014</v>
      </c>
      <c r="I60" s="188">
        <f>'Week 18'!I60+'Week 19'!I60+'Week 20'!I60+'Week 21'!I60+'Week 22'!I60</f>
        <v>155.85397500000005</v>
      </c>
      <c r="J60" s="189"/>
      <c r="K60" s="188">
        <f>SUM(C60:I60)</f>
        <v>465.18247500000018</v>
      </c>
      <c r="L60" s="4"/>
    </row>
    <row r="61" spans="1:13">
      <c r="A61" s="338"/>
      <c r="B61" s="64" t="s">
        <v>17</v>
      </c>
      <c r="C61" s="188">
        <f t="shared" ref="C61:I61" si="13">C60/3</f>
        <v>33.312300000000015</v>
      </c>
      <c r="D61" s="188">
        <f t="shared" si="13"/>
        <v>17.449300000000004</v>
      </c>
      <c r="E61" s="188">
        <f t="shared" si="13"/>
        <v>3.9657500000000012</v>
      </c>
      <c r="F61" s="188">
        <f t="shared" si="13"/>
        <v>15.069850000000004</v>
      </c>
      <c r="G61" s="188">
        <f t="shared" si="13"/>
        <v>18.242450000000005</v>
      </c>
      <c r="H61" s="188">
        <f t="shared" si="13"/>
        <v>15.069850000000004</v>
      </c>
      <c r="I61" s="188">
        <f t="shared" si="13"/>
        <v>51.951325000000018</v>
      </c>
      <c r="J61" s="189"/>
      <c r="K61" s="188">
        <f>SUM(C61:I61)</f>
        <v>155.06082500000005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19'!C63+'Week 20'!C63+'Week 21'!C63+'Week 22'!C63</f>
        <v>795.78</v>
      </c>
      <c r="D63" s="18">
        <f>'Week 19'!D63+'Week 20'!D63+'Week 21'!D63+'Week 22'!D63</f>
        <v>894.28</v>
      </c>
      <c r="E63" s="18">
        <f>'Week 19'!E63+'Week 20'!E63+'Week 21'!E63+'Week 22'!E63</f>
        <v>739.68</v>
      </c>
      <c r="F63" s="18">
        <f>'Week 19'!F63+'Week 20'!F63+'Week 21'!F63+'Week 22'!F63</f>
        <v>842.93999999999994</v>
      </c>
      <c r="G63" s="18">
        <f>'Week 18'!G63+'Week 19'!G63+'Week 20'!G63+'Week 21'!G63+'Week 22'!G63</f>
        <v>1216.55</v>
      </c>
      <c r="H63" s="18">
        <f>'Week 18'!H63+'Week 19'!H63+'Week 20'!H63+'Week 21'!H63+'Week 22'!H63</f>
        <v>1363.6</v>
      </c>
      <c r="I63" s="18">
        <f>'Week 18'!I63+'Week 19'!I63+'Week 20'!I63+'Week 21'!I63+'Week 22'!I63</f>
        <v>1173.4499999999998</v>
      </c>
      <c r="J63" s="39"/>
      <c r="K63" s="18">
        <f>SUM(C63:I63)</f>
        <v>7026.28</v>
      </c>
      <c r="L63" s="29"/>
    </row>
    <row r="64" spans="1:13">
      <c r="A64" s="337"/>
      <c r="B64" s="65" t="s">
        <v>3</v>
      </c>
      <c r="C64" s="18">
        <f>'Week 19'!C64+'Week 20'!C64+'Week 21'!C64+'Week 22'!C64</f>
        <v>766.65846898704035</v>
      </c>
      <c r="D64" s="18">
        <f>'Week 19'!D64+'Week 20'!D64+'Week 21'!D64+'Week 22'!D64</f>
        <v>827.33551180694053</v>
      </c>
      <c r="E64" s="18">
        <f>'Week 19'!E64+'Week 20'!E64+'Week 21'!E64+'Week 22'!E64</f>
        <v>731.091646984504</v>
      </c>
      <c r="F64" s="18">
        <f>'Week 19'!F64+'Week 20'!F64+'Week 21'!F64+'Week 22'!F64</f>
        <v>828.12365937365928</v>
      </c>
      <c r="G64" s="18">
        <f>'Week 18'!G64+'Week 19'!G64+'Week 20'!G64+'Week 21'!G64+'Week 22'!G64</f>
        <v>1196.8775352275352</v>
      </c>
      <c r="H64" s="18">
        <f>'Week 18'!H64+'Week 19'!H64+'Week 20'!H64+'Week 21'!H64+'Week 22'!H64</f>
        <v>1204.0847424347423</v>
      </c>
      <c r="I64" s="18">
        <f>'Week 18'!I64+'Week 19'!I64+'Week 20'!I64+'Week 21'!I64+'Week 22'!I64</f>
        <v>1099.9804804804803</v>
      </c>
      <c r="J64" s="39"/>
      <c r="K64" s="18">
        <f>SUM(C64:I64)</f>
        <v>6654.1520452949026</v>
      </c>
      <c r="L64" s="4"/>
    </row>
    <row r="65" spans="1:13">
      <c r="A65" s="338"/>
      <c r="B65" s="64" t="s">
        <v>4</v>
      </c>
      <c r="C65" s="42">
        <f t="shared" ref="C65:I65" si="14">IF(C63=0,0,C64/C63)</f>
        <v>0.96340504786126868</v>
      </c>
      <c r="D65" s="42">
        <f t="shared" si="14"/>
        <v>0.92514146778071804</v>
      </c>
      <c r="E65" s="42">
        <f t="shared" si="14"/>
        <v>0.98838909661543373</v>
      </c>
      <c r="F65" s="42">
        <f t="shared" si="14"/>
        <v>0.98242301868894499</v>
      </c>
      <c r="G65" s="42">
        <f t="shared" si="14"/>
        <v>0.98382930025690296</v>
      </c>
      <c r="H65" s="42">
        <f t="shared" si="14"/>
        <v>0.88301902495947671</v>
      </c>
      <c r="I65" s="42">
        <f t="shared" si="14"/>
        <v>0.93739015763814437</v>
      </c>
      <c r="J65" s="41"/>
      <c r="K65" s="42">
        <f>IF(K63=0,0,K64/K63)</f>
        <v>0.94703769922276126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19'!C67+'Week 20'!C67+'Week 21'!C67+'Week 22'!C67</f>
        <v>11131.0723</v>
      </c>
      <c r="D67" s="28">
        <f>'Week 19'!D67+'Week 20'!D67+'Week 21'!D67+'Week 22'!D67</f>
        <v>12423.229299999999</v>
      </c>
      <c r="E67" s="28">
        <f>'Week 19'!E67+'Week 20'!E67+'Week 21'!E67+'Week 22'!E67</f>
        <v>10367.149749999999</v>
      </c>
      <c r="F67" s="28">
        <f>'Week 19'!F67+'Week 20'!F67+'Week 21'!F67+'Week 22'!F67</f>
        <v>11747.033450000001</v>
      </c>
      <c r="G67" s="28">
        <f>'Week 18'!G67+'Week 19'!G67+'Week 20'!G67+'Week 21'!G67+'Week 22'!G67</f>
        <v>16838.246449999999</v>
      </c>
      <c r="H67" s="28">
        <f>'Week 18'!H67+'Week 19'!H67+'Week 20'!H67+'Week 21'!H67+'Week 22'!H67</f>
        <v>18809.620849999999</v>
      </c>
      <c r="I67" s="28">
        <f>'Week 18'!I67+'Week 19'!I67+'Week 20'!I67+'Week 21'!I67+'Week 22'!I67</f>
        <v>16304.351325000003</v>
      </c>
      <c r="J67" s="48"/>
      <c r="K67" s="28">
        <f>SUM(C67:I67)</f>
        <v>97620.703424999985</v>
      </c>
      <c r="L67" s="273">
        <v>76995</v>
      </c>
      <c r="M67" s="271">
        <f>+L67-K67</f>
        <v>-20625.703424999985</v>
      </c>
    </row>
    <row r="68" spans="1:13">
      <c r="A68" s="337"/>
      <c r="B68" s="65" t="s">
        <v>128</v>
      </c>
      <c r="C68" s="28">
        <f>'Week 19'!C68+'Week 20'!C68+'Week 21'!C68+'Week 22'!C68</f>
        <v>10732.582098768156</v>
      </c>
      <c r="D68" s="28">
        <f>'Week 19'!D68+'Week 20'!D68+'Week 21'!D68+'Week 22'!D68</f>
        <v>11537.15968656003</v>
      </c>
      <c r="E68" s="28">
        <f>'Week 19'!E68+'Week 20'!E68+'Week 21'!E68+'Week 22'!E68</f>
        <v>10260.966039014525</v>
      </c>
      <c r="F68" s="28">
        <f>'Week 19'!F68+'Week 20'!F68+'Week 21'!F68+'Week 22'!F68</f>
        <v>11547.610523294725</v>
      </c>
      <c r="G68" s="28">
        <f>'Week 18'!G68+'Week 19'!G68+'Week 20'!G68+'Week 21'!G68+'Week 22'!G68</f>
        <v>16578.959617117118</v>
      </c>
      <c r="H68" s="28">
        <f>'Week 18'!H68+'Week 19'!H68+'Week 20'!H68+'Week 21'!H68+'Week 22'!H68</f>
        <v>16674.527184684688</v>
      </c>
      <c r="I68" s="28">
        <f>'Week 18'!I68+'Week 19'!I68+'Week 20'!I68+'Week 21'!I68+'Week 22'!I68</f>
        <v>15294.104671171173</v>
      </c>
      <c r="J68" s="48"/>
      <c r="K68" s="28">
        <f>SUM(C68:I68)</f>
        <v>92625.90982061041</v>
      </c>
      <c r="L68" s="4"/>
    </row>
    <row r="69" spans="1:13">
      <c r="A69" s="338"/>
      <c r="B69" s="64" t="s">
        <v>4</v>
      </c>
      <c r="C69" s="42">
        <f t="shared" ref="C69:I69" si="15">IF(C67=0,0,C68/C67)</f>
        <v>0.96420019648674427</v>
      </c>
      <c r="D69" s="42">
        <f t="shared" si="15"/>
        <v>0.92867638582184342</v>
      </c>
      <c r="E69" s="42">
        <f t="shared" si="15"/>
        <v>0.98975767558624561</v>
      </c>
      <c r="F69" s="42">
        <f t="shared" si="15"/>
        <v>0.98302354994100438</v>
      </c>
      <c r="G69" s="42">
        <f t="shared" si="15"/>
        <v>0.98460131619686087</v>
      </c>
      <c r="H69" s="42">
        <f t="shared" si="15"/>
        <v>0.88648927682583722</v>
      </c>
      <c r="I69" s="42">
        <f t="shared" si="15"/>
        <v>0.93803821852883007</v>
      </c>
      <c r="J69" s="41"/>
      <c r="K69" s="42">
        <f>IF(K67=0,0,K68/K67)</f>
        <v>0.94883468947519956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29.121531012959622</v>
      </c>
      <c r="D71" s="47">
        <f t="shared" ref="D71:I71" si="16">IF(D63=0,0,D63-D64)</f>
        <v>66.944488193059442</v>
      </c>
      <c r="E71" s="47">
        <f t="shared" si="16"/>
        <v>8.5883530154959544</v>
      </c>
      <c r="F71" s="47">
        <f t="shared" si="16"/>
        <v>14.816340626340661</v>
      </c>
      <c r="G71" s="47">
        <f t="shared" si="16"/>
        <v>19.672464772464764</v>
      </c>
      <c r="H71" s="47">
        <f t="shared" si="16"/>
        <v>159.51525756525757</v>
      </c>
      <c r="I71" s="47">
        <f t="shared" si="16"/>
        <v>73.469519519519508</v>
      </c>
      <c r="J71" s="26"/>
      <c r="K71" s="47">
        <f>IF(K63=0,0,K63-K64)</f>
        <v>372.12795470509718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398.49020123184346</v>
      </c>
      <c r="D72" s="137">
        <f t="shared" ref="D72:I72" si="17">IF(D64=0,0,D67-D68)</f>
        <v>886.06961343996954</v>
      </c>
      <c r="E72" s="137">
        <f t="shared" si="17"/>
        <v>106.18371098547323</v>
      </c>
      <c r="F72" s="137">
        <f t="shared" si="17"/>
        <v>199.42292670527604</v>
      </c>
      <c r="G72" s="137">
        <f t="shared" si="17"/>
        <v>259.28683288288084</v>
      </c>
      <c r="H72" s="137">
        <f t="shared" si="17"/>
        <v>2135.0936653153112</v>
      </c>
      <c r="I72" s="137">
        <f t="shared" si="17"/>
        <v>1010.2466538288299</v>
      </c>
      <c r="J72" s="26"/>
      <c r="K72" s="137">
        <f>IF(K64=0,0,K67-K68)</f>
        <v>4994.7936043895752</v>
      </c>
      <c r="L72" s="4"/>
    </row>
    <row r="73" spans="1:13">
      <c r="A73" s="68" t="s">
        <v>154</v>
      </c>
      <c r="B73" s="78">
        <f>IF(K64=0,0,(K64*60)/K11)</f>
        <v>61.451304096920758</v>
      </c>
      <c r="C73" s="78">
        <f>IF(C63=0,0,(C63*60)/C11)</f>
        <v>70.009970674486794</v>
      </c>
      <c r="D73" s="78">
        <f t="shared" ref="D73:I73" si="18">IF(D63=0,0,(D63*60)/D11)</f>
        <v>68.178907242693768</v>
      </c>
      <c r="E73" s="78">
        <f t="shared" si="18"/>
        <v>71.929983792544562</v>
      </c>
      <c r="F73" s="78">
        <f t="shared" si="18"/>
        <v>64.101901140684404</v>
      </c>
      <c r="G73" s="78">
        <f t="shared" si="18"/>
        <v>57.793349168646081</v>
      </c>
      <c r="H73" s="78">
        <f t="shared" si="18"/>
        <v>63.325077399380802</v>
      </c>
      <c r="I73" s="78">
        <f t="shared" si="18"/>
        <v>65.985941893158369</v>
      </c>
      <c r="J73" s="26"/>
      <c r="K73" s="78">
        <f>IF(K63=0,0,(K63*60)/K11)</f>
        <v>64.887917500384788</v>
      </c>
      <c r="L73" s="4"/>
    </row>
    <row r="74" spans="1:13">
      <c r="A74" s="68" t="str">
        <f>'Week 1'!A74</f>
        <v>Rooms Cleaned per AM GRA</v>
      </c>
      <c r="B74" s="78">
        <f>IF(K16=0,0,(K8/(K16/8)))</f>
        <v>16.658151109660569</v>
      </c>
      <c r="C74" s="78">
        <f t="shared" ref="C74:K74" si="19">IF(C15=0,0,(C8/(C15/8)))</f>
        <v>15.447616200866836</v>
      </c>
      <c r="D74" s="78">
        <f t="shared" si="19"/>
        <v>14.600985221674877</v>
      </c>
      <c r="E74" s="78">
        <f t="shared" si="19"/>
        <v>14.697068403908794</v>
      </c>
      <c r="F74" s="78">
        <f t="shared" si="19"/>
        <v>16.420525657071337</v>
      </c>
      <c r="G74" s="78">
        <f t="shared" si="19"/>
        <v>16.456128371457833</v>
      </c>
      <c r="H74" s="78">
        <f t="shared" si="19"/>
        <v>14.738727978501046</v>
      </c>
      <c r="I74" s="78">
        <f t="shared" si="19"/>
        <v>14.702702702702704</v>
      </c>
      <c r="J74" s="26"/>
      <c r="K74" s="78">
        <f t="shared" si="19"/>
        <v>15.287132415964095</v>
      </c>
      <c r="L74" s="4"/>
    </row>
    <row r="75" spans="1:13">
      <c r="A75" s="68" t="str">
        <f>'Week 1'!A75</f>
        <v>Rooms Cleaned per PM GRA</v>
      </c>
      <c r="B75" s="78">
        <f>IF(K20=0,0,(K9/(K20/8)))</f>
        <v>12.858695652173914</v>
      </c>
      <c r="C75" s="78">
        <f>IF(C19=0,0,(C9/(C19/8)))</f>
        <v>9.4117647058823533</v>
      </c>
      <c r="D75" s="78">
        <f t="shared" ref="D75:I75" si="20">IF(D19=0,0,(D9/(D19/8)))</f>
        <v>11.5</v>
      </c>
      <c r="E75" s="78">
        <f t="shared" si="20"/>
        <v>10.707070707070706</v>
      </c>
      <c r="F75" s="78">
        <f t="shared" si="20"/>
        <v>10.819411296738268</v>
      </c>
      <c r="G75" s="78">
        <f t="shared" si="20"/>
        <v>9.1335372069317025</v>
      </c>
      <c r="H75" s="78">
        <f t="shared" si="20"/>
        <v>7.8048780487804876</v>
      </c>
      <c r="I75" s="78">
        <f t="shared" si="20"/>
        <v>10.733752620545072</v>
      </c>
      <c r="J75" s="26"/>
      <c r="K75" s="78">
        <f>IF(K19=0,0,(K9/(K19/8)))</f>
        <v>9.8341832427138574</v>
      </c>
      <c r="L75" s="4"/>
    </row>
    <row r="76" spans="1:13">
      <c r="A76" s="68" t="str">
        <f>'Week 1'!A76</f>
        <v>Rooms per Carpet Cleaner</v>
      </c>
      <c r="B76" s="78">
        <f>IF(K28=0,0,(K12/(K28/7.5)))</f>
        <v>13.862928348909659</v>
      </c>
      <c r="C76" s="78">
        <f>IF(C27=0,0,(C12/(C27/7.5)))</f>
        <v>9.375</v>
      </c>
      <c r="D76" s="78">
        <f t="shared" ref="D76:I76" si="21">IF(D27=0,0,(D12/(D27/7.5)))</f>
        <v>9.375</v>
      </c>
      <c r="E76" s="78">
        <f t="shared" si="21"/>
        <v>9.4565217391304337</v>
      </c>
      <c r="F76" s="78">
        <f t="shared" si="21"/>
        <v>9.375</v>
      </c>
      <c r="G76" s="78">
        <f t="shared" si="21"/>
        <v>9.4354838709677402</v>
      </c>
      <c r="H76" s="78">
        <f t="shared" si="21"/>
        <v>9.375</v>
      </c>
      <c r="I76" s="78">
        <f t="shared" si="21"/>
        <v>9.4230769230769234</v>
      </c>
      <c r="J76" s="129"/>
      <c r="K76" s="78">
        <f>IF(K27=0,0,(K12/(K27/7.5)))</f>
        <v>9.4014084507042259</v>
      </c>
      <c r="L76" s="4"/>
    </row>
    <row r="77" spans="1:13">
      <c r="A77" s="68" t="str">
        <f>'Week 1'!A77</f>
        <v>Rooms per Laundry Attendant</v>
      </c>
      <c r="B77" s="78">
        <f>IF(K44=0,0,(K11/(K44/7.5)))</f>
        <v>55.988920154766092</v>
      </c>
      <c r="C77" s="78">
        <f>IF(C43=0,0,(C11/(C43/7.5)))</f>
        <v>38.926940639269411</v>
      </c>
      <c r="D77" s="78">
        <f t="shared" ref="D77:I77" si="22">IF(D43=0,0,(D11/(D43/7.5)))</f>
        <v>39.323784143904064</v>
      </c>
      <c r="E77" s="78">
        <f t="shared" si="22"/>
        <v>42.76802218114603</v>
      </c>
      <c r="F77" s="78">
        <f t="shared" si="22"/>
        <v>42.880434782608702</v>
      </c>
      <c r="G77" s="78">
        <f t="shared" si="22"/>
        <v>50.736475629351908</v>
      </c>
      <c r="H77" s="78">
        <f t="shared" si="22"/>
        <v>48.377433849226158</v>
      </c>
      <c r="I77" s="78">
        <f t="shared" si="22"/>
        <v>45.728571428571428</v>
      </c>
      <c r="J77" s="38"/>
      <c r="K77" s="78">
        <f>IF(K43=0,0,(K11/(K43/7.5)))</f>
        <v>44.716435716252171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colBreaks count="1" manualBreakCount="1">
    <brk id="11" max="1048575" man="1"/>
  </colBreaks>
  <ignoredErrors>
    <ignoredError sqref="K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92"/>
  <sheetViews>
    <sheetView showGridLines="0" view="pageBreakPreview" zoomScaleSheetLayoutView="100" workbookViewId="0">
      <pane ySplit="5" topLeftCell="A6" activePane="bottomLeft" state="frozen"/>
      <selection activeCell="A76" sqref="A76"/>
      <selection pane="bottomLeft" activeCell="L6" sqref="L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27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21</v>
      </c>
      <c r="L1" s="4"/>
      <c r="M1" s="4"/>
    </row>
    <row r="2" spans="1:27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27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27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27" ht="15" customHeight="1">
      <c r="A5" s="4"/>
      <c r="B5" s="36" t="s">
        <v>6</v>
      </c>
      <c r="C5" s="12">
        <f>+'Input Screen'!B27</f>
        <v>41293</v>
      </c>
      <c r="D5" s="12">
        <f t="shared" ref="D5:I5" si="0">+C5+1</f>
        <v>41294</v>
      </c>
      <c r="E5" s="12">
        <f t="shared" si="0"/>
        <v>41295</v>
      </c>
      <c r="F5" s="12">
        <f t="shared" si="0"/>
        <v>41296</v>
      </c>
      <c r="G5" s="12">
        <f t="shared" si="0"/>
        <v>41297</v>
      </c>
      <c r="H5" s="12">
        <f t="shared" si="0"/>
        <v>41298</v>
      </c>
      <c r="I5" s="12">
        <f t="shared" si="0"/>
        <v>41299</v>
      </c>
      <c r="J5" s="13"/>
      <c r="K5" s="14" t="s">
        <v>1</v>
      </c>
      <c r="L5" s="4"/>
      <c r="M5" s="4"/>
    </row>
    <row r="6" spans="1:27" ht="15" customHeight="1">
      <c r="A6" s="15"/>
      <c r="B6" s="62" t="str">
        <f>'Week 1'!B6</f>
        <v>Offset Rooms Occupied</v>
      </c>
      <c r="C6" s="16">
        <f>+'Input Screen'!C$27</f>
        <v>276</v>
      </c>
      <c r="D6" s="16">
        <f>+'Input Screen'!C$28</f>
        <v>263</v>
      </c>
      <c r="E6" s="16">
        <f>+'Input Screen'!C$29</f>
        <v>127</v>
      </c>
      <c r="F6" s="16">
        <f>+'Input Screen'!C$30</f>
        <v>185</v>
      </c>
      <c r="G6" s="16">
        <f>+'Input Screen'!C$31</f>
        <v>252</v>
      </c>
      <c r="H6" s="16">
        <f>+'Input Screen'!C$32</f>
        <v>260</v>
      </c>
      <c r="I6" s="16">
        <f>+'Input Screen'!C$33</f>
        <v>210</v>
      </c>
      <c r="J6" s="17"/>
      <c r="K6" s="18">
        <f>SUM(C6:I6)</f>
        <v>1573</v>
      </c>
      <c r="L6" s="79">
        <f>+K67/K6</f>
        <v>14.097207167832169</v>
      </c>
      <c r="M6" s="4"/>
      <c r="U6" s="16" t="e">
        <f>+'Input Screen'!#REF!</f>
        <v>#REF!</v>
      </c>
      <c r="V6" s="16" t="e">
        <f>+'Input Screen'!#REF!</f>
        <v>#REF!</v>
      </c>
      <c r="W6" s="16" t="e">
        <f>+'Input Screen'!#REF!</f>
        <v>#REF!</v>
      </c>
      <c r="X6" s="16" t="e">
        <f>+'Input Screen'!#REF!</f>
        <v>#REF!</v>
      </c>
      <c r="Y6" s="16" t="e">
        <f>+'Input Screen'!#REF!</f>
        <v>#REF!</v>
      </c>
      <c r="Z6" s="16" t="e">
        <f>+'Input Screen'!#REF!</f>
        <v>#REF!</v>
      </c>
      <c r="AA6" s="16" t="e">
        <f>+'Input Screen'!#REF!</f>
        <v>#REF!</v>
      </c>
    </row>
    <row r="7" spans="1:27" ht="15" customHeight="1">
      <c r="A7" s="15"/>
      <c r="B7" s="62" t="str">
        <f>'Week 1'!B7</f>
        <v>Occupancy Percent</v>
      </c>
      <c r="C7" s="42">
        <f>C6/310</f>
        <v>0.89032258064516134</v>
      </c>
      <c r="D7" s="42">
        <f t="shared" ref="D7:I7" si="1">D6/310</f>
        <v>0.84838709677419355</v>
      </c>
      <c r="E7" s="42">
        <f t="shared" si="1"/>
        <v>0.4096774193548387</v>
      </c>
      <c r="F7" s="42">
        <f t="shared" si="1"/>
        <v>0.59677419354838712</v>
      </c>
      <c r="G7" s="42">
        <f t="shared" si="1"/>
        <v>0.81290322580645158</v>
      </c>
      <c r="H7" s="42">
        <f t="shared" si="1"/>
        <v>0.83870967741935487</v>
      </c>
      <c r="I7" s="42">
        <f t="shared" si="1"/>
        <v>0.67741935483870963</v>
      </c>
      <c r="J7" s="17"/>
      <c r="K7" s="42">
        <f>K6/2170</f>
        <v>0.72488479262672811</v>
      </c>
      <c r="L7" s="4"/>
      <c r="M7" s="4"/>
      <c r="U7" s="34"/>
      <c r="V7" s="34"/>
      <c r="W7" s="34"/>
      <c r="X7" s="34"/>
      <c r="Y7" s="34"/>
      <c r="Z7" s="34"/>
      <c r="AA7" s="34"/>
    </row>
    <row r="8" spans="1:27" ht="15" customHeight="1">
      <c r="A8" s="15"/>
      <c r="B8" s="62" t="str">
        <f>'Week 1'!B8</f>
        <v>AM Rooms Cleaned</v>
      </c>
      <c r="C8" s="16">
        <f>+'Input Screen'!D$27</f>
        <v>207</v>
      </c>
      <c r="D8" s="16">
        <f>+'Input Screen'!D$28</f>
        <v>194</v>
      </c>
      <c r="E8" s="16">
        <f>+'Input Screen'!D$29</f>
        <v>115</v>
      </c>
      <c r="F8" s="16">
        <f>+'Input Screen'!D$30</f>
        <v>176</v>
      </c>
      <c r="G8" s="16">
        <f>+'Input Screen'!D$31</f>
        <v>216</v>
      </c>
      <c r="H8" s="16">
        <f>+'Input Screen'!D$32</f>
        <v>237</v>
      </c>
      <c r="I8" s="16">
        <f>+'Input Screen'!D$33</f>
        <v>194</v>
      </c>
      <c r="J8" s="17"/>
      <c r="K8" s="18">
        <f t="shared" ref="K8:K13" si="2">SUM(C8:I8)</f>
        <v>1339</v>
      </c>
      <c r="L8" s="4"/>
      <c r="M8" s="4"/>
      <c r="U8" s="34"/>
      <c r="V8" s="34"/>
      <c r="W8" s="34"/>
      <c r="X8" s="34"/>
      <c r="Y8" s="34"/>
      <c r="Z8" s="34"/>
      <c r="AA8" s="34"/>
    </row>
    <row r="9" spans="1:27" ht="15" customHeight="1">
      <c r="A9" s="15"/>
      <c r="B9" s="62" t="str">
        <f>'Week 1'!B9</f>
        <v>PM Rooms Cleaned</v>
      </c>
      <c r="C9" s="16">
        <f>+'Input Screen'!E$27</f>
        <v>28</v>
      </c>
      <c r="D9" s="16">
        <f>+'Input Screen'!E$28</f>
        <v>24</v>
      </c>
      <c r="E9" s="16">
        <f>+'Input Screen'!E$29</f>
        <v>27</v>
      </c>
      <c r="F9" s="16">
        <f>+'Input Screen'!E$30</f>
        <v>10</v>
      </c>
      <c r="G9" s="16">
        <f>+'Input Screen'!E$31</f>
        <v>23</v>
      </c>
      <c r="H9" s="16">
        <f>+'Input Screen'!E$32</f>
        <v>12</v>
      </c>
      <c r="I9" s="16">
        <f>+'Input Screen'!E$33</f>
        <v>12</v>
      </c>
      <c r="J9" s="17"/>
      <c r="K9" s="18">
        <f t="shared" si="2"/>
        <v>136</v>
      </c>
      <c r="L9" s="4"/>
      <c r="M9" s="4"/>
      <c r="U9" s="34"/>
      <c r="V9" s="34"/>
      <c r="W9" s="34"/>
      <c r="X9" s="34"/>
      <c r="Y9" s="34"/>
      <c r="Z9" s="34"/>
      <c r="AA9" s="34"/>
    </row>
    <row r="10" spans="1:27" ht="15" customHeight="1">
      <c r="A10" s="15"/>
      <c r="B10" s="62" t="str">
        <f>'Week 1'!B10</f>
        <v>Rooms Sold</v>
      </c>
      <c r="C10" s="16">
        <f>+'Input Screen'!F$27</f>
        <v>3</v>
      </c>
      <c r="D10" s="16">
        <f>+'Input Screen'!F$28</f>
        <v>3</v>
      </c>
      <c r="E10" s="16">
        <f>+'Input Screen'!F$29</f>
        <v>6</v>
      </c>
      <c r="F10" s="16">
        <f>+'Input Screen'!F$30</f>
        <v>0</v>
      </c>
      <c r="G10" s="16">
        <f>+'Input Screen'!F$31</f>
        <v>0</v>
      </c>
      <c r="H10" s="16">
        <f>+'Input Screen'!F$32</f>
        <v>0</v>
      </c>
      <c r="I10" s="16">
        <f>+'Input Screen'!F$33</f>
        <v>0</v>
      </c>
      <c r="J10" s="17"/>
      <c r="K10" s="18">
        <f t="shared" si="2"/>
        <v>12</v>
      </c>
      <c r="L10" s="4"/>
      <c r="M10" s="4"/>
      <c r="U10" s="34"/>
      <c r="V10" s="34"/>
      <c r="W10" s="34"/>
      <c r="X10" s="34"/>
      <c r="Y10" s="34"/>
      <c r="Z10" s="34"/>
      <c r="AA10" s="34"/>
    </row>
    <row r="11" spans="1:27" ht="15" customHeight="1">
      <c r="A11" s="15"/>
      <c r="B11" s="62" t="str">
        <f>'Week 1'!B11</f>
        <v>Total Rooms Cleaned</v>
      </c>
      <c r="C11" s="16">
        <f>+'Input Screen'!G$27</f>
        <v>238</v>
      </c>
      <c r="D11" s="16">
        <f>+'Input Screen'!G$28</f>
        <v>221</v>
      </c>
      <c r="E11" s="16">
        <f>+'Input Screen'!G$29</f>
        <v>148</v>
      </c>
      <c r="F11" s="16">
        <f>+'Input Screen'!G$30</f>
        <v>186</v>
      </c>
      <c r="G11" s="16">
        <f>+'Input Screen'!G$31</f>
        <v>239</v>
      </c>
      <c r="H11" s="16">
        <f>+'Input Screen'!G$32</f>
        <v>249</v>
      </c>
      <c r="I11" s="16">
        <f>+'Input Screen'!G$33</f>
        <v>206</v>
      </c>
      <c r="J11" s="17"/>
      <c r="K11" s="18">
        <f t="shared" si="2"/>
        <v>1487</v>
      </c>
      <c r="L11" s="4"/>
      <c r="M11" s="4"/>
      <c r="U11" s="34"/>
      <c r="V11" s="34"/>
      <c r="W11" s="34"/>
      <c r="X11" s="34"/>
      <c r="Y11" s="34"/>
      <c r="Z11" s="34"/>
      <c r="AA11" s="34"/>
    </row>
    <row r="12" spans="1:27" ht="15" customHeight="1">
      <c r="A12" s="15"/>
      <c r="B12" s="62" t="str">
        <f>'Week 1'!B12</f>
        <v>Guestroom Carpets Cleaned</v>
      </c>
      <c r="C12" s="16">
        <f>+'Input Screen'!H$27</f>
        <v>10</v>
      </c>
      <c r="D12" s="16">
        <f>+'Input Screen'!H$28</f>
        <v>11</v>
      </c>
      <c r="E12" s="16">
        <f>+'Input Screen'!H$29</f>
        <v>10</v>
      </c>
      <c r="F12" s="16">
        <f>+'Input Screen'!H$30</f>
        <v>10</v>
      </c>
      <c r="G12" s="16">
        <f>+'Input Screen'!H$31</f>
        <v>10</v>
      </c>
      <c r="H12" s="16">
        <f>+'Input Screen'!H$32</f>
        <v>10</v>
      </c>
      <c r="I12" s="16">
        <f>+'Input Screen'!H$33</f>
        <v>10</v>
      </c>
      <c r="J12" s="17"/>
      <c r="K12" s="18">
        <f t="shared" si="2"/>
        <v>71</v>
      </c>
      <c r="L12" s="4"/>
      <c r="M12" s="4"/>
      <c r="U12" s="34"/>
      <c r="V12" s="34"/>
      <c r="W12" s="34"/>
      <c r="X12" s="34"/>
      <c r="Y12" s="34"/>
      <c r="Z12" s="34"/>
      <c r="AA12" s="34"/>
    </row>
    <row r="13" spans="1:27" ht="15" customHeight="1">
      <c r="A13" s="15"/>
      <c r="B13" s="62" t="str">
        <f>'Week 1'!B13</f>
        <v>Documented Inspections</v>
      </c>
      <c r="C13" s="16">
        <f>+'Input Screen'!I$27</f>
        <v>0</v>
      </c>
      <c r="D13" s="16">
        <f>+'Input Screen'!I$28</f>
        <v>0</v>
      </c>
      <c r="E13" s="16">
        <f>+'Input Screen'!I$29</f>
        <v>0</v>
      </c>
      <c r="F13" s="16">
        <f>+'Input Screen'!I$30</f>
        <v>0</v>
      </c>
      <c r="G13" s="16">
        <f>+'Input Screen'!I$31</f>
        <v>0</v>
      </c>
      <c r="H13" s="16">
        <f>+'Input Screen'!I$32</f>
        <v>0</v>
      </c>
      <c r="I13" s="16">
        <f>+'Input Screen'!I$33</f>
        <v>0</v>
      </c>
      <c r="J13" s="17"/>
      <c r="K13" s="18">
        <f t="shared" si="2"/>
        <v>0</v>
      </c>
      <c r="L13" s="4"/>
      <c r="M13" s="4"/>
      <c r="U13" s="34"/>
      <c r="V13" s="34"/>
      <c r="W13" s="34"/>
      <c r="X13" s="34"/>
      <c r="Y13" s="34"/>
      <c r="Z13" s="34"/>
      <c r="AA13" s="34"/>
    </row>
    <row r="14" spans="1:27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27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Screen'!J$27</f>
        <v>95.25</v>
      </c>
      <c r="D15" s="185">
        <f>+'Input Screen'!J$28</f>
        <v>121</v>
      </c>
      <c r="E15" s="185">
        <f>+'Input Screen'!J$29</f>
        <v>55.75</v>
      </c>
      <c r="F15" s="185">
        <f>+'Input Screen'!J$30</f>
        <v>79.75</v>
      </c>
      <c r="G15" s="185">
        <f>+'Input Screen'!J$31</f>
        <v>90.25</v>
      </c>
      <c r="H15" s="185">
        <f>+'Input Screen'!J$32</f>
        <v>119</v>
      </c>
      <c r="I15" s="185">
        <f>+'Input Screen'!J$33</f>
        <v>102.75</v>
      </c>
      <c r="J15" s="23"/>
      <c r="K15" s="22">
        <f>SUM(C15:I15)</f>
        <v>663.75</v>
      </c>
      <c r="L15" s="4"/>
      <c r="M15" s="21"/>
    </row>
    <row r="16" spans="1:27" ht="15" customHeight="1">
      <c r="A16" s="345"/>
      <c r="B16" s="65" t="s">
        <v>3</v>
      </c>
      <c r="C16" s="22">
        <f>VLOOKUP(C8,'Labor Stds'!A14:Q76,7)</f>
        <v>99.939939939939947</v>
      </c>
      <c r="D16" s="22">
        <f>VLOOKUP(D8,'Labor Stds'!A14:Q76,7)</f>
        <v>92.732732732732742</v>
      </c>
      <c r="E16" s="22">
        <f>VLOOKUP(E8,'Labor Stds'!A14:Q76,7)</f>
        <v>54.294294294294296</v>
      </c>
      <c r="F16" s="22">
        <f>VLOOKUP(F8,'Labor Stds'!A14:Q76,7)</f>
        <v>85.525525525525538</v>
      </c>
      <c r="G16" s="22">
        <f>VLOOKUP(G8,'Labor Stds'!A14:Q76,7)</f>
        <v>104.74474474474475</v>
      </c>
      <c r="H16" s="22">
        <f>VLOOKUP(H8,'Labor Stds'!A14:Q76,7)</f>
        <v>114.35435435435437</v>
      </c>
      <c r="I16" s="22">
        <f>VLOOKUP(I8,'Labor Stds'!A14:Q76,7)</f>
        <v>92.732732732732742</v>
      </c>
      <c r="J16" s="23"/>
      <c r="K16" s="22">
        <f>SUM(C16:I16)</f>
        <v>644.32432432432438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1.0492382145925454</v>
      </c>
      <c r="D17" s="42">
        <f t="shared" si="3"/>
        <v>0.76638622093167552</v>
      </c>
      <c r="E17" s="42">
        <f t="shared" si="3"/>
        <v>0.97388868689317121</v>
      </c>
      <c r="F17" s="42">
        <f t="shared" si="3"/>
        <v>1.0724203827652106</v>
      </c>
      <c r="G17" s="42">
        <f t="shared" si="3"/>
        <v>1.1606065899694709</v>
      </c>
      <c r="H17" s="42">
        <f t="shared" si="3"/>
        <v>0.96096096096096106</v>
      </c>
      <c r="I17" s="42">
        <f t="shared" si="3"/>
        <v>0.90250834776382227</v>
      </c>
      <c r="J17" s="41"/>
      <c r="K17" s="42">
        <f>IF(K15=0,0,K16/K15)</f>
        <v>0.97073344530971661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Screen'!K$27</f>
        <v>16.25</v>
      </c>
      <c r="D19" s="185">
        <f>+'Input Screen'!K$28</f>
        <v>16</v>
      </c>
      <c r="E19" s="185">
        <f>+'Input Screen'!K$29</f>
        <v>16.5</v>
      </c>
      <c r="F19" s="185">
        <f>+'Input Screen'!K$30</f>
        <v>7.25</v>
      </c>
      <c r="G19" s="185">
        <f>+'Input Screen'!K$31</f>
        <v>16.5</v>
      </c>
      <c r="H19" s="185">
        <f>+'Input Screen'!K$32</f>
        <v>8</v>
      </c>
      <c r="I19" s="185">
        <f>+'Input Screen'!K$33</f>
        <v>10.75</v>
      </c>
      <c r="J19" s="23"/>
      <c r="K19" s="22">
        <f>SUM(C19:I19)</f>
        <v>91.25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17.23076923076923</v>
      </c>
      <c r="D20" s="22">
        <f>VLOOKUP(D9,'Labor Stds'!A14:Q76,8)</f>
        <v>14.153846153846153</v>
      </c>
      <c r="E20" s="22">
        <f>VLOOKUP(E9,'Labor Stds'!A14:Q76,8)</f>
        <v>17.23076923076923</v>
      </c>
      <c r="F20" s="22">
        <f>VLOOKUP(F9,'Labor Stds'!A14:Q76,8)</f>
        <v>4.9230769230769234</v>
      </c>
      <c r="G20" s="22">
        <f>VLOOKUP(G9,'Labor Stds'!A14:Q76,8)</f>
        <v>14.153846153846153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83.692307692307679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1.0603550295857989</v>
      </c>
      <c r="D21" s="42">
        <f t="shared" si="4"/>
        <v>0.88461538461538458</v>
      </c>
      <c r="E21" s="42">
        <f>IF(E19=0,0,E20/E19)</f>
        <v>1.0442890442890442</v>
      </c>
      <c r="F21" s="42">
        <f t="shared" si="4"/>
        <v>0.67904509283819636</v>
      </c>
      <c r="G21" s="42">
        <f t="shared" si="4"/>
        <v>0.85780885780885774</v>
      </c>
      <c r="H21" s="42">
        <f t="shared" si="4"/>
        <v>1</v>
      </c>
      <c r="I21" s="42">
        <f t="shared" si="4"/>
        <v>0.7441860465116279</v>
      </c>
      <c r="J21" s="41"/>
      <c r="K21" s="42">
        <f>IF(K19=0,0,K20/K19)</f>
        <v>0.91717597471022116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Screen'!L$27</f>
        <v>15.5</v>
      </c>
      <c r="D23" s="185">
        <f>+'Input Screen'!L$28</f>
        <v>24</v>
      </c>
      <c r="E23" s="185">
        <f>+'Input Screen'!L$29</f>
        <v>14</v>
      </c>
      <c r="F23" s="185">
        <f>+'Input Screen'!L$30</f>
        <v>16</v>
      </c>
      <c r="G23" s="185">
        <f>+'Input Screen'!L$31</f>
        <v>16</v>
      </c>
      <c r="H23" s="185">
        <f>+'Input Screen'!L$32</f>
        <v>16</v>
      </c>
      <c r="I23" s="185">
        <f>+'Input Screen'!L$33</f>
        <v>15</v>
      </c>
      <c r="J23" s="23"/>
      <c r="K23" s="22">
        <f>SUM(C23:I23)</f>
        <v>116.5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15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142.5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1.4516129032258065</v>
      </c>
      <c r="D25" s="42">
        <f t="shared" si="5"/>
        <v>0.9375</v>
      </c>
      <c r="E25" s="42">
        <f t="shared" si="5"/>
        <v>1.0714285714285714</v>
      </c>
      <c r="F25" s="42">
        <f t="shared" si="5"/>
        <v>0.9375</v>
      </c>
      <c r="G25" s="42">
        <f t="shared" si="5"/>
        <v>1.40625</v>
      </c>
      <c r="H25" s="42">
        <f t="shared" si="5"/>
        <v>1.40625</v>
      </c>
      <c r="I25" s="42">
        <f t="shared" si="5"/>
        <v>1.5</v>
      </c>
      <c r="J25" s="41"/>
      <c r="K25" s="42">
        <f>IF(K23=0,0,K24/K23)</f>
        <v>1.2231759656652361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Screen'!M$27</f>
        <v>8</v>
      </c>
      <c r="D27" s="185">
        <f>+'Input Screen'!M$28</f>
        <v>8</v>
      </c>
      <c r="E27" s="185">
        <f>+'Input Screen'!M$29</f>
        <v>8</v>
      </c>
      <c r="F27" s="185">
        <f>+'Input Screen'!M$30</f>
        <v>8</v>
      </c>
      <c r="G27" s="185">
        <f>+'Input Screen'!M$31</f>
        <v>8</v>
      </c>
      <c r="H27" s="185">
        <f>+'Input Screen'!M$32</f>
        <v>8</v>
      </c>
      <c r="I27" s="185">
        <f>+'Input Screen'!M$33</f>
        <v>8</v>
      </c>
      <c r="J27" s="23"/>
      <c r="K27" s="22">
        <f>SUM(C27:I27)</f>
        <v>56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37.450000000000003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Screen'!N$27</f>
        <v>7</v>
      </c>
      <c r="D31" s="185">
        <f>+'Input Screen'!N$28</f>
        <v>7</v>
      </c>
      <c r="E31" s="185">
        <f>+'Input Screen'!N$29</f>
        <v>4</v>
      </c>
      <c r="F31" s="185">
        <f>+'Input Screen'!N$30</f>
        <v>7</v>
      </c>
      <c r="G31" s="185">
        <f>+'Input Screen'!N$31</f>
        <v>7</v>
      </c>
      <c r="H31" s="185">
        <f>+'Input Screen'!N$32</f>
        <v>7</v>
      </c>
      <c r="I31" s="185">
        <f>+'Input Screen'!N$33</f>
        <v>7</v>
      </c>
      <c r="J31" s="23"/>
      <c r="K31" s="22">
        <f>SUM(C31:I31)</f>
        <v>46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1.875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1.1413043478260869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Screen'!O$27</f>
        <v>7</v>
      </c>
      <c r="D35" s="185">
        <f>+'Input Screen'!O$28</f>
        <v>7</v>
      </c>
      <c r="E35" s="185">
        <f>+'Input Screen'!O$29</f>
        <v>4</v>
      </c>
      <c r="F35" s="185">
        <f>+'Input Screen'!O$30</f>
        <v>7</v>
      </c>
      <c r="G35" s="185">
        <f>+'Input Screen'!O$31</f>
        <v>8</v>
      </c>
      <c r="H35" s="185">
        <f>+'Input Screen'!O$32</f>
        <v>8</v>
      </c>
      <c r="I35" s="185">
        <f>+'Input Screen'!O$33</f>
        <v>7</v>
      </c>
      <c r="J35" s="23"/>
      <c r="K35" s="22">
        <f>SUM(C35:I35)</f>
        <v>48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1.0714285714285714</v>
      </c>
      <c r="E37" s="42">
        <f t="shared" si="8"/>
        <v>1.875</v>
      </c>
      <c r="F37" s="42">
        <f t="shared" si="8"/>
        <v>1.0714285714285714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1.09375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Screen'!P$27</f>
        <v>16</v>
      </c>
      <c r="D39" s="185">
        <f>+'Input Screen'!P$28</f>
        <v>16</v>
      </c>
      <c r="E39" s="185">
        <f>+'Input Screen'!P$29</f>
        <v>16</v>
      </c>
      <c r="F39" s="185">
        <f>+'Input Screen'!P$30</f>
        <v>16</v>
      </c>
      <c r="G39" s="185">
        <f>+'Input Screen'!P$31</f>
        <v>16</v>
      </c>
      <c r="H39" s="185">
        <f>+'Input Screen'!P$32</f>
        <v>16</v>
      </c>
      <c r="I39" s="185">
        <f>+'Input Screen'!P$33</f>
        <v>15.75</v>
      </c>
      <c r="J39" s="23"/>
      <c r="K39" s="22">
        <f>SUM(C39:I39)</f>
        <v>111.75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0.71375</v>
      </c>
      <c r="F41" s="42">
        <f t="shared" si="9"/>
        <v>0.71375</v>
      </c>
      <c r="G41" s="42">
        <f t="shared" si="9"/>
        <v>0.71375</v>
      </c>
      <c r="H41" s="42">
        <f t="shared" si="9"/>
        <v>0.71375</v>
      </c>
      <c r="I41" s="42">
        <f t="shared" si="9"/>
        <v>0.7250793650793651</v>
      </c>
      <c r="J41" s="41"/>
      <c r="K41" s="42">
        <f>IF(K39=0,0,K40/K39)</f>
        <v>0.71534675615212528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Screen'!Q$27</f>
        <v>36.75</v>
      </c>
      <c r="D43" s="185">
        <f>+'Input Screen'!Q$28</f>
        <v>39</v>
      </c>
      <c r="E43" s="185">
        <f>+'Input Screen'!Q$29</f>
        <v>24</v>
      </c>
      <c r="F43" s="185">
        <f>+'Input Screen'!Q$30</f>
        <v>32</v>
      </c>
      <c r="G43" s="185">
        <f>+'Input Screen'!Q$31</f>
        <v>40</v>
      </c>
      <c r="H43" s="185">
        <f>+'Input Screen'!Q$32</f>
        <v>40</v>
      </c>
      <c r="I43" s="185">
        <f>+'Input Screen'!Q$33</f>
        <v>30.5</v>
      </c>
      <c r="J43" s="23"/>
      <c r="K43" s="22">
        <f>SUM(C43:I43)</f>
        <v>242.25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0.81632653061224492</v>
      </c>
      <c r="D45" s="42">
        <f t="shared" si="10"/>
        <v>0.76923076923076927</v>
      </c>
      <c r="E45" s="42">
        <f t="shared" si="10"/>
        <v>1.25</v>
      </c>
      <c r="F45" s="42">
        <f t="shared" si="10"/>
        <v>0.9375</v>
      </c>
      <c r="G45" s="42">
        <f t="shared" si="10"/>
        <v>0.75</v>
      </c>
      <c r="H45" s="42">
        <f t="shared" si="10"/>
        <v>0.75</v>
      </c>
      <c r="I45" s="42">
        <f t="shared" si="10"/>
        <v>0.98360655737704916</v>
      </c>
      <c r="J45" s="41"/>
      <c r="K45" s="42">
        <f>IF(K43=0,0,K44/K43)</f>
        <v>0.86687306501547989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Screen'!R$27</f>
        <v>0</v>
      </c>
      <c r="D47" s="185">
        <f>+'Input Screen'!R$28</f>
        <v>8</v>
      </c>
      <c r="E47" s="185">
        <f>+'Input Screen'!R$29</f>
        <v>6.75</v>
      </c>
      <c r="F47" s="185">
        <f>+'Input Screen'!R$30</f>
        <v>11</v>
      </c>
      <c r="G47" s="185">
        <f>+'Input Screen'!R$31</f>
        <v>11.25</v>
      </c>
      <c r="H47" s="185">
        <f>+'Input Screen'!R$32</f>
        <v>4</v>
      </c>
      <c r="I47" s="185">
        <f>+'Input Screen'!R$33</f>
        <v>4</v>
      </c>
      <c r="J47" s="23"/>
      <c r="K47" s="22">
        <f>SUM(C47:I47)</f>
        <v>45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0</v>
      </c>
      <c r="D49" s="42">
        <f t="shared" si="11"/>
        <v>1</v>
      </c>
      <c r="E49" s="42">
        <f t="shared" si="11"/>
        <v>1.1851851851851851</v>
      </c>
      <c r="F49" s="42">
        <f t="shared" si="11"/>
        <v>0.72727272727272729</v>
      </c>
      <c r="G49" s="42">
        <f t="shared" si="11"/>
        <v>0.71111111111111114</v>
      </c>
      <c r="H49" s="42">
        <f t="shared" si="11"/>
        <v>2</v>
      </c>
      <c r="I49" s="42">
        <f t="shared" si="11"/>
        <v>2</v>
      </c>
      <c r="J49" s="41"/>
      <c r="K49" s="42">
        <f>IF(K47=0,0,K48/K47)</f>
        <v>1.2444444444444445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Screen'!S$27</f>
        <v>8</v>
      </c>
      <c r="D51" s="185">
        <f>+'Input Screen'!S$28</f>
        <v>8</v>
      </c>
      <c r="E51" s="185">
        <f>+'Input Screen'!S$29</f>
        <v>8</v>
      </c>
      <c r="F51" s="185">
        <f>+'Input Screen'!S$30</f>
        <v>8</v>
      </c>
      <c r="G51" s="185">
        <f>+'Input Screen'!S$31</f>
        <v>8</v>
      </c>
      <c r="H51" s="185">
        <f>+'Input Screen'!S$32</f>
        <v>8</v>
      </c>
      <c r="I51" s="185">
        <f>+'Input Screen'!S$33</f>
        <v>8</v>
      </c>
      <c r="J51" s="23"/>
      <c r="K51" s="22">
        <f>SUM(C51:I51)</f>
        <v>56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1.7124999999999999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1.7125000000000001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Screen'!T$27</f>
        <v>16.25</v>
      </c>
      <c r="D55" s="185">
        <f>+'Input Screen'!T$28</f>
        <v>16</v>
      </c>
      <c r="E55" s="185">
        <f>+'Input Screen'!T$29</f>
        <v>8</v>
      </c>
      <c r="F55" s="185">
        <f>+'Input Screen'!T$30</f>
        <v>15.5</v>
      </c>
      <c r="G55" s="185">
        <f>+'Input Screen'!T$31</f>
        <v>16.25</v>
      </c>
      <c r="H55" s="185">
        <f>+'Input Screen'!T$32</f>
        <v>16.75</v>
      </c>
      <c r="I55" s="185">
        <f>+'Input Screen'!T$33</f>
        <v>16</v>
      </c>
      <c r="J55" s="23"/>
      <c r="K55" s="22">
        <f>SUM(C55:I55)</f>
        <v>104.75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0.70338461538461539</v>
      </c>
      <c r="D57" s="42">
        <f>IF(D55=0,0,D56/D55)</f>
        <v>0.71437499999999998</v>
      </c>
      <c r="E57" s="42">
        <f t="shared" si="13"/>
        <v>1.42875</v>
      </c>
      <c r="F57" s="42">
        <f t="shared" si="13"/>
        <v>0.73741935483870968</v>
      </c>
      <c r="G57" s="42">
        <f t="shared" si="13"/>
        <v>0.70338461538461539</v>
      </c>
      <c r="H57" s="42">
        <f t="shared" si="13"/>
        <v>0.68238805970149252</v>
      </c>
      <c r="I57" s="42">
        <f t="shared" si="13"/>
        <v>0.71437499999999998</v>
      </c>
      <c r="J57" s="41"/>
      <c r="K57" s="42">
        <f>IF(K55=0,0,K56/K55)</f>
        <v>0.76381861575178989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Screen'!U$27</f>
        <v>0</v>
      </c>
      <c r="D59" s="185">
        <f>+'Input Screen'!U$28</f>
        <v>0</v>
      </c>
      <c r="E59" s="185">
        <f>+'Input Screen'!U$29</f>
        <v>0</v>
      </c>
      <c r="F59" s="185">
        <f>+'Input Screen'!U$30</f>
        <v>0</v>
      </c>
      <c r="G59" s="185">
        <f>+'Input Screen'!U$31</f>
        <v>0</v>
      </c>
      <c r="H59" s="185">
        <f>+'Input Screen'!U$32</f>
        <v>1.25</v>
      </c>
      <c r="I59" s="185">
        <f>+'Input Screen'!U$33</f>
        <v>0</v>
      </c>
      <c r="J59" s="23"/>
      <c r="K59" s="22">
        <f>SUM(C59:I59)</f>
        <v>1.25</v>
      </c>
      <c r="L59" s="4"/>
    </row>
    <row r="60" spans="1:13" ht="15" customHeight="1">
      <c r="A60" s="337"/>
      <c r="B60" s="65" t="s">
        <v>71</v>
      </c>
      <c r="C60" s="28">
        <f>C59*'Labor Stds'!$S$10</f>
        <v>0</v>
      </c>
      <c r="D60" s="28">
        <f>D59*'Labor Stds'!$S$10</f>
        <v>0</v>
      </c>
      <c r="E60" s="28">
        <f>E59*'Labor Stds'!$S$10</f>
        <v>0</v>
      </c>
      <c r="F60" s="28">
        <f>F59*'Labor Stds'!$S$10</f>
        <v>0</v>
      </c>
      <c r="G60" s="28">
        <f>G59*'Labor Stds'!$S$10</f>
        <v>0</v>
      </c>
      <c r="H60" s="28">
        <f>H59*'Labor Stds'!$S$10</f>
        <v>29.743125000000006</v>
      </c>
      <c r="I60" s="28">
        <f>I59*'Labor Stds'!$S$10</f>
        <v>0</v>
      </c>
      <c r="J60" s="23"/>
      <c r="K60" s="28">
        <f>SUM(C60:I60)</f>
        <v>29.743125000000006</v>
      </c>
      <c r="L60" s="4"/>
    </row>
    <row r="61" spans="1:13" ht="15" customHeight="1">
      <c r="A61" s="338"/>
      <c r="B61" s="64" t="s">
        <v>17</v>
      </c>
      <c r="C61" s="28">
        <f>C60/3</f>
        <v>0</v>
      </c>
      <c r="D61" s="28">
        <f t="shared" ref="D61:I61" si="14">D60/3</f>
        <v>0</v>
      </c>
      <c r="E61" s="28">
        <f t="shared" si="14"/>
        <v>0</v>
      </c>
      <c r="F61" s="28">
        <f t="shared" si="14"/>
        <v>0</v>
      </c>
      <c r="G61" s="28">
        <f t="shared" si="14"/>
        <v>0</v>
      </c>
      <c r="H61" s="28">
        <f t="shared" si="14"/>
        <v>9.9143750000000015</v>
      </c>
      <c r="I61" s="28">
        <f t="shared" si="14"/>
        <v>0</v>
      </c>
      <c r="J61" s="48"/>
      <c r="K61" s="28">
        <f>SUM(C61:I61)</f>
        <v>9.9143750000000015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226</v>
      </c>
      <c r="D63" s="18">
        <f t="shared" ref="D63:I63" si="15">SUM(D15,D19,D23,D27,D31,D35,D39,D43,D47,D51,D55)</f>
        <v>270</v>
      </c>
      <c r="E63" s="18">
        <f t="shared" si="15"/>
        <v>165</v>
      </c>
      <c r="F63" s="18">
        <f t="shared" si="15"/>
        <v>207.5</v>
      </c>
      <c r="G63" s="18">
        <f t="shared" si="15"/>
        <v>237.25</v>
      </c>
      <c r="H63" s="18">
        <f t="shared" si="15"/>
        <v>250.75</v>
      </c>
      <c r="I63" s="18">
        <f t="shared" si="15"/>
        <v>224.75</v>
      </c>
      <c r="J63" s="17"/>
      <c r="K63" s="18">
        <f>SUM(C63:I63)</f>
        <v>1581.25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234.57070917070916</v>
      </c>
      <c r="D64" s="18">
        <f t="shared" ref="D64:I64" si="16">SUM(D16,D20,D24,D28,D32,D36,D40,D44,D48,D52,D56)</f>
        <v>224.28657888657887</v>
      </c>
      <c r="E64" s="18">
        <f t="shared" si="16"/>
        <v>181.42506352506354</v>
      </c>
      <c r="F64" s="18">
        <f t="shared" si="16"/>
        <v>200.34860244860243</v>
      </c>
      <c r="G64" s="18">
        <f t="shared" si="16"/>
        <v>236.29859089859087</v>
      </c>
      <c r="H64" s="18">
        <f t="shared" si="16"/>
        <v>239.75435435435435</v>
      </c>
      <c r="I64" s="18">
        <f t="shared" si="16"/>
        <v>218.13273273273273</v>
      </c>
      <c r="J64" s="23"/>
      <c r="K64" s="18">
        <f>SUM(C64:I64)</f>
        <v>1534.816632016632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1.0379234919057927</v>
      </c>
      <c r="D65" s="42">
        <f t="shared" si="17"/>
        <v>0.83069103291325508</v>
      </c>
      <c r="E65" s="42">
        <f t="shared" si="17"/>
        <v>1.0995458395458395</v>
      </c>
      <c r="F65" s="42">
        <f t="shared" si="17"/>
        <v>0.96553543348724069</v>
      </c>
      <c r="G65" s="42">
        <f t="shared" si="17"/>
        <v>0.99598984572641047</v>
      </c>
      <c r="H65" s="42">
        <f t="shared" si="17"/>
        <v>0.95614897050589964</v>
      </c>
      <c r="I65" s="42">
        <f t="shared" si="17"/>
        <v>0.97055720904441711</v>
      </c>
      <c r="J65" s="41"/>
      <c r="K65" s="42">
        <f>IF(K63=0,0,K64/K63)</f>
        <v>0.9706350242002415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3169.8924999999995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3764.6800000000003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2287.8849999999998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2936.0050000000001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3338.6424999999999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3520.0968749999997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3157.7049999999999</v>
      </c>
      <c r="J67" s="17"/>
      <c r="K67" s="28">
        <f>SUM(C67:I67)</f>
        <v>22174.906875000001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3252.0803036036041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3115.7127360360364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2547.3690423423427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2798.295168468469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3274.9920153153157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3320.8154387387394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3034.1127360360365</v>
      </c>
      <c r="J68" s="23"/>
      <c r="K68" s="28">
        <f>SUM(C68:I68)</f>
        <v>21343.377440540546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1.0259276311747494</v>
      </c>
      <c r="D69" s="42">
        <f t="shared" si="18"/>
        <v>0.82761688537565903</v>
      </c>
      <c r="E69" s="42">
        <f t="shared" si="18"/>
        <v>1.1134165582371243</v>
      </c>
      <c r="F69" s="42">
        <f t="shared" si="18"/>
        <v>0.95309618630365711</v>
      </c>
      <c r="G69" s="42">
        <f t="shared" si="18"/>
        <v>0.98093522002290323</v>
      </c>
      <c r="H69" s="42">
        <f t="shared" si="18"/>
        <v>0.94338751365720286</v>
      </c>
      <c r="I69" s="42">
        <f t="shared" si="18"/>
        <v>0.96086009808897177</v>
      </c>
      <c r="J69" s="41"/>
      <c r="K69" s="42">
        <f>IF(K67=0,0,K68/K67)</f>
        <v>0.96250133364046175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-8.5707091707091649</v>
      </c>
      <c r="D71" s="47">
        <f t="shared" ref="D71:I71" si="19">IF(D63=0,0,D63-D64)</f>
        <v>45.713421113421134</v>
      </c>
      <c r="E71" s="47">
        <f t="shared" si="19"/>
        <v>-16.425063525063536</v>
      </c>
      <c r="F71" s="47">
        <f t="shared" si="19"/>
        <v>7.1513975513975652</v>
      </c>
      <c r="G71" s="47">
        <f t="shared" si="19"/>
        <v>0.95140910140912638</v>
      </c>
      <c r="H71" s="47">
        <f t="shared" si="19"/>
        <v>10.995645645645652</v>
      </c>
      <c r="I71" s="47">
        <f t="shared" si="19"/>
        <v>6.6172672672672661</v>
      </c>
      <c r="J71" s="26"/>
      <c r="K71" s="242">
        <f>IF(K63=0,0,K63-K64)</f>
        <v>46.433367983368043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-82.187803603604607</v>
      </c>
      <c r="D72" s="137">
        <f t="shared" ref="D72:I72" si="20">IF(D64=0,0,D67-D68)</f>
        <v>648.96726396396389</v>
      </c>
      <c r="E72" s="137">
        <f t="shared" si="20"/>
        <v>-259.48404234234295</v>
      </c>
      <c r="F72" s="137">
        <f t="shared" si="20"/>
        <v>137.70983153153111</v>
      </c>
      <c r="G72" s="137">
        <f t="shared" si="20"/>
        <v>63.650484684684216</v>
      </c>
      <c r="H72" s="137">
        <f t="shared" si="20"/>
        <v>199.2814362612603</v>
      </c>
      <c r="I72" s="137">
        <f t="shared" si="20"/>
        <v>123.59226396396343</v>
      </c>
      <c r="J72" s="26"/>
      <c r="K72" s="137">
        <f>IF(K64=0,0,K67-K68)</f>
        <v>831.52943445945493</v>
      </c>
      <c r="L72" s="4"/>
    </row>
    <row r="73" spans="1:12" ht="15" customHeight="1">
      <c r="A73" s="68" t="s">
        <v>154</v>
      </c>
      <c r="B73" s="240">
        <f>IF(K64=0,0,(K64*60)/K11)</f>
        <v>61.929386631471367</v>
      </c>
      <c r="C73" s="78">
        <f>IF(C63=0,0,(C63*60)/C11)</f>
        <v>56.974789915966383</v>
      </c>
      <c r="D73" s="78">
        <f t="shared" ref="D73:I73" si="21">IF(D63=0,0,(D63*60)/D11)</f>
        <v>73.303167420814475</v>
      </c>
      <c r="E73" s="78">
        <f t="shared" si="21"/>
        <v>66.891891891891888</v>
      </c>
      <c r="F73" s="78">
        <f t="shared" si="21"/>
        <v>66.935483870967744</v>
      </c>
      <c r="G73" s="78">
        <f t="shared" si="21"/>
        <v>59.560669456066947</v>
      </c>
      <c r="H73" s="78">
        <f t="shared" si="21"/>
        <v>60.421686746987952</v>
      </c>
      <c r="I73" s="78">
        <f t="shared" si="21"/>
        <v>65.461165048543691</v>
      </c>
      <c r="J73" s="26"/>
      <c r="K73" s="243">
        <f>IF(K63=0,0,(K63*60)/K11)</f>
        <v>63.80295897780767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16.625167785234897</v>
      </c>
      <c r="C74" s="78">
        <f t="shared" ref="C74:K74" si="22">IF(C15=0,0,(C8/(C15/8)))</f>
        <v>17.385826771653544</v>
      </c>
      <c r="D74" s="78">
        <f t="shared" si="22"/>
        <v>12.826446280991735</v>
      </c>
      <c r="E74" s="78">
        <f t="shared" si="22"/>
        <v>16.502242152466369</v>
      </c>
      <c r="F74" s="78">
        <f t="shared" si="22"/>
        <v>17.655172413793103</v>
      </c>
      <c r="G74" s="78">
        <f t="shared" si="22"/>
        <v>19.146814404432131</v>
      </c>
      <c r="H74" s="78">
        <f t="shared" si="22"/>
        <v>15.932773109243698</v>
      </c>
      <c r="I74" s="78">
        <f t="shared" si="22"/>
        <v>15.104622871046228</v>
      </c>
      <c r="J74" s="26"/>
      <c r="K74" s="243">
        <f t="shared" si="22"/>
        <v>16.138606403013181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13.000000000000002</v>
      </c>
      <c r="C75" s="78">
        <f>IF(C19=0,0,(C9/(C19/8)))</f>
        <v>13.784615384615385</v>
      </c>
      <c r="D75" s="78">
        <f t="shared" ref="D75:I75" si="23">IF(D19=0,0,(D9/(D19/8)))</f>
        <v>12</v>
      </c>
      <c r="E75" s="78">
        <f t="shared" si="23"/>
        <v>13.090909090909092</v>
      </c>
      <c r="F75" s="78">
        <f t="shared" si="23"/>
        <v>11.03448275862069</v>
      </c>
      <c r="G75" s="78">
        <f t="shared" si="23"/>
        <v>11.151515151515152</v>
      </c>
      <c r="H75" s="78">
        <f t="shared" si="23"/>
        <v>12</v>
      </c>
      <c r="I75" s="78">
        <f t="shared" si="23"/>
        <v>8.9302325581395348</v>
      </c>
      <c r="J75" s="26"/>
      <c r="K75" s="243">
        <f>IF(K19=0,0,(K9/(K19/8)))</f>
        <v>11.923287671232877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14.218958611481973</v>
      </c>
      <c r="C76" s="78">
        <f>IF(C27=0,0,(C12/(C27/7.5)))</f>
        <v>9.375</v>
      </c>
      <c r="D76" s="78">
        <f t="shared" ref="D76:I76" si="24">IF(D27=0,0,(D12/(D27/7.5)))</f>
        <v>10.3125</v>
      </c>
      <c r="E76" s="78">
        <f t="shared" si="24"/>
        <v>9.375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9.5089285714285712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53.107142857142854</v>
      </c>
      <c r="C77" s="78">
        <f>IF(C43=0,0,(C11/(C43/7.5)))</f>
        <v>48.571428571428569</v>
      </c>
      <c r="D77" s="78">
        <f t="shared" ref="D77:I77" si="25">IF(D43=0,0,(D11/(D43/7.5)))</f>
        <v>42.5</v>
      </c>
      <c r="E77" s="78">
        <f t="shared" si="25"/>
        <v>46.25</v>
      </c>
      <c r="F77" s="78">
        <f t="shared" si="25"/>
        <v>43.59375</v>
      </c>
      <c r="G77" s="78">
        <f t="shared" si="25"/>
        <v>44.8125</v>
      </c>
      <c r="H77" s="78">
        <f t="shared" si="25"/>
        <v>46.6875</v>
      </c>
      <c r="I77" s="78">
        <f t="shared" si="25"/>
        <v>50.655737704918039</v>
      </c>
      <c r="J77" s="38"/>
      <c r="K77" s="78">
        <f>IF(K43=0,0,(K11/(K43/7.5)))</f>
        <v>46.037151702786382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2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zoomScaleSheetLayoutView="100" workbookViewId="0">
      <selection activeCell="L11" sqref="L11:O11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147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-0.32675957537854217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147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6">
        <f>'Week 23'!C6+'Week 24'!C6+'Week 25'!C6+'Week 26'!C6+'Week 27'!C6</f>
        <v>1265</v>
      </c>
      <c r="D6" s="16">
        <f>'Week 23'!D6+'Week 24'!D6+'Week 25'!D6+'Week 26'!D6+'Week 27'!D6</f>
        <v>1386</v>
      </c>
      <c r="E6" s="16">
        <f>'Week 23'!E6+'Week 24'!E6+'Week 25'!E6+'Week 26'!E6</f>
        <v>733</v>
      </c>
      <c r="F6" s="16">
        <f>'Week 23'!F6+'Week 24'!F6+'Week 25'!F6+'Week 26'!F6</f>
        <v>1004</v>
      </c>
      <c r="G6" s="16">
        <f>'Week 23'!G6+'Week 24'!G6+'Week 25'!G6+'Week 26'!G6</f>
        <v>1098</v>
      </c>
      <c r="H6" s="16">
        <f>'Week 23'!H6+'Week 24'!H6+'Week 25'!H6+'Week 26'!H6</f>
        <v>1117</v>
      </c>
      <c r="I6" s="16">
        <f>'Week 23'!I6+'Week 24'!I6+'Week 25'!I6+'Week 26'!I6</f>
        <v>992</v>
      </c>
      <c r="J6" s="37"/>
      <c r="K6" s="18">
        <f>SUM(C6:I6)</f>
        <v>7595</v>
      </c>
      <c r="L6" s="263">
        <f>+K67/K6</f>
        <v>12.633240424621459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1.0201612903225807</v>
      </c>
      <c r="D7" s="42">
        <f t="shared" ref="D7:I7" si="0">D6/1240</f>
        <v>1.1177419354838709</v>
      </c>
      <c r="E7" s="42">
        <f t="shared" si="0"/>
        <v>0.59112903225806457</v>
      </c>
      <c r="F7" s="42">
        <f t="shared" si="0"/>
        <v>0.80967741935483872</v>
      </c>
      <c r="G7" s="42">
        <f t="shared" si="0"/>
        <v>0.88548387096774195</v>
      </c>
      <c r="H7" s="42">
        <f t="shared" si="0"/>
        <v>0.90080645161290318</v>
      </c>
      <c r="I7" s="42">
        <f t="shared" si="0"/>
        <v>0.8</v>
      </c>
      <c r="J7" s="37"/>
      <c r="K7" s="42">
        <f>K6/8680</f>
        <v>0.875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6">
        <f>'Week 23'!C8+'Week 24'!C8+'Week 25'!C8+'Week 26'!C8+'Week 27'!C8</f>
        <v>1125</v>
      </c>
      <c r="D8" s="16">
        <f>'Week 23'!D8+'Week 24'!D8+'Week 25'!D8+'Week 26'!D8+'Week 27'!D8</f>
        <v>1181</v>
      </c>
      <c r="E8" s="16">
        <f>'Week 23'!E8+'Week 24'!E8+'Week 25'!E8+'Week 26'!E8</f>
        <v>702</v>
      </c>
      <c r="F8" s="16">
        <f>'Week 23'!F8+'Week 24'!F8+'Week 25'!F8+'Week 26'!F8</f>
        <v>922</v>
      </c>
      <c r="G8" s="16">
        <f>'Week 23'!G8+'Week 24'!G8+'Week 25'!G8+'Week 26'!G8</f>
        <v>1000</v>
      </c>
      <c r="H8" s="16">
        <f>'Week 23'!H8+'Week 24'!H8+'Week 25'!H8+'Week 26'!H8</f>
        <v>1010</v>
      </c>
      <c r="I8" s="16">
        <f>'Week 23'!I8+'Week 24'!I8+'Week 25'!I8+'Week 26'!I8</f>
        <v>870</v>
      </c>
      <c r="J8" s="37"/>
      <c r="K8" s="18">
        <f t="shared" ref="K8:K13" si="1">SUM(C8:I8)</f>
        <v>6810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6">
        <f>'Week 23'!C9+'Week 24'!C9+'Week 25'!C9+'Week 26'!C9+'Week 27'!C9</f>
        <v>65</v>
      </c>
      <c r="D9" s="16">
        <f>'Week 23'!D9+'Week 24'!D9+'Week 25'!D9+'Week 26'!D9+'Week 27'!D9</f>
        <v>64</v>
      </c>
      <c r="E9" s="16">
        <f>'Week 23'!E9+'Week 24'!E9+'Week 25'!E9+'Week 26'!E9</f>
        <v>48</v>
      </c>
      <c r="F9" s="16">
        <f>'Week 23'!F9+'Week 24'!F9+'Week 25'!F9+'Week 26'!F9</f>
        <v>52</v>
      </c>
      <c r="G9" s="16">
        <f>'Week 23'!G9+'Week 24'!G9+'Week 25'!G9+'Week 26'!G9</f>
        <v>44</v>
      </c>
      <c r="H9" s="16">
        <f>'Week 23'!H9+'Week 24'!H9+'Week 25'!H9+'Week 26'!H9</f>
        <v>52</v>
      </c>
      <c r="I9" s="16">
        <f>'Week 23'!I9+'Week 24'!I9+'Week 25'!I9+'Week 26'!I9</f>
        <v>55</v>
      </c>
      <c r="J9" s="37"/>
      <c r="K9" s="18">
        <f t="shared" si="1"/>
        <v>380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6">
        <f>'Week 23'!C10+'Week 24'!C10+'Week 25'!C10+'Week 26'!C10+'Week 27'!C10</f>
        <v>20</v>
      </c>
      <c r="D10" s="16">
        <f>'Week 23'!D10+'Week 24'!D10+'Week 25'!D10+'Week 26'!D10+'Week 27'!D10</f>
        <v>4</v>
      </c>
      <c r="E10" s="16">
        <f>'Week 23'!E10+'Week 24'!E10+'Week 25'!E10+'Week 26'!E10</f>
        <v>0</v>
      </c>
      <c r="F10" s="16">
        <f>'Week 23'!F10+'Week 24'!F10+'Week 25'!F10+'Week 26'!F10</f>
        <v>5</v>
      </c>
      <c r="G10" s="16">
        <f>'Week 23'!G10+'Week 24'!G10+'Week 25'!G10+'Week 26'!G10</f>
        <v>3</v>
      </c>
      <c r="H10" s="16">
        <f>'Week 23'!H10+'Week 24'!H10+'Week 25'!H10+'Week 26'!H10</f>
        <v>3</v>
      </c>
      <c r="I10" s="16">
        <f>'Week 23'!I10+'Week 24'!I10+'Week 25'!I10+'Week 26'!I10</f>
        <v>1</v>
      </c>
      <c r="J10" s="37"/>
      <c r="K10" s="18">
        <f t="shared" si="1"/>
        <v>36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6">
        <f>'Week 23'!C11+'Week 24'!C11+'Week 25'!C11+'Week 26'!C11+'Week 27'!C11</f>
        <v>1210</v>
      </c>
      <c r="D11" s="16">
        <f>'Week 23'!D11+'Week 24'!D11+'Week 25'!D11+'Week 26'!D11+'Week 27'!D11</f>
        <v>1249</v>
      </c>
      <c r="E11" s="16">
        <f>'Week 23'!E11+'Week 24'!E11+'Week 25'!E11+'Week 26'!E11</f>
        <v>750</v>
      </c>
      <c r="F11" s="16">
        <f>'Week 23'!F11+'Week 24'!F11+'Week 25'!F11+'Week 26'!F11</f>
        <v>979</v>
      </c>
      <c r="G11" s="16">
        <f>'Week 23'!G11+'Week 24'!G11+'Week 25'!G11+'Week 26'!G11</f>
        <v>1047</v>
      </c>
      <c r="H11" s="16">
        <f>'Week 23'!H11+'Week 24'!H11+'Week 25'!H11+'Week 26'!H11</f>
        <v>1065</v>
      </c>
      <c r="I11" s="16">
        <f>'Week 23'!I11+'Week 24'!I11+'Week 25'!I11+'Week 26'!I11</f>
        <v>926</v>
      </c>
      <c r="J11" s="37"/>
      <c r="K11" s="18">
        <f t="shared" si="1"/>
        <v>7226</v>
      </c>
      <c r="L11" s="284">
        <f>+K63/K11</f>
        <v>0.95422086908386372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6">
        <f>'Week 23'!C12+'Week 24'!C12+'Week 25'!C12+'Week 26'!C12+'Week 27'!C12</f>
        <v>10</v>
      </c>
      <c r="D12" s="16">
        <f>'Week 23'!D12+'Week 24'!D12+'Week 25'!D12+'Week 26'!D12+'Week 27'!D12</f>
        <v>20</v>
      </c>
      <c r="E12" s="16">
        <f>'Week 23'!E12+'Week 24'!E12+'Week 25'!E12+'Week 26'!E12</f>
        <v>21</v>
      </c>
      <c r="F12" s="16">
        <f>'Week 23'!F12+'Week 24'!F12+'Week 25'!F12+'Week 26'!F12</f>
        <v>0</v>
      </c>
      <c r="G12" s="16">
        <f>'Week 23'!G12+'Week 24'!G12+'Week 25'!G12+'Week 26'!G12</f>
        <v>10</v>
      </c>
      <c r="H12" s="16">
        <f>'Week 23'!H12+'Week 24'!H12+'Week 25'!H12+'Week 26'!H12</f>
        <v>32</v>
      </c>
      <c r="I12" s="16">
        <f>'Week 23'!I12+'Week 24'!I12+'Week 25'!I12+'Week 26'!I12</f>
        <v>41</v>
      </c>
      <c r="J12" s="37"/>
      <c r="K12" s="18">
        <f t="shared" si="1"/>
        <v>134</v>
      </c>
      <c r="L12" s="51"/>
      <c r="M12" s="4"/>
    </row>
    <row r="13" spans="1:24">
      <c r="A13" s="15"/>
      <c r="B13" s="62" t="str">
        <f>'Week 1'!B13</f>
        <v>Documented Inspections</v>
      </c>
      <c r="C13" s="16">
        <f>'Week 23'!C13+'Week 24'!C13+'Week 25'!C13+'Week 26'!C13+'Week 27'!C13</f>
        <v>10</v>
      </c>
      <c r="D13" s="16">
        <f>'Week 23'!D13+'Week 24'!D13+'Week 25'!D13+'Week 26'!D13+'Week 27'!D13</f>
        <v>10</v>
      </c>
      <c r="E13" s="16">
        <f>'Week 23'!E13+'Week 24'!E13+'Week 25'!E13+'Week 26'!E13</f>
        <v>10</v>
      </c>
      <c r="F13" s="16">
        <f>'Week 23'!F13+'Week 24'!F13+'Week 25'!F13+'Week 26'!F13</f>
        <v>10</v>
      </c>
      <c r="G13" s="16">
        <f>'Week 23'!G13+'Week 24'!G13+'Week 25'!G13+'Week 26'!G13</f>
        <v>10</v>
      </c>
      <c r="H13" s="16">
        <f>'Week 23'!H13+'Week 24'!H13+'Week 25'!H13+'Week 26'!H13</f>
        <v>10</v>
      </c>
      <c r="I13" s="16">
        <f>'Week 23'!I13+'Week 24'!I13+'Week 25'!I13+'Week 26'!I13</f>
        <v>10</v>
      </c>
      <c r="J13" s="37"/>
      <c r="K13" s="18">
        <f t="shared" si="1"/>
        <v>70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185">
        <f>'Week 23'!C15+'Week 24'!C15+'Week 25'!C15+'Week 26'!C15+'Week 27'!C15</f>
        <v>578.4</v>
      </c>
      <c r="D15" s="185">
        <f>'Week 23'!D15+'Week 24'!D15+'Week 25'!D15+'Week 26'!D15+'Week 27'!D15</f>
        <v>650.5</v>
      </c>
      <c r="E15" s="185">
        <f>'Week 23'!E15+'Week 24'!E15+'Week 25'!E15+'Week 26'!E15</f>
        <v>341.8</v>
      </c>
      <c r="F15" s="185">
        <f>'Week 23'!F15+'Week 24'!F15+'Week 25'!F15+'Week 26'!F15</f>
        <v>439.5</v>
      </c>
      <c r="G15" s="185">
        <f>'Week 23'!G15+'Week 24'!G15+'Week 25'!G15+'Week 26'!G15</f>
        <v>489.7</v>
      </c>
      <c r="H15" s="185">
        <f>'Week 23'!H15+'Week 24'!H15+'Week 25'!H15+'Week 26'!H15</f>
        <v>499.6</v>
      </c>
      <c r="I15" s="185">
        <f>'Week 23'!I15+'Week 24'!I15+'Week 25'!I15+'Week 26'!I15</f>
        <v>402.79999999999995</v>
      </c>
      <c r="J15" s="39"/>
      <c r="K15" s="22">
        <f>SUM(C15:I15)</f>
        <v>3402.3</v>
      </c>
      <c r="L15" s="4"/>
      <c r="M15" s="21"/>
    </row>
    <row r="16" spans="1:24">
      <c r="A16" s="345"/>
      <c r="B16" s="65" t="s">
        <v>3</v>
      </c>
      <c r="C16" s="185">
        <f>'Week 23'!C16+'Week 24'!C16+'Week 25'!C16+'Week 26'!C16+'Week 27'!C16</f>
        <v>540.54054054054063</v>
      </c>
      <c r="D16" s="185">
        <f>'Week 23'!D16+'Week 24'!D16+'Week 25'!D16+'Week 26'!D16+'Week 27'!D16</f>
        <v>569.36936936936945</v>
      </c>
      <c r="E16" s="185">
        <f>'Week 23'!E16+'Week 24'!E16+'Week 25'!E16+'Week 26'!E16</f>
        <v>337.29729729729729</v>
      </c>
      <c r="F16" s="185">
        <f>'Week 23'!F16+'Week 24'!F16+'Week 25'!F16+'Week 26'!F16</f>
        <v>443.00300300300307</v>
      </c>
      <c r="G16" s="185">
        <f>'Week 23'!G16+'Week 24'!G16+'Week 25'!G16+'Week 26'!G16</f>
        <v>479.0390390390391</v>
      </c>
      <c r="H16" s="185">
        <f>'Week 23'!H16+'Week 24'!H16+'Week 25'!H16+'Week 26'!H16</f>
        <v>483.8438438438439</v>
      </c>
      <c r="I16" s="185">
        <f>'Week 23'!I16+'Week 24'!I16+'Week 25'!I16+'Week 26'!I16</f>
        <v>418.978978978979</v>
      </c>
      <c r="J16" s="39"/>
      <c r="K16" s="22">
        <f>SUM(C16:I16)</f>
        <v>3272.0720720720719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0.93454450300923353</v>
      </c>
      <c r="D17" s="42">
        <f t="shared" si="2"/>
        <v>0.87527958396521055</v>
      </c>
      <c r="E17" s="42">
        <f t="shared" si="2"/>
        <v>0.98682649882181772</v>
      </c>
      <c r="F17" s="42">
        <f t="shared" si="2"/>
        <v>1.0079704277656498</v>
      </c>
      <c r="G17" s="42">
        <f t="shared" si="2"/>
        <v>0.97822960800293879</v>
      </c>
      <c r="H17" s="42">
        <f t="shared" si="2"/>
        <v>0.96846245765381078</v>
      </c>
      <c r="I17" s="42">
        <f t="shared" si="2"/>
        <v>1.0401662834632053</v>
      </c>
      <c r="J17" s="41"/>
      <c r="K17" s="42">
        <f>IF(K15=0,0,K16/K15)</f>
        <v>0.96172356114160173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'Week 23'!C19+'Week 24'!C19+'Week 25'!C19+'Week 26'!C19+'Week 27'!C19</f>
        <v>47.6</v>
      </c>
      <c r="D19" s="185">
        <f>'Week 23'!D19+'Week 24'!D19+'Week 25'!D19+'Week 26'!D19+'Week 27'!D19</f>
        <v>36.1</v>
      </c>
      <c r="E19" s="185">
        <f>'Week 23'!E19+'Week 24'!E19+'Week 25'!E19+'Week 26'!E19</f>
        <v>30.6</v>
      </c>
      <c r="F19" s="185">
        <f>'Week 23'!F19+'Week 24'!F19+'Week 25'!F19+'Week 26'!F19</f>
        <v>36.700000000000003</v>
      </c>
      <c r="G19" s="185">
        <f>'Week 23'!G19+'Week 24'!G19+'Week 25'!G19+'Week 26'!G19</f>
        <v>29.2</v>
      </c>
      <c r="H19" s="185">
        <f>'Week 23'!H19+'Week 24'!H19+'Week 25'!H19+'Week 26'!H19</f>
        <v>29.7</v>
      </c>
      <c r="I19" s="185">
        <f>'Week 23'!I19+'Week 24'!I19+'Week 25'!I19+'Week 26'!I19</f>
        <v>30.9</v>
      </c>
      <c r="J19" s="39"/>
      <c r="K19" s="22">
        <f>SUM(C19:I19)</f>
        <v>240.79999999999998</v>
      </c>
      <c r="L19" s="4"/>
      <c r="M19" s="4"/>
    </row>
    <row r="20" spans="1:13">
      <c r="A20" s="345"/>
      <c r="B20" s="65" t="s">
        <v>3</v>
      </c>
      <c r="C20" s="185">
        <f>'Week 23'!C20+'Week 24'!C20+'Week 25'!C20+'Week 26'!C20+'Week 27'!C20</f>
        <v>40</v>
      </c>
      <c r="D20" s="185">
        <f>'Week 23'!D20+'Week 24'!D20+'Week 25'!D20+'Week 26'!D20+'Week 27'!D20</f>
        <v>40</v>
      </c>
      <c r="E20" s="185">
        <f>'Week 23'!E20+'Week 24'!E20+'Week 25'!E20+'Week 26'!E20</f>
        <v>28.923076923076923</v>
      </c>
      <c r="F20" s="185">
        <f>'Week 23'!F20+'Week 24'!F20+'Week 25'!F20+'Week 26'!F20</f>
        <v>32</v>
      </c>
      <c r="G20" s="185">
        <f>'Week 23'!G20+'Week 24'!G20+'Week 25'!G20+'Week 26'!G20</f>
        <v>22.76923076923077</v>
      </c>
      <c r="H20" s="185">
        <f>'Week 23'!H20+'Week 24'!H20+'Week 25'!H20+'Week 26'!H20</f>
        <v>28.923076923076923</v>
      </c>
      <c r="I20" s="185">
        <f>'Week 23'!I20+'Week 24'!I20+'Week 25'!I20+'Week 26'!I20</f>
        <v>32</v>
      </c>
      <c r="J20" s="39"/>
      <c r="K20" s="22">
        <f>SUM(C20:I20)</f>
        <v>224.61538461538461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0.84033613445378152</v>
      </c>
      <c r="D21" s="42">
        <f t="shared" si="3"/>
        <v>1.1080332409972298</v>
      </c>
      <c r="E21" s="42">
        <f t="shared" si="3"/>
        <v>0.94519859225741576</v>
      </c>
      <c r="F21" s="42">
        <f t="shared" si="3"/>
        <v>0.87193460490463204</v>
      </c>
      <c r="G21" s="42">
        <f t="shared" si="3"/>
        <v>0.77976817702845103</v>
      </c>
      <c r="H21" s="42">
        <f t="shared" si="3"/>
        <v>0.9738409738409739</v>
      </c>
      <c r="I21" s="42">
        <f t="shared" si="3"/>
        <v>1.0355987055016183</v>
      </c>
      <c r="J21" s="41"/>
      <c r="K21" s="42">
        <f>IF(K19=0,0,K20/K19)</f>
        <v>0.93278814209046768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185">
        <f>'Week 23'!C23+'Week 24'!C23+'Week 25'!C23+'Week 26'!C23+'Week 27'!C23</f>
        <v>97.8</v>
      </c>
      <c r="D23" s="185">
        <f>'Week 23'!D23+'Week 24'!D23+'Week 25'!D23+'Week 26'!D23+'Week 27'!D23</f>
        <v>107.30000000000001</v>
      </c>
      <c r="E23" s="185">
        <f>'Week 23'!E23+'Week 24'!E23+'Week 25'!E23+'Week 26'!E23</f>
        <v>85.6</v>
      </c>
      <c r="F23" s="185">
        <f>'Week 23'!F23+'Week 24'!F23+'Week 25'!F23+'Week 26'!F23</f>
        <v>85.2</v>
      </c>
      <c r="G23" s="185">
        <f>'Week 23'!G23+'Week 24'!G23+'Week 25'!G23+'Week 26'!G23</f>
        <v>75.8</v>
      </c>
      <c r="H23" s="185">
        <f>'Week 23'!H23+'Week 24'!H23+'Week 25'!H23+'Week 26'!H23</f>
        <v>89.199999999999989</v>
      </c>
      <c r="I23" s="185">
        <f>'Week 23'!I23+'Week 24'!I23+'Week 25'!I23+'Week 26'!I23</f>
        <v>83.5</v>
      </c>
      <c r="J23" s="39"/>
      <c r="K23" s="22">
        <f>SUM(C23:I23)</f>
        <v>624.40000000000009</v>
      </c>
      <c r="L23" s="4"/>
      <c r="M23" s="4"/>
    </row>
    <row r="24" spans="1:13">
      <c r="A24" s="337"/>
      <c r="B24" s="65" t="s">
        <v>3</v>
      </c>
      <c r="C24" s="185">
        <f>'Week 23'!C24+'Week 24'!C24+'Week 25'!C24+'Week 26'!C24+'Week 27'!C24</f>
        <v>112.5</v>
      </c>
      <c r="D24" s="185">
        <f>'Week 23'!D24+'Week 24'!D24+'Week 25'!D24+'Week 26'!D24+'Week 27'!D24</f>
        <v>112.5</v>
      </c>
      <c r="E24" s="185">
        <f>'Week 23'!E24+'Week 24'!E24+'Week 25'!E24+'Week 26'!E24</f>
        <v>67.5</v>
      </c>
      <c r="F24" s="185">
        <f>'Week 23'!F24+'Week 24'!F24+'Week 25'!F24+'Week 26'!F24</f>
        <v>90</v>
      </c>
      <c r="G24" s="185">
        <f>'Week 23'!G24+'Week 24'!G24+'Week 25'!G24+'Week 26'!G24</f>
        <v>90</v>
      </c>
      <c r="H24" s="185">
        <f>'Week 23'!H24+'Week 24'!H24+'Week 25'!H24+'Week 26'!H24</f>
        <v>90</v>
      </c>
      <c r="I24" s="185">
        <f>'Week 23'!I24+'Week 24'!I24+'Week 25'!I24+'Week 26'!I24</f>
        <v>82.5</v>
      </c>
      <c r="J24" s="39"/>
      <c r="K24" s="22">
        <f>SUM(C24:I24)</f>
        <v>645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1.1503067484662577</v>
      </c>
      <c r="D25" s="42">
        <f t="shared" si="4"/>
        <v>1.048462255358807</v>
      </c>
      <c r="E25" s="42">
        <f t="shared" si="4"/>
        <v>0.78855140186915895</v>
      </c>
      <c r="F25" s="42">
        <f t="shared" si="4"/>
        <v>1.056338028169014</v>
      </c>
      <c r="G25" s="42">
        <f t="shared" si="4"/>
        <v>1.187335092348285</v>
      </c>
      <c r="H25" s="42">
        <f t="shared" si="4"/>
        <v>1.0089686098654709</v>
      </c>
      <c r="I25" s="42">
        <f t="shared" si="4"/>
        <v>0.9880239520958084</v>
      </c>
      <c r="J25" s="41"/>
      <c r="K25" s="42">
        <f>IF(K23=0,0,K24/K23)</f>
        <v>1.0329916720051249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185">
        <f>'Week 23'!C27+'Week 24'!C27+'Week 25'!C27+'Week 26'!C27+'Week 27'!C27</f>
        <v>7.7</v>
      </c>
      <c r="D27" s="185">
        <f>'Week 23'!D27+'Week 24'!D27+'Week 25'!D27+'Week 26'!D27+'Week 27'!D27</f>
        <v>15.5</v>
      </c>
      <c r="E27" s="185">
        <f>'Week 23'!E27+'Week 24'!E27+'Week 25'!E27+'Week 26'!E27</f>
        <v>14.6</v>
      </c>
      <c r="F27" s="185">
        <f>'Week 23'!F27+'Week 24'!F27+'Week 25'!F27+'Week 26'!F27</f>
        <v>0</v>
      </c>
      <c r="G27" s="185">
        <f>'Week 23'!G27+'Week 24'!G27+'Week 25'!G27+'Week 26'!G27</f>
        <v>7.5</v>
      </c>
      <c r="H27" s="185">
        <f>'Week 23'!H27+'Week 24'!H27+'Week 25'!H27+'Week 26'!H27</f>
        <v>23.1</v>
      </c>
      <c r="I27" s="185">
        <f>'Week 23'!I27+'Week 24'!I27+'Week 25'!I27+'Week 26'!I27</f>
        <v>21.6</v>
      </c>
      <c r="J27" s="39"/>
      <c r="K27" s="22">
        <f>SUM(C27:I27)</f>
        <v>90</v>
      </c>
      <c r="L27" s="4"/>
      <c r="M27" s="4"/>
    </row>
    <row r="28" spans="1:13">
      <c r="A28" s="337"/>
      <c r="B28" s="65" t="s">
        <v>3</v>
      </c>
      <c r="C28" s="185">
        <f>'Week 23'!C28+'Week 24'!C28+'Week 25'!C28+'Week 26'!C28+'Week 27'!C28</f>
        <v>5.35</v>
      </c>
      <c r="D28" s="185">
        <f>'Week 23'!D28+'Week 24'!D28+'Week 25'!D28+'Week 26'!D28+'Week 27'!D28</f>
        <v>10.7</v>
      </c>
      <c r="E28" s="185">
        <f>'Week 23'!E28+'Week 24'!E28+'Week 25'!E28+'Week 26'!E28</f>
        <v>10.7</v>
      </c>
      <c r="F28" s="185">
        <f>'Week 23'!F28+'Week 24'!F28+'Week 25'!F28+'Week 26'!F28</f>
        <v>0</v>
      </c>
      <c r="G28" s="185">
        <f>'Week 23'!G28+'Week 24'!G28+'Week 25'!G28+'Week 26'!G28</f>
        <v>5.35</v>
      </c>
      <c r="H28" s="185">
        <f>'Week 23'!H28+'Week 24'!H28+'Week 25'!H28+'Week 26'!H28</f>
        <v>16.049999999999997</v>
      </c>
      <c r="I28" s="185">
        <f>'Week 23'!I28+'Week 24'!I28+'Week 25'!I28+'Week 26'!I28</f>
        <v>21.4</v>
      </c>
      <c r="J28" s="39"/>
      <c r="K28" s="22">
        <f>SUM(C28:I28)</f>
        <v>69.549999999999983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0.69480519480519476</v>
      </c>
      <c r="D29" s="42">
        <f t="shared" si="5"/>
        <v>0.69032258064516128</v>
      </c>
      <c r="E29" s="42">
        <f t="shared" si="5"/>
        <v>0.73287671232876705</v>
      </c>
      <c r="F29" s="42">
        <f t="shared" si="5"/>
        <v>0</v>
      </c>
      <c r="G29" s="42">
        <f t="shared" si="5"/>
        <v>0.71333333333333326</v>
      </c>
      <c r="H29" s="42">
        <f t="shared" si="5"/>
        <v>0.69480519480519465</v>
      </c>
      <c r="I29" s="42">
        <f t="shared" si="5"/>
        <v>0.99074074074074059</v>
      </c>
      <c r="J29" s="41"/>
      <c r="K29" s="42">
        <f>IF(K27=0,0,K28/K27)</f>
        <v>0.77277777777777756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'Week 23'!C31+'Week 24'!C31+'Week 25'!C31+'Week 26'!C31+'Week 27'!C31</f>
        <v>35.25</v>
      </c>
      <c r="D31" s="185">
        <f>'Week 23'!D31+'Week 24'!D31+'Week 25'!D31+'Week 26'!D31+'Week 27'!D31</f>
        <v>37.1</v>
      </c>
      <c r="E31" s="185">
        <f>'Week 23'!E31+'Week 24'!E31+'Week 25'!E31+'Week 26'!E31</f>
        <v>27.6</v>
      </c>
      <c r="F31" s="185">
        <f>'Week 23'!F31+'Week 24'!F31+'Week 25'!F31+'Week 26'!F31</f>
        <v>29</v>
      </c>
      <c r="G31" s="185">
        <f>'Week 23'!G31+'Week 24'!G31+'Week 25'!G31+'Week 26'!G31</f>
        <v>28.6</v>
      </c>
      <c r="H31" s="185">
        <f>'Week 23'!H31+'Week 24'!H31+'Week 25'!H31+'Week 26'!H31</f>
        <v>28.6</v>
      </c>
      <c r="I31" s="185">
        <f>'Week 23'!I31+'Week 24'!I31+'Week 25'!I31+'Week 26'!I31</f>
        <v>30</v>
      </c>
      <c r="J31" s="39"/>
      <c r="K31" s="22">
        <f>SUM(C31:I31)</f>
        <v>216.14999999999998</v>
      </c>
      <c r="L31" s="4"/>
      <c r="M31" s="4"/>
    </row>
    <row r="32" spans="1:13" ht="15.75" customHeight="1">
      <c r="A32" s="337"/>
      <c r="B32" s="65" t="s">
        <v>3</v>
      </c>
      <c r="C32" s="185">
        <f>'Week 23'!C32+'Week 24'!C32+'Week 25'!C32+'Week 26'!C32+'Week 27'!C32</f>
        <v>37.5</v>
      </c>
      <c r="D32" s="185">
        <f>'Week 23'!D32+'Week 24'!D32+'Week 25'!D32+'Week 26'!D32+'Week 27'!D32</f>
        <v>37.5</v>
      </c>
      <c r="E32" s="185">
        <f>'Week 23'!E32+'Week 24'!E32+'Week 25'!E32+'Week 26'!E32</f>
        <v>30</v>
      </c>
      <c r="F32" s="185">
        <f>'Week 23'!F32+'Week 24'!F32+'Week 25'!F32+'Week 26'!F32</f>
        <v>30</v>
      </c>
      <c r="G32" s="185">
        <f>'Week 23'!G32+'Week 24'!G32+'Week 25'!G32+'Week 26'!G32</f>
        <v>30</v>
      </c>
      <c r="H32" s="185">
        <f>'Week 23'!H32+'Week 24'!H32+'Week 25'!H32+'Week 26'!H32</f>
        <v>30</v>
      </c>
      <c r="I32" s="185">
        <f>'Week 23'!I32+'Week 24'!I32+'Week 25'!I32+'Week 26'!I32</f>
        <v>30</v>
      </c>
      <c r="J32" s="39"/>
      <c r="K32" s="22">
        <f>SUM(C32:I32)</f>
        <v>225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1.0638297872340425</v>
      </c>
      <c r="D33" s="42">
        <f t="shared" si="6"/>
        <v>1.0107816711590296</v>
      </c>
      <c r="E33" s="42">
        <f t="shared" si="6"/>
        <v>1.0869565217391304</v>
      </c>
      <c r="F33" s="42">
        <f t="shared" si="6"/>
        <v>1.0344827586206897</v>
      </c>
      <c r="G33" s="42">
        <f t="shared" si="6"/>
        <v>1.048951048951049</v>
      </c>
      <c r="H33" s="42">
        <f t="shared" si="6"/>
        <v>1.048951048951049</v>
      </c>
      <c r="I33" s="42">
        <f t="shared" si="6"/>
        <v>1</v>
      </c>
      <c r="J33" s="41"/>
      <c r="K33" s="42">
        <f>IF(K31=0,0,K32/K31)</f>
        <v>1.0409437890353923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185">
        <f>'Week 23'!C35+'Week 24'!C35+'Week 25'!C35+'Week 26'!C35+'Week 27'!C35</f>
        <v>36.75</v>
      </c>
      <c r="D35" s="185">
        <f>'Week 23'!D35+'Week 24'!D35+'Week 25'!D35+'Week 26'!D35+'Week 27'!D35</f>
        <v>38.5</v>
      </c>
      <c r="E35" s="185">
        <f>'Week 23'!E35+'Week 24'!E35+'Week 25'!E35+'Week 26'!E35</f>
        <v>30.1</v>
      </c>
      <c r="F35" s="185">
        <f>'Week 23'!F35+'Week 24'!F35+'Week 25'!F35+'Week 26'!F35</f>
        <v>30.1</v>
      </c>
      <c r="G35" s="185">
        <f>'Week 23'!G35+'Week 24'!G35+'Week 25'!G35+'Week 26'!G35</f>
        <v>30</v>
      </c>
      <c r="H35" s="185">
        <f>'Week 23'!H35+'Week 24'!H35+'Week 25'!H35+'Week 26'!H35</f>
        <v>30</v>
      </c>
      <c r="I35" s="185">
        <f>'Week 23'!I35+'Week 24'!I35+'Week 25'!I35+'Week 26'!I35</f>
        <v>29.3</v>
      </c>
      <c r="J35" s="39"/>
      <c r="K35" s="22">
        <f>SUM(C35:I35)</f>
        <v>224.75</v>
      </c>
      <c r="L35" s="4"/>
      <c r="M35" s="4"/>
    </row>
    <row r="36" spans="1:13">
      <c r="A36" s="337"/>
      <c r="B36" s="65" t="s">
        <v>3</v>
      </c>
      <c r="C36" s="185">
        <f>'Week 23'!C36+'Week 24'!C36+'Week 25'!C36+'Week 26'!C36+'Week 27'!C36</f>
        <v>37.5</v>
      </c>
      <c r="D36" s="185">
        <f>'Week 23'!D36+'Week 24'!D36+'Week 25'!D36+'Week 26'!D36+'Week 27'!D36</f>
        <v>37.5</v>
      </c>
      <c r="E36" s="185">
        <f>'Week 23'!E36+'Week 24'!E36+'Week 25'!E36+'Week 26'!E36</f>
        <v>30</v>
      </c>
      <c r="F36" s="185">
        <f>'Week 23'!F36+'Week 24'!F36+'Week 25'!F36+'Week 26'!F36</f>
        <v>30</v>
      </c>
      <c r="G36" s="185">
        <f>'Week 23'!G36+'Week 24'!G36+'Week 25'!G36+'Week 26'!G36</f>
        <v>30</v>
      </c>
      <c r="H36" s="185">
        <f>'Week 23'!H36+'Week 24'!H36+'Week 25'!H36+'Week 26'!H36</f>
        <v>30</v>
      </c>
      <c r="I36" s="185">
        <f>'Week 23'!I36+'Week 24'!I36+'Week 25'!I36+'Week 26'!I36</f>
        <v>30</v>
      </c>
      <c r="J36" s="39"/>
      <c r="K36" s="22">
        <f>SUM(C36:I36)</f>
        <v>225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1.0204081632653061</v>
      </c>
      <c r="D37" s="42">
        <f t="shared" si="7"/>
        <v>0.97402597402597402</v>
      </c>
      <c r="E37" s="42">
        <f t="shared" si="7"/>
        <v>0.99667774086378735</v>
      </c>
      <c r="F37" s="42">
        <f t="shared" si="7"/>
        <v>0.99667774086378735</v>
      </c>
      <c r="G37" s="42">
        <f t="shared" si="7"/>
        <v>1</v>
      </c>
      <c r="H37" s="42">
        <f t="shared" si="7"/>
        <v>1</v>
      </c>
      <c r="I37" s="42">
        <f t="shared" si="7"/>
        <v>1.0238907849829351</v>
      </c>
      <c r="J37" s="41"/>
      <c r="K37" s="42">
        <f>IF(K35=0,0,K36/K35)</f>
        <v>1.0011123470522802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185">
        <f>'Week 23'!C39+'Week 24'!C39+'Week 25'!C39+'Week 26'!C39+'Week 27'!C39</f>
        <v>75.3</v>
      </c>
      <c r="D39" s="185">
        <f>'Week 23'!D39+'Week 24'!D39+'Week 25'!D39+'Week 26'!D39+'Week 27'!D39</f>
        <v>45.300000000000004</v>
      </c>
      <c r="E39" s="185">
        <f>'Week 23'!E39+'Week 24'!E39+'Week 25'!E39+'Week 26'!E39</f>
        <v>37.799999999999997</v>
      </c>
      <c r="F39" s="185">
        <f>'Week 23'!F39+'Week 24'!F39+'Week 25'!F39+'Week 26'!F39</f>
        <v>45.6</v>
      </c>
      <c r="G39" s="185">
        <f>'Week 23'!G39+'Week 24'!G39+'Week 25'!G39+'Week 26'!G39</f>
        <v>45.4</v>
      </c>
      <c r="H39" s="185">
        <f>'Week 23'!H39+'Week 24'!H39+'Week 25'!H39+'Week 26'!H39</f>
        <v>57.3</v>
      </c>
      <c r="I39" s="185">
        <f>'Week 23'!I39+'Week 24'!I39+'Week 25'!I39+'Week 26'!I39</f>
        <v>53.1</v>
      </c>
      <c r="J39" s="39"/>
      <c r="K39" s="22">
        <f>SUM(C39:I39)</f>
        <v>359.8</v>
      </c>
      <c r="L39" s="4"/>
      <c r="M39" s="4"/>
    </row>
    <row r="40" spans="1:13" ht="15.75" customHeight="1">
      <c r="A40" s="337"/>
      <c r="B40" s="65" t="s">
        <v>3</v>
      </c>
      <c r="C40" s="185">
        <f>'Week 23'!C40+'Week 24'!C40+'Week 25'!C40+'Week 26'!C40+'Week 27'!C40</f>
        <v>57.1</v>
      </c>
      <c r="D40" s="185">
        <f>'Week 23'!D40+'Week 24'!D40+'Week 25'!D40+'Week 26'!D40+'Week 27'!D40</f>
        <v>57.1</v>
      </c>
      <c r="E40" s="185">
        <f>'Week 23'!E40+'Week 24'!E40+'Week 25'!E40+'Week 26'!E40</f>
        <v>45.68</v>
      </c>
      <c r="F40" s="185">
        <f>'Week 23'!F40+'Week 24'!F40+'Week 25'!F40+'Week 26'!F40</f>
        <v>45.68</v>
      </c>
      <c r="G40" s="185">
        <f>'Week 23'!G40+'Week 24'!G40+'Week 25'!G40+'Week 26'!G40</f>
        <v>45.68</v>
      </c>
      <c r="H40" s="185">
        <f>'Week 23'!H40+'Week 24'!H40+'Week 25'!H40+'Week 26'!H40</f>
        <v>45.68</v>
      </c>
      <c r="I40" s="185">
        <f>'Week 23'!I40+'Week 24'!I40+'Week 25'!I40+'Week 26'!I40</f>
        <v>45.68</v>
      </c>
      <c r="J40" s="39"/>
      <c r="K40" s="22">
        <f>SUM(C40:I40)</f>
        <v>342.6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0.75830013280212483</v>
      </c>
      <c r="D41" s="42">
        <f t="shared" si="8"/>
        <v>1.260485651214128</v>
      </c>
      <c r="E41" s="42">
        <f t="shared" si="8"/>
        <v>1.2084656084656085</v>
      </c>
      <c r="F41" s="42">
        <f t="shared" si="8"/>
        <v>1.0017543859649123</v>
      </c>
      <c r="G41" s="42">
        <f t="shared" si="8"/>
        <v>1.0061674008810573</v>
      </c>
      <c r="H41" s="42">
        <f t="shared" si="8"/>
        <v>0.79720767888307154</v>
      </c>
      <c r="I41" s="42">
        <f t="shared" si="8"/>
        <v>0.86026365348399247</v>
      </c>
      <c r="J41" s="41"/>
      <c r="K41" s="42">
        <f>IF(K39=0,0,K40/K39)</f>
        <v>0.95219566425792113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185">
        <f>'Week 23'!C43+'Week 24'!C43+'Week 25'!C43+'Week 26'!C43+'Week 27'!C43</f>
        <v>166.5</v>
      </c>
      <c r="D43" s="185">
        <f>'Week 23'!D43+'Week 24'!D43+'Week 25'!D43+'Week 26'!D43+'Week 27'!D43</f>
        <v>177</v>
      </c>
      <c r="E43" s="185">
        <f>'Week 23'!E43+'Week 24'!E43+'Week 25'!E43+'Week 26'!E43</f>
        <v>125.5</v>
      </c>
      <c r="F43" s="185">
        <f>'Week 23'!F43+'Week 24'!F43+'Week 25'!F43+'Week 26'!F43</f>
        <v>121.5</v>
      </c>
      <c r="G43" s="185">
        <f>'Week 23'!G43+'Week 24'!G43+'Week 25'!G43+'Week 26'!G43</f>
        <v>128</v>
      </c>
      <c r="H43" s="185">
        <f>'Week 23'!H43+'Week 24'!H43+'Week 25'!H43+'Week 26'!H43</f>
        <v>128</v>
      </c>
      <c r="I43" s="185">
        <f>'Week 23'!I43+'Week 24'!I43+'Week 25'!I43+'Week 26'!I43</f>
        <v>128</v>
      </c>
      <c r="J43" s="39"/>
      <c r="K43" s="22">
        <f>SUM(C43:I43)</f>
        <v>974.5</v>
      </c>
      <c r="L43" s="4"/>
      <c r="M43" s="4"/>
    </row>
    <row r="44" spans="1:13" ht="15.75" customHeight="1">
      <c r="A44" s="337"/>
      <c r="B44" s="65" t="s">
        <v>3</v>
      </c>
      <c r="C44" s="185">
        <f>'Week 23'!C44+'Week 24'!C44+'Week 25'!C44+'Week 26'!C44+'Week 27'!C44</f>
        <v>150</v>
      </c>
      <c r="D44" s="185">
        <f>'Week 23'!D44+'Week 24'!D44+'Week 25'!D44+'Week 26'!D44+'Week 27'!D44</f>
        <v>150</v>
      </c>
      <c r="E44" s="185">
        <f>'Week 23'!E44+'Week 24'!E44+'Week 25'!E44+'Week 26'!E44</f>
        <v>120</v>
      </c>
      <c r="F44" s="185">
        <f>'Week 23'!F44+'Week 24'!F44+'Week 25'!F44+'Week 26'!F44</f>
        <v>120</v>
      </c>
      <c r="G44" s="185">
        <f>'Week 23'!G44+'Week 24'!G44+'Week 25'!G44+'Week 26'!G44</f>
        <v>120</v>
      </c>
      <c r="H44" s="185">
        <f>'Week 23'!H44+'Week 24'!H44+'Week 25'!H44+'Week 26'!H44</f>
        <v>120</v>
      </c>
      <c r="I44" s="185">
        <f>'Week 23'!I44+'Week 24'!I44+'Week 25'!I44+'Week 26'!I44</f>
        <v>120</v>
      </c>
      <c r="J44" s="39"/>
      <c r="K44" s="22">
        <f>SUM(C44:I44)</f>
        <v>900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0.90090090090090091</v>
      </c>
      <c r="D45" s="42">
        <f t="shared" si="9"/>
        <v>0.84745762711864403</v>
      </c>
      <c r="E45" s="42">
        <f t="shared" si="9"/>
        <v>0.95617529880478092</v>
      </c>
      <c r="F45" s="42">
        <f t="shared" si="9"/>
        <v>0.98765432098765427</v>
      </c>
      <c r="G45" s="42">
        <f t="shared" si="9"/>
        <v>0.9375</v>
      </c>
      <c r="H45" s="42">
        <f t="shared" si="9"/>
        <v>0.9375</v>
      </c>
      <c r="I45" s="42">
        <f t="shared" si="9"/>
        <v>0.9375</v>
      </c>
      <c r="J45" s="41"/>
      <c r="K45" s="42">
        <f>IF(K43=0,0,K44/K43)</f>
        <v>0.92355053873781423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185">
        <f>'Week 23'!C47+'Week 24'!C47+'Week 25'!C47+'Week 26'!C47+'Week 27'!C47</f>
        <v>16</v>
      </c>
      <c r="D47" s="185">
        <f>'Week 23'!D47+'Week 24'!D47+'Week 25'!D47+'Week 26'!D47+'Week 27'!D47</f>
        <v>16</v>
      </c>
      <c r="E47" s="185">
        <f>'Week 23'!E47+'Week 24'!E47+'Week 25'!E47+'Week 26'!E47</f>
        <v>28.799999999999997</v>
      </c>
      <c r="F47" s="185">
        <f>'Week 23'!F47+'Week 24'!F47+'Week 25'!F47+'Week 26'!F47</f>
        <v>31.9</v>
      </c>
      <c r="G47" s="185">
        <f>'Week 23'!G47+'Week 24'!G47+'Week 25'!G47+'Week 26'!G47</f>
        <v>32</v>
      </c>
      <c r="H47" s="185">
        <f>'Week 23'!H47+'Week 24'!H47+'Week 25'!H47+'Week 26'!H47</f>
        <v>31.9</v>
      </c>
      <c r="I47" s="185">
        <f>'Week 23'!I47+'Week 24'!I47+'Week 25'!I47+'Week 26'!I47</f>
        <v>31.9</v>
      </c>
      <c r="J47" s="39"/>
      <c r="K47" s="22">
        <f>SUM(C47:I47)</f>
        <v>188.5</v>
      </c>
      <c r="L47" s="4"/>
      <c r="M47" s="4"/>
    </row>
    <row r="48" spans="1:13">
      <c r="A48" s="337"/>
      <c r="B48" s="65" t="s">
        <v>3</v>
      </c>
      <c r="C48" s="185">
        <f>'Week 23'!C48+'Week 24'!C48+'Week 25'!C48+'Week 26'!C48+'Week 27'!C48</f>
        <v>40</v>
      </c>
      <c r="D48" s="185">
        <f>'Week 23'!D48+'Week 24'!D48+'Week 25'!D48+'Week 26'!D48+'Week 27'!D48</f>
        <v>40</v>
      </c>
      <c r="E48" s="185">
        <f>'Week 23'!E48+'Week 24'!E48+'Week 25'!E48+'Week 26'!E48</f>
        <v>32</v>
      </c>
      <c r="F48" s="185">
        <f>'Week 23'!F48+'Week 24'!F48+'Week 25'!F48+'Week 26'!F48</f>
        <v>32</v>
      </c>
      <c r="G48" s="185">
        <f>'Week 23'!G48+'Week 24'!G48+'Week 25'!G48+'Week 26'!G48</f>
        <v>32</v>
      </c>
      <c r="H48" s="185">
        <f>'Week 23'!H48+'Week 24'!H48+'Week 25'!H48+'Week 26'!H48</f>
        <v>32</v>
      </c>
      <c r="I48" s="185">
        <f>'Week 23'!I48+'Week 24'!I48+'Week 25'!I48+'Week 26'!I48</f>
        <v>32</v>
      </c>
      <c r="J48" s="39"/>
      <c r="K48" s="22">
        <f>SUM(C48:I48)</f>
        <v>240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2.5</v>
      </c>
      <c r="D49" s="42">
        <f t="shared" si="10"/>
        <v>2.5</v>
      </c>
      <c r="E49" s="42">
        <f t="shared" si="10"/>
        <v>1.1111111111111112</v>
      </c>
      <c r="F49" s="42">
        <f t="shared" si="10"/>
        <v>1.0031347962382446</v>
      </c>
      <c r="G49" s="42">
        <f t="shared" si="10"/>
        <v>1</v>
      </c>
      <c r="H49" s="42">
        <f t="shared" si="10"/>
        <v>1.0031347962382446</v>
      </c>
      <c r="I49" s="42">
        <f t="shared" si="10"/>
        <v>1.0031347962382446</v>
      </c>
      <c r="J49" s="41"/>
      <c r="K49" s="42">
        <f>IF(K47=0,0,K48/K47)</f>
        <v>1.273209549071618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185">
        <f>'Week 23'!C51+'Week 24'!C51+'Week 25'!C51+'Week 26'!C51+'Week 27'!C51</f>
        <v>31.9</v>
      </c>
      <c r="D51" s="185">
        <f>'Week 23'!D51+'Week 24'!D51+'Week 25'!D51+'Week 26'!D51+'Week 27'!D51</f>
        <v>40</v>
      </c>
      <c r="E51" s="185">
        <f>'Week 23'!E51+'Week 24'!E51+'Week 25'!E51+'Week 26'!E51</f>
        <v>32</v>
      </c>
      <c r="F51" s="185">
        <f>'Week 23'!F51+'Week 24'!F51+'Week 25'!F51+'Week 26'!F51</f>
        <v>32</v>
      </c>
      <c r="G51" s="185">
        <f>'Week 23'!G51+'Week 24'!G51+'Week 25'!G51+'Week 26'!G51</f>
        <v>32</v>
      </c>
      <c r="H51" s="185">
        <f>'Week 23'!H51+'Week 24'!H51+'Week 25'!H51+'Week 26'!H51</f>
        <v>31.3</v>
      </c>
      <c r="I51" s="185">
        <f>'Week 23'!I51+'Week 24'!I51+'Week 25'!I51+'Week 26'!I51</f>
        <v>32.200000000000003</v>
      </c>
      <c r="J51" s="39"/>
      <c r="K51" s="22">
        <f>SUM(C51:I51)</f>
        <v>231.40000000000003</v>
      </c>
      <c r="L51" s="4"/>
      <c r="M51" s="4"/>
    </row>
    <row r="52" spans="1:13">
      <c r="A52" s="337"/>
      <c r="B52" s="65" t="s">
        <v>3</v>
      </c>
      <c r="C52" s="185">
        <f>'Week 23'!C52+'Week 24'!C52+'Week 25'!C52+'Week 26'!C52+'Week 27'!C52</f>
        <v>68.5</v>
      </c>
      <c r="D52" s="185">
        <f>'Week 23'!D52+'Week 24'!D52+'Week 25'!D52+'Week 26'!D52+'Week 27'!D52</f>
        <v>68.5</v>
      </c>
      <c r="E52" s="185">
        <f>'Week 23'!E52+'Week 24'!E52+'Week 25'!E52+'Week 26'!E52</f>
        <v>54.8</v>
      </c>
      <c r="F52" s="185">
        <f>'Week 23'!F52+'Week 24'!F52+'Week 25'!F52+'Week 26'!F52</f>
        <v>54.8</v>
      </c>
      <c r="G52" s="185">
        <f>'Week 23'!G52+'Week 24'!G52+'Week 25'!G52+'Week 26'!G52</f>
        <v>54.8</v>
      </c>
      <c r="H52" s="185">
        <f>'Week 23'!H52+'Week 24'!H52+'Week 25'!H52+'Week 26'!H52</f>
        <v>54.8</v>
      </c>
      <c r="I52" s="185">
        <f>'Week 23'!I52+'Week 24'!I52+'Week 25'!I52+'Week 26'!I52</f>
        <v>54.8</v>
      </c>
      <c r="J52" s="39"/>
      <c r="K52" s="22">
        <f>SUM(C52:I52)</f>
        <v>411.00000000000006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2.1473354231974922</v>
      </c>
      <c r="D53" s="42">
        <f t="shared" si="11"/>
        <v>1.7124999999999999</v>
      </c>
      <c r="E53" s="42">
        <f t="shared" si="11"/>
        <v>1.7124999999999999</v>
      </c>
      <c r="F53" s="42">
        <f t="shared" si="11"/>
        <v>1.7124999999999999</v>
      </c>
      <c r="G53" s="42">
        <f t="shared" si="11"/>
        <v>1.7124999999999999</v>
      </c>
      <c r="H53" s="42">
        <f t="shared" si="11"/>
        <v>1.7507987220447283</v>
      </c>
      <c r="I53" s="42">
        <f t="shared" si="11"/>
        <v>1.7018633540372667</v>
      </c>
      <c r="J53" s="41"/>
      <c r="K53" s="42">
        <f>IF(K51=0,0,K52/K51)</f>
        <v>1.7761452031114953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'Week 23'!C55+'Week 24'!C55+'Week 25'!C55+'Week 26'!C55+'Week 27'!C55</f>
        <v>57.1</v>
      </c>
      <c r="D55" s="185">
        <f>'Week 23'!D55+'Week 24'!D55+'Week 25'!D55+'Week 26'!D55+'Week 27'!D55</f>
        <v>57.1</v>
      </c>
      <c r="E55" s="185">
        <f>'Week 23'!E55+'Week 24'!E55+'Week 25'!E55+'Week 26'!E55</f>
        <v>45.68</v>
      </c>
      <c r="F55" s="185">
        <f>'Week 23'!F55+'Week 24'!F55+'Week 25'!F55+'Week 26'!F55</f>
        <v>45.68</v>
      </c>
      <c r="G55" s="185">
        <f>'Week 23'!G55+'Week 24'!G55+'Week 25'!G55+'Week 26'!G55</f>
        <v>45.68</v>
      </c>
      <c r="H55" s="185">
        <f>'Week 23'!H55+'Week 24'!H55+'Week 25'!H55+'Week 26'!H55</f>
        <v>45.68</v>
      </c>
      <c r="I55" s="185">
        <f>'Week 23'!I55+'Week 24'!I55+'Week 25'!I55+'Week 26'!I55</f>
        <v>45.68</v>
      </c>
      <c r="J55" s="39"/>
      <c r="K55" s="22">
        <f>SUM(C55:I55)</f>
        <v>342.6</v>
      </c>
      <c r="L55" s="4"/>
    </row>
    <row r="56" spans="1:13">
      <c r="A56" s="337"/>
      <c r="B56" s="65" t="s">
        <v>3</v>
      </c>
      <c r="C56" s="185">
        <f>'Week 23'!C56+'Week 24'!C56+'Week 25'!C56+'Week 26'!C56+'Week 27'!C56</f>
        <v>57.15</v>
      </c>
      <c r="D56" s="185">
        <f>'Week 23'!D56+'Week 24'!D56+'Week 25'!D56+'Week 26'!D56+'Week 27'!D56</f>
        <v>57.15</v>
      </c>
      <c r="E56" s="185">
        <f>'Week 23'!E56+'Week 24'!E56+'Week 25'!E56+'Week 26'!E56</f>
        <v>45.72</v>
      </c>
      <c r="F56" s="185">
        <f>'Week 23'!F56+'Week 24'!F56+'Week 25'!F56+'Week 26'!F56</f>
        <v>45.72</v>
      </c>
      <c r="G56" s="185">
        <f>'Week 23'!G56+'Week 24'!G56+'Week 25'!G56+'Week 26'!G56</f>
        <v>45.72</v>
      </c>
      <c r="H56" s="185">
        <f>'Week 23'!H56+'Week 24'!H56+'Week 25'!H56+'Week 26'!H56</f>
        <v>45.72</v>
      </c>
      <c r="I56" s="185">
        <f>'Week 23'!I56+'Week 24'!I56+'Week 25'!I56+'Week 26'!I56</f>
        <v>45.72</v>
      </c>
      <c r="J56" s="39"/>
      <c r="K56" s="22">
        <f>SUM(C56:I56)</f>
        <v>342.9</v>
      </c>
      <c r="L56" s="4"/>
    </row>
    <row r="57" spans="1:13">
      <c r="A57" s="338"/>
      <c r="B57" s="64" t="s">
        <v>4</v>
      </c>
      <c r="C57" s="42">
        <f t="shared" ref="C57:I57" si="12">IF(C55=0,0,C56/C55)</f>
        <v>1.000875656742557</v>
      </c>
      <c r="D57" s="42">
        <f t="shared" si="12"/>
        <v>1.000875656742557</v>
      </c>
      <c r="E57" s="42">
        <f t="shared" si="12"/>
        <v>1.000875656742557</v>
      </c>
      <c r="F57" s="42">
        <f t="shared" si="12"/>
        <v>1.000875656742557</v>
      </c>
      <c r="G57" s="42">
        <f t="shared" si="12"/>
        <v>1.000875656742557</v>
      </c>
      <c r="H57" s="42">
        <f t="shared" si="12"/>
        <v>1.000875656742557</v>
      </c>
      <c r="I57" s="42">
        <f t="shared" si="12"/>
        <v>1.000875656742557</v>
      </c>
      <c r="J57" s="41"/>
      <c r="K57" s="42">
        <f>IF(K55=0,0,K56/K55)</f>
        <v>1.0008756567425567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185">
        <f>'Week 23'!C59+'Week 24'!C59+'Week 25'!C59+'Week 26'!C59+'Week 27'!C59</f>
        <v>1.1000000000000001</v>
      </c>
      <c r="D59" s="185">
        <f>'Week 23'!D59+'Week 24'!D59+'Week 25'!D59+'Week 26'!D59+'Week 27'!D59</f>
        <v>18.600000000000001</v>
      </c>
      <c r="E59" s="185">
        <f>'Week 23'!E59+'Week 24'!E59+'Week 25'!E59+'Week 26'!E59</f>
        <v>7.0499999999999989</v>
      </c>
      <c r="F59" s="185">
        <f>'Week 23'!F59+'Week 24'!F59+'Week 25'!F59+'Week 26'!F59</f>
        <v>1.4000000000000001</v>
      </c>
      <c r="G59" s="185">
        <f>'Week 23'!G59+'Week 24'!G59+'Week 25'!G59+'Week 26'!G59</f>
        <v>6.4499999999999993</v>
      </c>
      <c r="H59" s="185">
        <f>'Week 23'!H59+'Week 24'!H59+'Week 25'!H59+'Week 26'!H59</f>
        <v>5.75</v>
      </c>
      <c r="I59" s="185">
        <f>'Week 23'!I59+'Week 24'!I59+'Week 25'!I59+'Week 26'!I59</f>
        <v>22</v>
      </c>
      <c r="J59" s="39"/>
      <c r="K59" s="22">
        <f>SUM(C59:I59)</f>
        <v>62.349999999999994</v>
      </c>
      <c r="L59" s="4"/>
    </row>
    <row r="60" spans="1:13">
      <c r="A60" s="337"/>
      <c r="B60" s="65" t="s">
        <v>71</v>
      </c>
      <c r="C60" s="188">
        <f>'Week 23'!C60+'Week 24'!C60+'Week 25'!C60+'Week 26'!C60+'Week 27'!C60</f>
        <v>26.173950000000008</v>
      </c>
      <c r="D60" s="188">
        <f>'Week 23'!D60+'Week 24'!D60+'Week 25'!D60+'Week 26'!D60+'Week 27'!D60</f>
        <v>442.57770000000011</v>
      </c>
      <c r="E60" s="188">
        <f>'Week 23'!E60+'Week 24'!E60+'Week 25'!E60+'Week 26'!E60</f>
        <v>167.75122500000003</v>
      </c>
      <c r="F60" s="188">
        <f>'Week 23'!F60+'Week 24'!F60+'Week 25'!F60+'Week 26'!F60</f>
        <v>33.312300000000008</v>
      </c>
      <c r="G60" s="188">
        <f>'Week 23'!G60+'Week 24'!G60+'Week 25'!G60+'Week 26'!G60</f>
        <v>153.47452500000006</v>
      </c>
      <c r="H60" s="188">
        <f>'Week 23'!H60+'Week 24'!H60+'Week 25'!H60+'Week 26'!H60</f>
        <v>136.81837500000003</v>
      </c>
      <c r="I60" s="188">
        <f>'Week 23'!I60+'Week 24'!I60+'Week 25'!I60+'Week 26'!I60</f>
        <v>523.47900000000016</v>
      </c>
      <c r="J60" s="189"/>
      <c r="K60" s="188">
        <f>SUM(C60:I60)</f>
        <v>1483.5870750000004</v>
      </c>
      <c r="L60" s="4"/>
    </row>
    <row r="61" spans="1:13">
      <c r="A61" s="338"/>
      <c r="B61" s="64" t="s">
        <v>17</v>
      </c>
      <c r="C61" s="190">
        <f t="shared" ref="C61:I61" si="13">C60/3</f>
        <v>8.7246500000000022</v>
      </c>
      <c r="D61" s="190">
        <f t="shared" si="13"/>
        <v>147.52590000000004</v>
      </c>
      <c r="E61" s="190">
        <f t="shared" si="13"/>
        <v>55.917075000000011</v>
      </c>
      <c r="F61" s="190">
        <f t="shared" si="13"/>
        <v>11.104100000000003</v>
      </c>
      <c r="G61" s="190">
        <f t="shared" si="13"/>
        <v>51.158175000000021</v>
      </c>
      <c r="H61" s="190">
        <f t="shared" si="13"/>
        <v>45.606125000000013</v>
      </c>
      <c r="I61" s="190">
        <f t="shared" si="13"/>
        <v>174.49300000000005</v>
      </c>
      <c r="J61" s="191"/>
      <c r="K61" s="190">
        <f>SUM(C61:I61)</f>
        <v>494.52902500000016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5">
        <f>'Week 23'!C63+'Week 24'!C63+'Week 25'!C63+'Week 26'!C63+'Week 27'!C63</f>
        <v>1150.3</v>
      </c>
      <c r="D63" s="185">
        <f>'Week 23'!D63+'Week 24'!D63+'Week 25'!D63+'Week 26'!D63+'Week 27'!D63</f>
        <v>1220.4000000000001</v>
      </c>
      <c r="E63" s="185">
        <f>'Week 23'!E63+'Week 24'!E63+'Week 25'!E63+'Week 26'!E63</f>
        <v>800.07999999999993</v>
      </c>
      <c r="F63" s="185">
        <f>'Week 23'!F63+'Week 24'!F63+'Week 25'!F63+'Week 26'!F63</f>
        <v>897.18</v>
      </c>
      <c r="G63" s="185">
        <f>'Week 23'!G63+'Week 24'!G63+'Week 25'!G63+'Week 26'!G63</f>
        <v>943.88</v>
      </c>
      <c r="H63" s="185">
        <f>'Week 23'!H63+'Week 24'!H63+'Week 25'!H63+'Week 26'!H63</f>
        <v>994.38</v>
      </c>
      <c r="I63" s="185">
        <f>'Week 23'!I63+'Week 24'!I63+'Week 25'!I63+'Week 26'!I63</f>
        <v>888.98</v>
      </c>
      <c r="J63" s="39"/>
      <c r="K63" s="22">
        <f>SUM(C63:I63)</f>
        <v>6895.1999999999989</v>
      </c>
      <c r="L63" s="29"/>
    </row>
    <row r="64" spans="1:13">
      <c r="A64" s="337"/>
      <c r="B64" s="65" t="s">
        <v>3</v>
      </c>
      <c r="C64" s="185">
        <f>'Week 23'!C64+'Week 24'!C64+'Week 25'!C64+'Week 26'!C64+'Week 27'!C64</f>
        <v>1146.1405405405405</v>
      </c>
      <c r="D64" s="185">
        <f>'Week 23'!D64+'Week 24'!D64+'Week 25'!D64+'Week 26'!D64+'Week 27'!D64</f>
        <v>1180.3193693693693</v>
      </c>
      <c r="E64" s="185">
        <f>'Week 23'!E64+'Week 24'!E64+'Week 25'!E64+'Week 26'!E64</f>
        <v>802.62037422037417</v>
      </c>
      <c r="F64" s="185">
        <f>'Week 23'!F64+'Week 24'!F64+'Week 25'!F64+'Week 26'!F64</f>
        <v>923.203003003003</v>
      </c>
      <c r="G64" s="185">
        <f>'Week 23'!G64+'Week 24'!G64+'Week 25'!G64+'Week 26'!G64</f>
        <v>955.35826980826982</v>
      </c>
      <c r="H64" s="185">
        <f>'Week 23'!H64+'Week 24'!H64+'Week 25'!H64+'Week 26'!H64</f>
        <v>977.01692076692063</v>
      </c>
      <c r="I64" s="185">
        <f>'Week 23'!I64+'Week 24'!I64+'Week 25'!I64+'Week 26'!I64</f>
        <v>913.07897897897897</v>
      </c>
      <c r="J64" s="39"/>
      <c r="K64" s="22">
        <f>SUM(C64:I64)</f>
        <v>6897.737456687456</v>
      </c>
      <c r="L64" s="4"/>
    </row>
    <row r="65" spans="1:13">
      <c r="A65" s="338"/>
      <c r="B65" s="64" t="s">
        <v>4</v>
      </c>
      <c r="C65" s="42">
        <f t="shared" ref="C65:I65" si="14">IF(C63=0,0,C64/C63)</f>
        <v>0.99638402202950582</v>
      </c>
      <c r="D65" s="42">
        <f t="shared" si="14"/>
        <v>0.96715779201029928</v>
      </c>
      <c r="E65" s="42">
        <f t="shared" si="14"/>
        <v>1.0031751502604418</v>
      </c>
      <c r="F65" s="42">
        <f t="shared" si="14"/>
        <v>1.0290053311520577</v>
      </c>
      <c r="G65" s="42">
        <f t="shared" si="14"/>
        <v>1.0121607299744351</v>
      </c>
      <c r="H65" s="42">
        <f t="shared" si="14"/>
        <v>0.98253878875975043</v>
      </c>
      <c r="I65" s="42">
        <f t="shared" si="14"/>
        <v>1.0271085727226472</v>
      </c>
      <c r="J65" s="41"/>
      <c r="K65" s="42">
        <f>IF(K63=0,0,K64/K63)</f>
        <v>1.0003680033483375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23'!C67+'Week 24'!C67+'Week 25'!C67+'Week 26'!C67+'Week 27'!C67</f>
        <v>15900.707649999998</v>
      </c>
      <c r="D67" s="28">
        <f>'Week 23'!D67+'Week 24'!D67+'Week 25'!D67+'Week 26'!D67+'Week 27'!D67</f>
        <v>16975.028899999998</v>
      </c>
      <c r="E67" s="28">
        <f>'Week 23'!E67+'Week 24'!E67+'Week 25'!E67+'Week 26'!E67</f>
        <v>11208.817075000001</v>
      </c>
      <c r="F67" s="28">
        <f>'Week 23'!F67+'Week 24'!F67+'Week 25'!F67+'Week 26'!F67</f>
        <v>12456.944100000001</v>
      </c>
      <c r="G67" s="28">
        <f>'Week 23'!G67+'Week 24'!G67+'Week 25'!G67+'Week 26'!G67</f>
        <v>13116.414175</v>
      </c>
      <c r="H67" s="28">
        <f>'Week 23'!H67+'Week 24'!H67+'Week 25'!H67+'Week 26'!H67</f>
        <v>13779.800124999998</v>
      </c>
      <c r="I67" s="28">
        <f>'Week 23'!I67+'Week 24'!I67+'Week 25'!I67+'Week 26'!I67</f>
        <v>12511.749</v>
      </c>
      <c r="J67" s="48"/>
      <c r="K67" s="28">
        <f>SUM(C67:I67)</f>
        <v>95949.461024999982</v>
      </c>
      <c r="L67" s="273">
        <v>76995</v>
      </c>
      <c r="M67" s="271">
        <f>+L67-K67</f>
        <v>-18954.461024999982</v>
      </c>
    </row>
    <row r="68" spans="1:13">
      <c r="A68" s="337"/>
      <c r="B68" s="65" t="s">
        <v>128</v>
      </c>
      <c r="C68" s="28">
        <f>'Week 23'!C68+'Week 24'!C68+'Week 25'!C68+'Week 26'!C68+'Week 27'!C68</f>
        <v>15906.187067567571</v>
      </c>
      <c r="D68" s="28">
        <f>'Week 23'!D68+'Week 24'!D68+'Week 25'!D68+'Week 26'!D68+'Week 27'!D68</f>
        <v>16359.39833783784</v>
      </c>
      <c r="E68" s="28">
        <f>'Week 23'!E68+'Week 24'!E68+'Week 25'!E68+'Week 26'!E68</f>
        <v>11209.436962162164</v>
      </c>
      <c r="F68" s="28">
        <f>'Week 23'!F68+'Week 24'!F68+'Week 25'!F68+'Week 26'!F68</f>
        <v>12808.362619819822</v>
      </c>
      <c r="G68" s="28">
        <f>'Week 23'!G68+'Week 24'!G68+'Week 25'!G68+'Week 26'!G68</f>
        <v>13234.741457657659</v>
      </c>
      <c r="H68" s="28">
        <f>'Week 23'!H68+'Week 24'!H68+'Week 25'!H68+'Week 26'!H68</f>
        <v>13521.935169369372</v>
      </c>
      <c r="I68" s="28">
        <f>'Week 23'!I68+'Week 24'!I68+'Week 25'!I68+'Week 26'!I68</f>
        <v>12674.118061261262</v>
      </c>
      <c r="J68" s="48"/>
      <c r="K68" s="28">
        <f>SUM(C68:I68)</f>
        <v>95714.179675675696</v>
      </c>
      <c r="L68" s="4"/>
    </row>
    <row r="69" spans="1:13">
      <c r="A69" s="338"/>
      <c r="B69" s="64" t="s">
        <v>4</v>
      </c>
      <c r="C69" s="42">
        <f t="shared" ref="C69:I69" si="15">IF(C67=0,0,C68/C67)</f>
        <v>1.0003446021201183</v>
      </c>
      <c r="D69" s="42">
        <f t="shared" si="15"/>
        <v>0.96373316559348199</v>
      </c>
      <c r="E69" s="42">
        <f t="shared" si="15"/>
        <v>1.0000553035309627</v>
      </c>
      <c r="F69" s="42">
        <f t="shared" si="15"/>
        <v>1.0282106523878374</v>
      </c>
      <c r="G69" s="42">
        <f t="shared" si="15"/>
        <v>1.0090213133771875</v>
      </c>
      <c r="H69" s="42">
        <f t="shared" si="15"/>
        <v>0.98128674194897825</v>
      </c>
      <c r="I69" s="42">
        <f t="shared" si="15"/>
        <v>1.0129773272514708</v>
      </c>
      <c r="J69" s="41"/>
      <c r="K69" s="42">
        <f>IF(K67=0,0,K68/K67)</f>
        <v>0.99754786168873855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4.1594594594594128</v>
      </c>
      <c r="D71" s="47">
        <f t="shared" ref="D71:I71" si="16">IF(D63=0,0,D63-D64)</f>
        <v>40.080630630630822</v>
      </c>
      <c r="E71" s="47">
        <f t="shared" si="16"/>
        <v>-2.5403742203742468</v>
      </c>
      <c r="F71" s="47">
        <f t="shared" si="16"/>
        <v>-26.023003003003055</v>
      </c>
      <c r="G71" s="47">
        <f t="shared" si="16"/>
        <v>-11.478269808269829</v>
      </c>
      <c r="H71" s="47">
        <f t="shared" si="16"/>
        <v>17.363079233079361</v>
      </c>
      <c r="I71" s="47">
        <f t="shared" si="16"/>
        <v>-24.098978978978948</v>
      </c>
      <c r="J71" s="26"/>
      <c r="K71" s="47">
        <f>IF(K63=0,0,K63-K64)</f>
        <v>-2.5374566874570519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-5.4794175675724546</v>
      </c>
      <c r="D72" s="137">
        <f t="shared" ref="D72:I72" si="17">IF(D64=0,0,D67-D68)</f>
        <v>615.63056216215773</v>
      </c>
      <c r="E72" s="137">
        <f t="shared" si="17"/>
        <v>-0.61988716216364992</v>
      </c>
      <c r="F72" s="137">
        <f t="shared" si="17"/>
        <v>-351.41851981982109</v>
      </c>
      <c r="G72" s="137">
        <f t="shared" si="17"/>
        <v>-118.32728265765945</v>
      </c>
      <c r="H72" s="137">
        <f t="shared" si="17"/>
        <v>257.86495563062635</v>
      </c>
      <c r="I72" s="137">
        <f t="shared" si="17"/>
        <v>-162.36906126126269</v>
      </c>
      <c r="J72" s="26"/>
      <c r="K72" s="137">
        <f>IF(K64=0,0,K67-K68)</f>
        <v>235.28134932428657</v>
      </c>
      <c r="L72" s="4"/>
    </row>
    <row r="73" spans="1:13">
      <c r="A73" s="68" t="s">
        <v>154</v>
      </c>
      <c r="B73" s="78">
        <f>IF(K64=0,0,(K64*60)/K11)</f>
        <v>57.274321533524407</v>
      </c>
      <c r="C73" s="78">
        <f>IF(C63=0,0,(C63*60)/C11)</f>
        <v>57.039669421487602</v>
      </c>
      <c r="D73" s="78">
        <f t="shared" ref="D73:I73" si="18">IF(D63=0,0,(D63*60)/D11)</f>
        <v>58.626100880704563</v>
      </c>
      <c r="E73" s="78">
        <f t="shared" si="18"/>
        <v>64.006399999999999</v>
      </c>
      <c r="F73" s="78">
        <f t="shared" si="18"/>
        <v>54.985495403472925</v>
      </c>
      <c r="G73" s="78">
        <f t="shared" si="18"/>
        <v>54.09054441260745</v>
      </c>
      <c r="H73" s="78">
        <f t="shared" si="18"/>
        <v>56.021408450704229</v>
      </c>
      <c r="I73" s="78">
        <f t="shared" si="18"/>
        <v>57.601295896328295</v>
      </c>
      <c r="J73" s="26"/>
      <c r="K73" s="78">
        <f>IF(K63=0,0,(K63*60)/K11)</f>
        <v>57.253252145031823</v>
      </c>
      <c r="L73" s="4"/>
    </row>
    <row r="74" spans="1:13">
      <c r="A74" s="68" t="str">
        <f>'Week 1'!A74</f>
        <v>Rooms Cleaned per AM GRA</v>
      </c>
      <c r="B74" s="78">
        <f>IF(K16=0,0,(K8/(K16/8)))</f>
        <v>16.650000000000002</v>
      </c>
      <c r="C74" s="78">
        <f t="shared" ref="C74:K74" si="19">IF(C15=0,0,(C8/(C15/8)))</f>
        <v>15.560165975103734</v>
      </c>
      <c r="D74" s="78">
        <f t="shared" si="19"/>
        <v>14.524212144504228</v>
      </c>
      <c r="E74" s="78">
        <f t="shared" si="19"/>
        <v>16.430661205383263</v>
      </c>
      <c r="F74" s="78">
        <f t="shared" si="19"/>
        <v>16.782707622298066</v>
      </c>
      <c r="G74" s="78">
        <f t="shared" si="19"/>
        <v>16.336532570961815</v>
      </c>
      <c r="H74" s="78">
        <f t="shared" si="19"/>
        <v>16.172938350680543</v>
      </c>
      <c r="I74" s="78">
        <f t="shared" si="19"/>
        <v>17.279046673286992</v>
      </c>
      <c r="J74" s="26"/>
      <c r="K74" s="78">
        <f t="shared" si="19"/>
        <v>16.012697293007669</v>
      </c>
      <c r="L74" s="4"/>
    </row>
    <row r="75" spans="1:13">
      <c r="A75" s="68" t="str">
        <f>'Week 1'!A75</f>
        <v>Rooms Cleaned per PM GRA</v>
      </c>
      <c r="B75" s="78">
        <f>IF(K20=0,0,(K9/(K20/8)))</f>
        <v>13.534246575342467</v>
      </c>
      <c r="C75" s="78">
        <f>IF(C19=0,0,(C9/(C19/8)))</f>
        <v>10.92436974789916</v>
      </c>
      <c r="D75" s="78">
        <f t="shared" ref="D75:I75" si="20">IF(D19=0,0,(D9/(D19/8)))</f>
        <v>14.182825484764543</v>
      </c>
      <c r="E75" s="78">
        <f t="shared" si="20"/>
        <v>12.549019607843137</v>
      </c>
      <c r="F75" s="78">
        <f t="shared" si="20"/>
        <v>11.335149863760217</v>
      </c>
      <c r="G75" s="78">
        <f t="shared" si="20"/>
        <v>12.054794520547945</v>
      </c>
      <c r="H75" s="78">
        <f t="shared" si="20"/>
        <v>14.006734006734007</v>
      </c>
      <c r="I75" s="78">
        <f t="shared" si="20"/>
        <v>14.239482200647251</v>
      </c>
      <c r="J75" s="26"/>
      <c r="K75" s="78">
        <f>IF(K19=0,0,(K9/(K19/8)))</f>
        <v>12.624584717607974</v>
      </c>
      <c r="L75" s="4"/>
    </row>
    <row r="76" spans="1:13">
      <c r="A76" s="68" t="str">
        <f>'Week 1'!A76</f>
        <v>Rooms per Carpet Cleaner</v>
      </c>
      <c r="B76" s="78">
        <f>IF(K28=0,0,(K12/(K28/7.5)))</f>
        <v>14.450035945363052</v>
      </c>
      <c r="C76" s="78">
        <f>IF(C27=0,0,(C12/(C27/7.5)))</f>
        <v>9.7402597402597415</v>
      </c>
      <c r="D76" s="78">
        <f t="shared" ref="D76:I76" si="21">IF(D27=0,0,(D12/(D27/7.5)))</f>
        <v>9.6774193548387082</v>
      </c>
      <c r="E76" s="78">
        <f t="shared" si="21"/>
        <v>10.787671232876713</v>
      </c>
      <c r="F76" s="78">
        <f t="shared" si="21"/>
        <v>0</v>
      </c>
      <c r="G76" s="78">
        <f t="shared" si="21"/>
        <v>10</v>
      </c>
      <c r="H76" s="78">
        <f t="shared" si="21"/>
        <v>10.38961038961039</v>
      </c>
      <c r="I76" s="78">
        <f t="shared" si="21"/>
        <v>14.236111111111109</v>
      </c>
      <c r="J76" s="129"/>
      <c r="K76" s="78">
        <f>IF(K27=0,0,(K12/(K27/7.5)))</f>
        <v>11.166666666666666</v>
      </c>
      <c r="L76" s="4"/>
    </row>
    <row r="77" spans="1:13">
      <c r="A77" s="68" t="str">
        <f>'Week 1'!A77</f>
        <v>Rooms per Laundry Attendant</v>
      </c>
      <c r="B77" s="78">
        <f>IF(K44=0,0,(K11/(K44/7.5)))</f>
        <v>60.216666666666669</v>
      </c>
      <c r="C77" s="78">
        <f>IF(C43=0,0,(C11/(C43/7.5)))</f>
        <v>54.504504504504503</v>
      </c>
      <c r="D77" s="78">
        <f t="shared" ref="D77:I77" si="22">IF(D43=0,0,(D11/(D43/7.5)))</f>
        <v>52.923728813559322</v>
      </c>
      <c r="E77" s="78">
        <f t="shared" si="22"/>
        <v>44.820717131474098</v>
      </c>
      <c r="F77" s="78">
        <f t="shared" si="22"/>
        <v>60.432098765432102</v>
      </c>
      <c r="G77" s="78">
        <f t="shared" si="22"/>
        <v>61.34765625</v>
      </c>
      <c r="H77" s="78">
        <f t="shared" si="22"/>
        <v>62.40234375</v>
      </c>
      <c r="I77" s="78">
        <f t="shared" si="22"/>
        <v>54.2578125</v>
      </c>
      <c r="J77" s="38"/>
      <c r="K77" s="78">
        <f>IF(K43=0,0,(K11/(K43/7.5)))</f>
        <v>55.61313494099538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4" zoomScaleSheetLayoutView="100" workbookViewId="0">
      <selection activeCell="L11" sqref="L11:O11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148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-0.26511514283833826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148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28'!C6+'Week 29'!C6+'Week 30'!C6+'Week 31'!C6</f>
        <v>1087</v>
      </c>
      <c r="D6" s="18">
        <f>'Week 28'!D6+'Week 29'!D6+'Week 30'!D6+'Week 31'!D6</f>
        <v>1134</v>
      </c>
      <c r="E6" s="18">
        <f>'Week 27'!E6+'Week 28'!E6+'Week 29'!E6+'Week 30'!E6+'Week 31'!E6</f>
        <v>911</v>
      </c>
      <c r="F6" s="18">
        <f>'Week 27'!F6+'Week 28'!F6+'Week 29'!F6+'Week 30'!F6+'Week 31'!F6</f>
        <v>1159</v>
      </c>
      <c r="G6" s="18">
        <f>'Week 27'!G6+'Week 28'!G6+'Week 29'!G6+'Week 30'!G6+'Week 31'!G6</f>
        <v>1268</v>
      </c>
      <c r="H6" s="18">
        <f>'Week 27'!H6+'Week 28'!H6+'Week 29'!H6+'Week 30'!H6</f>
        <v>1002</v>
      </c>
      <c r="I6" s="18">
        <f>'Week 27'!I6+'Week 28'!I6+'Week 29'!I6+'Week 30'!I6</f>
        <v>1035</v>
      </c>
      <c r="J6" s="37"/>
      <c r="K6" s="18">
        <f>SUM(C6:I6)</f>
        <v>7596</v>
      </c>
      <c r="L6" s="263">
        <f>+K67/K6</f>
        <v>12.694884857161663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0.87661290322580643</v>
      </c>
      <c r="D7" s="42">
        <f t="shared" ref="D7:I7" si="0">D6/1240</f>
        <v>0.9145161290322581</v>
      </c>
      <c r="E7" s="42">
        <f t="shared" si="0"/>
        <v>0.73467741935483866</v>
      </c>
      <c r="F7" s="42">
        <f t="shared" si="0"/>
        <v>0.93467741935483872</v>
      </c>
      <c r="G7" s="42">
        <f t="shared" si="0"/>
        <v>1.0225806451612902</v>
      </c>
      <c r="H7" s="42">
        <f t="shared" si="0"/>
        <v>0.8080645161290323</v>
      </c>
      <c r="I7" s="42">
        <f t="shared" si="0"/>
        <v>0.83467741935483875</v>
      </c>
      <c r="J7" s="37"/>
      <c r="K7" s="42">
        <f>K6/8680</f>
        <v>0.87511520737327186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28'!C8+'Week 29'!C8+'Week 30'!C8+'Week 31'!C8</f>
        <v>1016</v>
      </c>
      <c r="D8" s="18">
        <f>'Week 28'!D8+'Week 29'!D8+'Week 30'!D8+'Week 31'!D8</f>
        <v>1033</v>
      </c>
      <c r="E8" s="18">
        <f>'Week 27'!E8+'Week 28'!E8+'Week 29'!E8+'Week 30'!E8+'Week 31'!E8</f>
        <v>888</v>
      </c>
      <c r="F8" s="18">
        <f>'Week 27'!F8+'Week 28'!F8+'Week 29'!F8+'Week 30'!F8+'Week 31'!F8</f>
        <v>1096</v>
      </c>
      <c r="G8" s="18">
        <f>'Week 27'!G8+'Week 28'!G8+'Week 29'!G8+'Week 30'!G8+'Week 31'!G8</f>
        <v>1194</v>
      </c>
      <c r="H8" s="18">
        <f>'Week 27'!H8+'Week 28'!H8+'Week 29'!H8+'Week 30'!H8</f>
        <v>954</v>
      </c>
      <c r="I8" s="18">
        <f>'Week 27'!I8+'Week 28'!I8+'Week 29'!I8+'Week 30'!I8</f>
        <v>961</v>
      </c>
      <c r="J8" s="37"/>
      <c r="K8" s="18">
        <f t="shared" ref="K8:K13" si="1">SUM(C8:I8)</f>
        <v>7142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28'!C9+'Week 29'!C9+'Week 30'!C9+'Week 31'!C9</f>
        <v>50</v>
      </c>
      <c r="D9" s="18">
        <f>'Week 28'!D9+'Week 29'!D9+'Week 30'!D9+'Week 31'!D9</f>
        <v>45</v>
      </c>
      <c r="E9" s="18">
        <f>'Week 27'!E9+'Week 28'!E9+'Week 29'!E9+'Week 30'!E9+'Week 31'!E9</f>
        <v>55</v>
      </c>
      <c r="F9" s="18">
        <f>'Week 27'!F9+'Week 28'!F9+'Week 29'!F9+'Week 30'!F9+'Week 31'!F9</f>
        <v>46</v>
      </c>
      <c r="G9" s="18">
        <f>'Week 27'!G9+'Week 28'!G9+'Week 29'!G9+'Week 30'!G9+'Week 31'!G9</f>
        <v>50</v>
      </c>
      <c r="H9" s="18">
        <f>'Week 27'!H9+'Week 28'!H9+'Week 29'!H9+'Week 30'!H9</f>
        <v>48</v>
      </c>
      <c r="I9" s="18">
        <f>'Week 27'!I9+'Week 28'!I9+'Week 29'!I9+'Week 30'!I9</f>
        <v>48</v>
      </c>
      <c r="J9" s="37"/>
      <c r="K9" s="18">
        <f t="shared" si="1"/>
        <v>342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28'!C10+'Week 29'!C10+'Week 30'!C10+'Week 31'!C10</f>
        <v>0</v>
      </c>
      <c r="D10" s="18">
        <f>'Week 28'!D10+'Week 29'!D10+'Week 30'!D10+'Week 31'!D10</f>
        <v>7</v>
      </c>
      <c r="E10" s="18">
        <f>'Week 27'!E10+'Week 28'!E10+'Week 29'!E10+'Week 30'!E10+'Week 31'!E10</f>
        <v>4</v>
      </c>
      <c r="F10" s="18">
        <f>'Week 27'!F10+'Week 28'!F10+'Week 29'!F10+'Week 30'!F10+'Week 31'!F10</f>
        <v>3</v>
      </c>
      <c r="G10" s="18">
        <f>'Week 27'!G10+'Week 28'!G10+'Week 29'!G10+'Week 30'!G10+'Week 31'!G10</f>
        <v>0</v>
      </c>
      <c r="H10" s="18">
        <f>'Week 27'!H10+'Week 28'!H10+'Week 29'!H10+'Week 30'!H10</f>
        <v>2</v>
      </c>
      <c r="I10" s="18">
        <f>'Week 27'!I10+'Week 28'!I10+'Week 29'!I10+'Week 30'!I10</f>
        <v>0</v>
      </c>
      <c r="J10" s="37"/>
      <c r="K10" s="18">
        <f t="shared" si="1"/>
        <v>16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28'!C11+'Week 29'!C11+'Week 30'!C11+'Week 31'!C11</f>
        <v>1066</v>
      </c>
      <c r="D11" s="18">
        <f>'Week 28'!D11+'Week 29'!D11+'Week 30'!D11+'Week 31'!D11</f>
        <v>1085</v>
      </c>
      <c r="E11" s="18">
        <f>'Week 27'!E11+'Week 28'!E11+'Week 29'!E11+'Week 30'!E11+'Week 31'!E11</f>
        <v>947</v>
      </c>
      <c r="F11" s="18">
        <f>'Week 27'!F11+'Week 28'!F11+'Week 29'!F11+'Week 30'!F11+'Week 31'!F11</f>
        <v>1145</v>
      </c>
      <c r="G11" s="18">
        <f>'Week 27'!G11+'Week 28'!G11+'Week 29'!G11+'Week 30'!G11+'Week 31'!G11</f>
        <v>1244</v>
      </c>
      <c r="H11" s="18">
        <f>'Week 27'!H11+'Week 28'!H11+'Week 29'!H11+'Week 30'!H11</f>
        <v>1004</v>
      </c>
      <c r="I11" s="18">
        <f>'Week 27'!I11+'Week 28'!I11+'Week 29'!I11+'Week 30'!I11</f>
        <v>1009</v>
      </c>
      <c r="J11" s="37"/>
      <c r="K11" s="18">
        <f t="shared" si="1"/>
        <v>7500</v>
      </c>
      <c r="L11" s="284">
        <f>+K63/K11</f>
        <v>0.91146266666666642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28'!C12+'Week 29'!C12+'Week 30'!C12+'Week 31'!C12</f>
        <v>20</v>
      </c>
      <c r="D12" s="18">
        <f>'Week 28'!D12+'Week 29'!D12+'Week 30'!D12+'Week 31'!D12</f>
        <v>0</v>
      </c>
      <c r="E12" s="18">
        <f>'Week 27'!E12+'Week 28'!E12+'Week 29'!E12+'Week 30'!E12+'Week 31'!E12</f>
        <v>34</v>
      </c>
      <c r="F12" s="18">
        <f>'Week 27'!F12+'Week 28'!F12+'Week 29'!F12+'Week 30'!F12+'Week 31'!F12</f>
        <v>0</v>
      </c>
      <c r="G12" s="18">
        <f>'Week 27'!G12+'Week 28'!G12+'Week 29'!G12+'Week 30'!G12+'Week 31'!G12</f>
        <v>0</v>
      </c>
      <c r="H12" s="18">
        <f>'Week 27'!H12+'Week 28'!H12+'Week 29'!H12+'Week 30'!H12</f>
        <v>22</v>
      </c>
      <c r="I12" s="18">
        <f>'Week 27'!I12+'Week 28'!I12+'Week 29'!I12+'Week 30'!I12</f>
        <v>34</v>
      </c>
      <c r="J12" s="37"/>
      <c r="K12" s="18">
        <f t="shared" si="1"/>
        <v>110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28'!C13+'Week 29'!C13+'Week 30'!C13+'Week 31'!C13</f>
        <v>0</v>
      </c>
      <c r="D13" s="18">
        <f>'Week 28'!D13+'Week 29'!D13+'Week 30'!D13+'Week 31'!D13</f>
        <v>0</v>
      </c>
      <c r="E13" s="18">
        <f>'Week 27'!E13+'Week 28'!E13+'Week 29'!E13+'Week 30'!E13+'Week 31'!E13</f>
        <v>10</v>
      </c>
      <c r="F13" s="18">
        <f>'Week 27'!F13+'Week 28'!F13+'Week 29'!F13+'Week 30'!F13+'Week 31'!F13</f>
        <v>10</v>
      </c>
      <c r="G13" s="18">
        <f>'Week 27'!G13+'Week 28'!G13+'Week 29'!G13+'Week 30'!G13+'Week 31'!G13</f>
        <v>15</v>
      </c>
      <c r="H13" s="18">
        <f>'Week 27'!H13+'Week 28'!H13+'Week 29'!H13+'Week 30'!H13</f>
        <v>10</v>
      </c>
      <c r="I13" s="18">
        <f>'Week 27'!I13+'Week 28'!I13+'Week 29'!I13+'Week 30'!I13</f>
        <v>5</v>
      </c>
      <c r="J13" s="37"/>
      <c r="K13" s="18">
        <f t="shared" si="1"/>
        <v>50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28'!C15+'Week 29'!C15+'Week 30'!C15+'Week 31'!C15</f>
        <v>487.20000000000005</v>
      </c>
      <c r="D15" s="22">
        <f>'Week 28'!D15+'Week 29'!D15+'Week 30'!D15+'Week 31'!D15</f>
        <v>534.35</v>
      </c>
      <c r="E15" s="22">
        <f>'Week 27'!E15+'Week 28'!E15+'Week 29'!E15+'Week 30'!E15+'Week 31'!E15</f>
        <v>445.75</v>
      </c>
      <c r="F15" s="22">
        <f>'Week 27'!F15+'Week 28'!F15+'Week 29'!F15+'Week 30'!F15+'Week 31'!F15</f>
        <v>536.5</v>
      </c>
      <c r="G15" s="22">
        <f>'Week 27'!G15+'Week 28'!G15+'Week 29'!G15+'Week 30'!G15+'Week 31'!G15</f>
        <v>580.45000000000005</v>
      </c>
      <c r="H15" s="22">
        <f>'Week 27'!H15+'Week 28'!H15+'Week 29'!H15+'Week 30'!H15</f>
        <v>440.05</v>
      </c>
      <c r="I15" s="22">
        <f>'Week 27'!I15+'Week 28'!I15+'Week 29'!I15+'Week 30'!I15</f>
        <v>294.64999999999998</v>
      </c>
      <c r="J15" s="39"/>
      <c r="K15" s="22">
        <f>SUM(C15:I15)</f>
        <v>3318.9500000000003</v>
      </c>
      <c r="L15" s="4"/>
      <c r="M15" s="21"/>
    </row>
    <row r="16" spans="1:24">
      <c r="A16" s="345"/>
      <c r="B16" s="65" t="s">
        <v>3</v>
      </c>
      <c r="C16" s="22">
        <f>'Week 28'!C16+'Week 29'!C16+'Week 30'!C16+'Week 31'!C16</f>
        <v>488.6486486486487</v>
      </c>
      <c r="D16" s="22">
        <f>'Week 28'!D16+'Week 29'!D16+'Week 30'!D16+'Week 31'!D16</f>
        <v>498.25825825825831</v>
      </c>
      <c r="E16" s="22">
        <f>'Week 27'!E16+'Week 28'!E16+'Week 29'!E16+'Week 30'!E16+'Week 31'!E16</f>
        <v>427.6276276276277</v>
      </c>
      <c r="F16" s="22">
        <f>'Week 27'!F16+'Week 28'!F16+'Week 29'!F16+'Week 30'!F16+'Week 31'!F16</f>
        <v>523.72372372372377</v>
      </c>
      <c r="G16" s="22">
        <f>'Week 27'!G16+'Week 28'!G16+'Week 29'!G16+'Week 30'!G16+'Week 31'!G16</f>
        <v>576.5765765765766</v>
      </c>
      <c r="H16" s="22">
        <f>'Week 27'!H16+'Week 28'!H16+'Week 29'!H16+'Week 30'!H16</f>
        <v>457.41741741741743</v>
      </c>
      <c r="I16" s="22">
        <f>'Week 27'!I16+'Week 28'!I16+'Week 29'!I16+'Week 30'!I16</f>
        <v>462.22222222222229</v>
      </c>
      <c r="J16" s="39"/>
      <c r="K16" s="22">
        <f>SUM(C16:I16)</f>
        <v>3434.4744744744748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1.0029734167665203</v>
      </c>
      <c r="D17" s="42">
        <f t="shared" si="2"/>
        <v>0.93245673857632316</v>
      </c>
      <c r="E17" s="42">
        <f t="shared" si="2"/>
        <v>0.95934408890101563</v>
      </c>
      <c r="F17" s="42">
        <f t="shared" si="2"/>
        <v>0.97618587832940129</v>
      </c>
      <c r="G17" s="42">
        <f t="shared" si="2"/>
        <v>0.9933268611880034</v>
      </c>
      <c r="H17" s="42">
        <f t="shared" si="2"/>
        <v>1.0394669183443186</v>
      </c>
      <c r="I17" s="42">
        <f t="shared" si="2"/>
        <v>1.5687161792710753</v>
      </c>
      <c r="J17" s="41"/>
      <c r="K17" s="42">
        <f>IF(K15=0,0,K16/K15)</f>
        <v>1.0348075368639102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28'!C19+'Week 29'!C19+'Week 30'!C19+'Week 31'!C19</f>
        <v>31.5</v>
      </c>
      <c r="D19" s="22">
        <f>'Week 28'!D19+'Week 29'!D19+'Week 30'!D19+'Week 31'!D19</f>
        <v>29.5</v>
      </c>
      <c r="E19" s="22">
        <f>'Week 27'!E19+'Week 28'!E19+'Week 29'!E19+'Week 30'!E19+'Week 31'!E19</f>
        <v>35.1</v>
      </c>
      <c r="F19" s="22">
        <f>'Week 27'!F19+'Week 28'!F19+'Week 29'!F19+'Week 30'!F19+'Week 31'!F19</f>
        <v>30.4</v>
      </c>
      <c r="G19" s="22">
        <f>'Week 27'!G19+'Week 28'!G19+'Week 29'!G19+'Week 30'!G19+'Week 31'!G19</f>
        <v>33.200000000000003</v>
      </c>
      <c r="H19" s="22">
        <f>'Week 27'!H19+'Week 28'!H19+'Week 29'!H19+'Week 30'!H19</f>
        <v>28</v>
      </c>
      <c r="I19" s="22">
        <f>'Week 27'!I19+'Week 28'!I19+'Week 29'!I19+'Week 30'!I19</f>
        <v>26.400000000000002</v>
      </c>
      <c r="J19" s="39"/>
      <c r="K19" s="22">
        <f>SUM(C19:I19)</f>
        <v>214.1</v>
      </c>
      <c r="L19" s="4"/>
      <c r="M19" s="4"/>
    </row>
    <row r="20" spans="1:13">
      <c r="A20" s="345"/>
      <c r="B20" s="65" t="s">
        <v>3</v>
      </c>
      <c r="C20" s="22">
        <f>'Week 28'!C20+'Week 29'!C20+'Week 30'!C20+'Week 31'!C20</f>
        <v>32</v>
      </c>
      <c r="D20" s="22">
        <f>'Week 28'!D20+'Week 29'!D20+'Week 30'!D20+'Week 31'!D20</f>
        <v>28.923076923076923</v>
      </c>
      <c r="E20" s="22">
        <f>'Week 27'!E20+'Week 28'!E20+'Week 29'!E20+'Week 30'!E20+'Week 31'!E20</f>
        <v>36.92307692307692</v>
      </c>
      <c r="F20" s="22">
        <f>'Week 27'!F20+'Week 28'!F20+'Week 29'!F20+'Week 30'!F20+'Week 31'!F20</f>
        <v>30.76923076923077</v>
      </c>
      <c r="G20" s="22">
        <f>'Week 27'!G20+'Week 28'!G20+'Week 29'!G20+'Week 30'!G20+'Week 31'!G20</f>
        <v>30.76923076923077</v>
      </c>
      <c r="H20" s="22">
        <f>'Week 27'!H20+'Week 28'!H20+'Week 29'!H20+'Week 30'!H20</f>
        <v>32</v>
      </c>
      <c r="I20" s="22">
        <f>'Week 27'!I20+'Week 28'!I20+'Week 29'!I20+'Week 30'!I20</f>
        <v>28.923076923076923</v>
      </c>
      <c r="J20" s="39"/>
      <c r="K20" s="22">
        <f>SUM(C20:I20)</f>
        <v>220.30769230769232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1.0158730158730158</v>
      </c>
      <c r="D21" s="42">
        <f t="shared" si="3"/>
        <v>0.98044328552803128</v>
      </c>
      <c r="E21" s="42">
        <f t="shared" si="3"/>
        <v>1.051939513477975</v>
      </c>
      <c r="F21" s="42">
        <f t="shared" si="3"/>
        <v>1.0121457489878543</v>
      </c>
      <c r="G21" s="42">
        <f t="shared" si="3"/>
        <v>0.92678405931417973</v>
      </c>
      <c r="H21" s="42">
        <f t="shared" si="3"/>
        <v>1.1428571428571428</v>
      </c>
      <c r="I21" s="42">
        <f t="shared" si="3"/>
        <v>1.0955710955710956</v>
      </c>
      <c r="J21" s="41"/>
      <c r="K21" s="249">
        <f>IF(K19=0,0,K20/K19)</f>
        <v>1.0289943592138828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28'!C23+'Week 29'!C23+'Week 30'!C23+'Week 31'!C23</f>
        <v>81.599999999999994</v>
      </c>
      <c r="D23" s="22">
        <f>'Week 28'!D23+'Week 29'!D23+'Week 30'!D23+'Week 31'!D23</f>
        <v>97.199999999999989</v>
      </c>
      <c r="E23" s="22">
        <f>'Week 27'!E23+'Week 28'!E23+'Week 29'!E23+'Week 30'!E23+'Week 31'!E23</f>
        <v>110.9</v>
      </c>
      <c r="F23" s="22">
        <f>'Week 27'!F23+'Week 28'!F23+'Week 29'!F23+'Week 30'!F23+'Week 31'!F23</f>
        <v>97.4</v>
      </c>
      <c r="G23" s="22">
        <f>'Week 27'!G23+'Week 28'!G23+'Week 29'!G23+'Week 30'!G23+'Week 31'!G23</f>
        <v>113.4</v>
      </c>
      <c r="H23" s="22">
        <f>'Week 27'!H23+'Week 28'!H23+'Week 29'!H23+'Week 30'!H23</f>
        <v>81.349999999999994</v>
      </c>
      <c r="I23" s="22">
        <f>'Week 27'!I23+'Week 28'!I23+'Week 29'!I23+'Week 30'!I23</f>
        <v>84.1</v>
      </c>
      <c r="J23" s="39"/>
      <c r="K23" s="22">
        <f>SUM(C23:I23)</f>
        <v>665.95</v>
      </c>
      <c r="L23" s="4"/>
      <c r="M23" s="4"/>
    </row>
    <row r="24" spans="1:13">
      <c r="A24" s="337"/>
      <c r="B24" s="65" t="s">
        <v>3</v>
      </c>
      <c r="C24" s="22">
        <f>'Week 28'!C24+'Week 29'!C24+'Week 30'!C24+'Week 31'!C24</f>
        <v>90</v>
      </c>
      <c r="D24" s="22">
        <f>'Week 28'!D24+'Week 29'!D24+'Week 30'!D24+'Week 31'!D24</f>
        <v>90</v>
      </c>
      <c r="E24" s="22">
        <f>'Week 27'!E24+'Week 28'!E24+'Week 29'!E24+'Week 30'!E24+'Week 31'!E24</f>
        <v>97.5</v>
      </c>
      <c r="F24" s="22">
        <f>'Week 27'!F24+'Week 28'!F24+'Week 29'!F24+'Week 30'!F24+'Week 31'!F24</f>
        <v>105</v>
      </c>
      <c r="G24" s="22">
        <f>'Week 27'!G24+'Week 28'!G24+'Week 29'!G24+'Week 30'!G24+'Week 31'!G24</f>
        <v>112.5</v>
      </c>
      <c r="H24" s="22">
        <f>'Week 27'!H24+'Week 28'!H24+'Week 29'!H24+'Week 30'!H24</f>
        <v>82.5</v>
      </c>
      <c r="I24" s="22">
        <f>'Week 27'!I24+'Week 28'!I24+'Week 29'!I24+'Week 30'!I24</f>
        <v>82.5</v>
      </c>
      <c r="J24" s="39"/>
      <c r="K24" s="22">
        <f>SUM(C24:I24)</f>
        <v>660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1.1029411764705883</v>
      </c>
      <c r="D25" s="42">
        <f t="shared" si="4"/>
        <v>0.92592592592592604</v>
      </c>
      <c r="E25" s="42">
        <f t="shared" si="4"/>
        <v>0.87917042380522992</v>
      </c>
      <c r="F25" s="42">
        <f t="shared" si="4"/>
        <v>1.0780287474332648</v>
      </c>
      <c r="G25" s="42">
        <f t="shared" si="4"/>
        <v>0.99206349206349198</v>
      </c>
      <c r="H25" s="42">
        <f t="shared" si="4"/>
        <v>1.0141364474492933</v>
      </c>
      <c r="I25" s="42">
        <f t="shared" si="4"/>
        <v>0.98097502972651607</v>
      </c>
      <c r="J25" s="41"/>
      <c r="K25" s="42">
        <f>IF(K23=0,0,K24/K23)</f>
        <v>0.99106539529994742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28'!C27+'Week 29'!C27+'Week 30'!C27+'Week 31'!C27</f>
        <v>15</v>
      </c>
      <c r="D27" s="22">
        <f>'Week 28'!D27+'Week 29'!D27+'Week 30'!D27+'Week 31'!D27</f>
        <v>0</v>
      </c>
      <c r="E27" s="22">
        <f>'Week 27'!E27+'Week 28'!E27+'Week 29'!E27+'Week 30'!E27+'Week 31'!E27</f>
        <v>22.6</v>
      </c>
      <c r="F27" s="22">
        <f>'Week 27'!F27+'Week 28'!F27+'Week 29'!F27+'Week 30'!F27+'Week 31'!F27</f>
        <v>0</v>
      </c>
      <c r="G27" s="22">
        <f>'Week 27'!G27+'Week 28'!G27+'Week 29'!G27+'Week 30'!G27+'Week 31'!G27</f>
        <v>0</v>
      </c>
      <c r="H27" s="22">
        <f>'Week 27'!H27+'Week 28'!H27+'Week 29'!H27+'Week 30'!H27</f>
        <v>15.1</v>
      </c>
      <c r="I27" s="22">
        <f>'Week 27'!I27+'Week 28'!I27+'Week 29'!I27+'Week 30'!I27</f>
        <v>22.7</v>
      </c>
      <c r="J27" s="39"/>
      <c r="K27" s="22">
        <f>SUM(C27:I27)</f>
        <v>75.400000000000006</v>
      </c>
      <c r="L27" s="4"/>
      <c r="M27" s="4"/>
    </row>
    <row r="28" spans="1:13">
      <c r="A28" s="337"/>
      <c r="B28" s="65" t="s">
        <v>3</v>
      </c>
      <c r="C28" s="22">
        <f>'Week 28'!C28+'Week 29'!C28+'Week 30'!C28+'Week 31'!C28</f>
        <v>10.7</v>
      </c>
      <c r="D28" s="22">
        <f>'Week 28'!D28+'Week 29'!D28+'Week 30'!D28+'Week 31'!D28</f>
        <v>0</v>
      </c>
      <c r="E28" s="22">
        <f>'Week 27'!E28+'Week 28'!E28+'Week 29'!E28+'Week 30'!E28+'Week 31'!E28</f>
        <v>16.049999999999997</v>
      </c>
      <c r="F28" s="22">
        <f>'Week 27'!F28+'Week 28'!F28+'Week 29'!F28+'Week 30'!F28+'Week 31'!F28</f>
        <v>0</v>
      </c>
      <c r="G28" s="22">
        <f>'Week 27'!G28+'Week 28'!G28+'Week 29'!G28+'Week 30'!G28+'Week 31'!G28</f>
        <v>0</v>
      </c>
      <c r="H28" s="22">
        <f>'Week 27'!H28+'Week 28'!H28+'Week 29'!H28+'Week 30'!H28</f>
        <v>10.7</v>
      </c>
      <c r="I28" s="22">
        <f>'Week 27'!I28+'Week 28'!I28+'Week 29'!I28+'Week 30'!I28</f>
        <v>16.049999999999997</v>
      </c>
      <c r="J28" s="39"/>
      <c r="K28" s="22">
        <f>SUM(C28:I28)</f>
        <v>53.499999999999993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0.71333333333333326</v>
      </c>
      <c r="D29" s="42">
        <f t="shared" si="5"/>
        <v>0</v>
      </c>
      <c r="E29" s="42">
        <f t="shared" si="5"/>
        <v>0.7101769911504423</v>
      </c>
      <c r="F29" s="42">
        <f t="shared" si="5"/>
        <v>0</v>
      </c>
      <c r="G29" s="42">
        <f t="shared" si="5"/>
        <v>0</v>
      </c>
      <c r="H29" s="42">
        <f t="shared" si="5"/>
        <v>0.70860927152317876</v>
      </c>
      <c r="I29" s="42">
        <f t="shared" si="5"/>
        <v>0.70704845814977968</v>
      </c>
      <c r="J29" s="41"/>
      <c r="K29" s="42">
        <f>IF(K27=0,0,K28/K27)</f>
        <v>0.70954907161803704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28'!C31+'Week 29'!C31+'Week 30'!C31+'Week 31'!C31</f>
        <v>30.05</v>
      </c>
      <c r="D31" s="22">
        <f>'Week 28'!D31+'Week 29'!D31+'Week 30'!D31+'Week 31'!D31</f>
        <v>30</v>
      </c>
      <c r="E31" s="22">
        <f>'Week 27'!E31+'Week 28'!E31+'Week 29'!E31+'Week 30'!E31+'Week 31'!E31</f>
        <v>37.5</v>
      </c>
      <c r="F31" s="22">
        <f>'Week 27'!F31+'Week 28'!F31+'Week 29'!F31+'Week 30'!F31+'Week 31'!F31</f>
        <v>37.5</v>
      </c>
      <c r="G31" s="22">
        <f>'Week 27'!G31+'Week 28'!G31+'Week 29'!G31+'Week 30'!G31+'Week 31'!G31</f>
        <v>37.5</v>
      </c>
      <c r="H31" s="22">
        <f>'Week 27'!H31+'Week 28'!H31+'Week 29'!H31+'Week 30'!H31</f>
        <v>30</v>
      </c>
      <c r="I31" s="22">
        <f>'Week 27'!I31+'Week 28'!I31+'Week 29'!I31+'Week 30'!I31</f>
        <v>30.1</v>
      </c>
      <c r="J31" s="39"/>
      <c r="K31" s="22">
        <f>SUM(C31:I31)</f>
        <v>232.65</v>
      </c>
      <c r="L31" s="4"/>
      <c r="M31" s="4"/>
    </row>
    <row r="32" spans="1:13" ht="15.75" customHeight="1">
      <c r="A32" s="337"/>
      <c r="B32" s="65" t="s">
        <v>3</v>
      </c>
      <c r="C32" s="22">
        <f>'Week 28'!C32+'Week 29'!C32+'Week 30'!C32+'Week 31'!C32</f>
        <v>30</v>
      </c>
      <c r="D32" s="22">
        <f>'Week 28'!D32+'Week 29'!D32+'Week 30'!D32+'Week 31'!D32</f>
        <v>30</v>
      </c>
      <c r="E32" s="22">
        <f>'Week 27'!E32+'Week 28'!E32+'Week 29'!E32+'Week 30'!E32+'Week 31'!E32</f>
        <v>37.5</v>
      </c>
      <c r="F32" s="22">
        <f>'Week 27'!F32+'Week 28'!F32+'Week 29'!F32+'Week 30'!F32+'Week 31'!F32</f>
        <v>37.5</v>
      </c>
      <c r="G32" s="22">
        <f>'Week 27'!G32+'Week 28'!G32+'Week 29'!G32+'Week 30'!G32+'Week 31'!G32</f>
        <v>37.5</v>
      </c>
      <c r="H32" s="22">
        <f>'Week 27'!H32+'Week 28'!H32+'Week 29'!H32+'Week 30'!H32</f>
        <v>30</v>
      </c>
      <c r="I32" s="22">
        <f>'Week 27'!I32+'Week 28'!I32+'Week 29'!I32+'Week 30'!I32</f>
        <v>30</v>
      </c>
      <c r="J32" s="39"/>
      <c r="K32" s="22">
        <f>SUM(C32:I32)</f>
        <v>232.5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0.99833610648918469</v>
      </c>
      <c r="D33" s="42">
        <f t="shared" si="6"/>
        <v>1</v>
      </c>
      <c r="E33" s="42">
        <f t="shared" si="6"/>
        <v>1</v>
      </c>
      <c r="F33" s="42">
        <f t="shared" si="6"/>
        <v>1</v>
      </c>
      <c r="G33" s="42">
        <f t="shared" si="6"/>
        <v>1</v>
      </c>
      <c r="H33" s="42">
        <f t="shared" si="6"/>
        <v>1</v>
      </c>
      <c r="I33" s="42">
        <f t="shared" si="6"/>
        <v>0.99667774086378735</v>
      </c>
      <c r="J33" s="41"/>
      <c r="K33" s="42">
        <f>IF(K31=0,0,K32/K31)</f>
        <v>0.99935525467440356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28'!C35+'Week 29'!C35+'Week 30'!C35+'Week 31'!C35</f>
        <v>30.05</v>
      </c>
      <c r="D35" s="22">
        <f>'Week 28'!D35+'Week 29'!D35+'Week 30'!D35+'Week 31'!D35</f>
        <v>29.6</v>
      </c>
      <c r="E35" s="22">
        <f>'Week 27'!E35+'Week 28'!E35+'Week 29'!E35+'Week 30'!E35+'Week 31'!E35</f>
        <v>37.5</v>
      </c>
      <c r="F35" s="22">
        <f>'Week 27'!F35+'Week 28'!F35+'Week 29'!F35+'Week 30'!F35+'Week 31'!F35</f>
        <v>37.5</v>
      </c>
      <c r="G35" s="22">
        <f>'Week 27'!G35+'Week 28'!G35+'Week 29'!G35+'Week 30'!G35+'Week 31'!G35</f>
        <v>38</v>
      </c>
      <c r="H35" s="22">
        <f>'Week 27'!H35+'Week 28'!H35+'Week 29'!H35+'Week 30'!H35</f>
        <v>30</v>
      </c>
      <c r="I35" s="22">
        <f>'Week 27'!I35+'Week 28'!I35+'Week 29'!I35+'Week 30'!I35</f>
        <v>30.7</v>
      </c>
      <c r="J35" s="39"/>
      <c r="K35" s="22">
        <f>SUM(C35:I35)</f>
        <v>233.35</v>
      </c>
      <c r="L35" s="4"/>
      <c r="M35" s="4"/>
    </row>
    <row r="36" spans="1:13">
      <c r="A36" s="337"/>
      <c r="B36" s="65" t="s">
        <v>3</v>
      </c>
      <c r="C36" s="22">
        <f>'Week 28'!C36+'Week 29'!C36+'Week 30'!C36+'Week 31'!C36</f>
        <v>30</v>
      </c>
      <c r="D36" s="22">
        <f>'Week 28'!D36+'Week 29'!D36+'Week 30'!D36+'Week 31'!D36</f>
        <v>30</v>
      </c>
      <c r="E36" s="22">
        <f>'Week 27'!E36+'Week 28'!E36+'Week 29'!E36+'Week 30'!E36+'Week 31'!E36</f>
        <v>37.5</v>
      </c>
      <c r="F36" s="22">
        <f>'Week 27'!F36+'Week 28'!F36+'Week 29'!F36+'Week 30'!F36+'Week 31'!F36</f>
        <v>37.5</v>
      </c>
      <c r="G36" s="22">
        <f>'Week 27'!G36+'Week 28'!G36+'Week 29'!G36+'Week 30'!G36+'Week 31'!G36</f>
        <v>37.5</v>
      </c>
      <c r="H36" s="22">
        <f>'Week 27'!H36+'Week 28'!H36+'Week 29'!H36+'Week 30'!H36</f>
        <v>30</v>
      </c>
      <c r="I36" s="22">
        <f>'Week 27'!I36+'Week 28'!I36+'Week 29'!I36+'Week 30'!I36</f>
        <v>30</v>
      </c>
      <c r="J36" s="39"/>
      <c r="K36" s="22">
        <f>SUM(C36:I36)</f>
        <v>232.5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0.99833610648918469</v>
      </c>
      <c r="D37" s="42">
        <f t="shared" si="7"/>
        <v>1.0135135135135134</v>
      </c>
      <c r="E37" s="42">
        <f t="shared" si="7"/>
        <v>1</v>
      </c>
      <c r="F37" s="42">
        <f t="shared" si="7"/>
        <v>1</v>
      </c>
      <c r="G37" s="42">
        <f t="shared" si="7"/>
        <v>0.98684210526315785</v>
      </c>
      <c r="H37" s="42">
        <f t="shared" si="7"/>
        <v>1</v>
      </c>
      <c r="I37" s="42">
        <f t="shared" si="7"/>
        <v>0.9771986970684039</v>
      </c>
      <c r="J37" s="41"/>
      <c r="K37" s="42">
        <f>IF(K35=0,0,K36/K35)</f>
        <v>0.99635740304263987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28'!C39+'Week 29'!C39+'Week 30'!C39+'Week 31'!C39</f>
        <v>60.4</v>
      </c>
      <c r="D39" s="22">
        <f>'Week 28'!D39+'Week 29'!D39+'Week 30'!D39+'Week 31'!D39</f>
        <v>30.499999999999996</v>
      </c>
      <c r="E39" s="22">
        <f>'Week 27'!E39+'Week 28'!E39+'Week 29'!E39+'Week 30'!E39+'Week 31'!E39</f>
        <v>38.1</v>
      </c>
      <c r="F39" s="22">
        <f>'Week 27'!F39+'Week 28'!F39+'Week 29'!F39+'Week 30'!F39+'Week 31'!F39</f>
        <v>37</v>
      </c>
      <c r="G39" s="22">
        <f>'Week 27'!G39+'Week 28'!G39+'Week 29'!G39+'Week 30'!G39+'Week 31'!G39</f>
        <v>37.5</v>
      </c>
      <c r="H39" s="22">
        <f>'Week 27'!H39+'Week 28'!H39+'Week 29'!H39+'Week 30'!H39</f>
        <v>60.8</v>
      </c>
      <c r="I39" s="22">
        <f>'Week 27'!I39+'Week 28'!I39+'Week 29'!I39+'Week 30'!I39</f>
        <v>60.2</v>
      </c>
      <c r="J39" s="39"/>
      <c r="K39" s="22">
        <f>SUM(C39:I39)</f>
        <v>324.5</v>
      </c>
      <c r="L39" s="4"/>
      <c r="M39" s="4"/>
    </row>
    <row r="40" spans="1:13" ht="15.75" customHeight="1">
      <c r="A40" s="337"/>
      <c r="B40" s="65" t="s">
        <v>3</v>
      </c>
      <c r="C40" s="22">
        <f>'Week 28'!C40+'Week 29'!C40+'Week 30'!C40+'Week 31'!C40</f>
        <v>45.68</v>
      </c>
      <c r="D40" s="22">
        <f>'Week 28'!D40+'Week 29'!D40+'Week 30'!D40+'Week 31'!D40</f>
        <v>45.68</v>
      </c>
      <c r="E40" s="22">
        <f>'Week 27'!E40+'Week 28'!E40+'Week 29'!E40+'Week 30'!E40+'Week 31'!E40</f>
        <v>57.1</v>
      </c>
      <c r="F40" s="22">
        <f>'Week 27'!F40+'Week 28'!F40+'Week 29'!F40+'Week 30'!F40+'Week 31'!F40</f>
        <v>57.1</v>
      </c>
      <c r="G40" s="22">
        <f>'Week 27'!G40+'Week 28'!G40+'Week 29'!G40+'Week 30'!G40+'Week 31'!G40</f>
        <v>57.1</v>
      </c>
      <c r="H40" s="22">
        <f>'Week 27'!H40+'Week 28'!H40+'Week 29'!H40+'Week 30'!H40</f>
        <v>45.68</v>
      </c>
      <c r="I40" s="22">
        <f>'Week 27'!I40+'Week 28'!I40+'Week 29'!I40+'Week 30'!I40</f>
        <v>45.68</v>
      </c>
      <c r="J40" s="39"/>
      <c r="K40" s="22">
        <f>SUM(C40:I40)</f>
        <v>354.02000000000004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0.75629139072847684</v>
      </c>
      <c r="D41" s="42">
        <f t="shared" si="8"/>
        <v>1.497704918032787</v>
      </c>
      <c r="E41" s="42">
        <f t="shared" si="8"/>
        <v>1.4986876640419948</v>
      </c>
      <c r="F41" s="42">
        <f t="shared" si="8"/>
        <v>1.5432432432432432</v>
      </c>
      <c r="G41" s="42">
        <f t="shared" si="8"/>
        <v>1.5226666666666666</v>
      </c>
      <c r="H41" s="42">
        <f t="shared" si="8"/>
        <v>0.75131578947368427</v>
      </c>
      <c r="I41" s="42">
        <f t="shared" si="8"/>
        <v>0.75880398671096339</v>
      </c>
      <c r="J41" s="41"/>
      <c r="K41" s="42">
        <f>IF(K39=0,0,K40/K39)</f>
        <v>1.0909707241910633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28'!C43+'Week 29'!C43+'Week 30'!C43+'Week 31'!C43</f>
        <v>118</v>
      </c>
      <c r="D43" s="22">
        <f>'Week 28'!D43+'Week 29'!D43+'Week 30'!D43+'Week 31'!D43</f>
        <v>117.75</v>
      </c>
      <c r="E43" s="22">
        <f>'Week 27'!E43+'Week 28'!E43+'Week 29'!E43+'Week 30'!E43+'Week 31'!E43</f>
        <v>169.60000000000002</v>
      </c>
      <c r="F43" s="22">
        <f>'Week 27'!F43+'Week 28'!F43+'Week 29'!F43+'Week 30'!F43+'Week 31'!F43</f>
        <v>150.80000000000001</v>
      </c>
      <c r="G43" s="22">
        <f>'Week 27'!G43+'Week 28'!G43+'Week 29'!G43+'Week 30'!G43+'Week 31'!G43</f>
        <v>166</v>
      </c>
      <c r="H43" s="22">
        <f>'Week 27'!H43+'Week 28'!H43+'Week 29'!H43+'Week 30'!H43</f>
        <v>120.5</v>
      </c>
      <c r="I43" s="22">
        <f>'Week 27'!I43+'Week 28'!I43+'Week 29'!I43+'Week 30'!I43</f>
        <v>113.5</v>
      </c>
      <c r="J43" s="39"/>
      <c r="K43" s="22">
        <f>SUM(C43:I43)</f>
        <v>956.15000000000009</v>
      </c>
      <c r="L43" s="4"/>
      <c r="M43" s="4"/>
    </row>
    <row r="44" spans="1:13" ht="15.75" customHeight="1">
      <c r="A44" s="337"/>
      <c r="B44" s="65" t="s">
        <v>3</v>
      </c>
      <c r="C44" s="22">
        <f>'Week 28'!C44+'Week 29'!C44+'Week 30'!C44+'Week 31'!C44</f>
        <v>120</v>
      </c>
      <c r="D44" s="22">
        <f>'Week 28'!D44+'Week 29'!D44+'Week 30'!D44+'Week 31'!D44</f>
        <v>120</v>
      </c>
      <c r="E44" s="22">
        <f>'Week 27'!E44+'Week 28'!E44+'Week 29'!E44+'Week 30'!E44+'Week 31'!E44</f>
        <v>150</v>
      </c>
      <c r="F44" s="22">
        <f>'Week 27'!F44+'Week 28'!F44+'Week 29'!F44+'Week 30'!F44+'Week 31'!F44</f>
        <v>150</v>
      </c>
      <c r="G44" s="22">
        <f>'Week 27'!G44+'Week 28'!G44+'Week 29'!G44+'Week 30'!G44+'Week 31'!G44</f>
        <v>150</v>
      </c>
      <c r="H44" s="22">
        <f>'Week 27'!H44+'Week 28'!H44+'Week 29'!H44+'Week 30'!H44</f>
        <v>108.82653061224489</v>
      </c>
      <c r="I44" s="22">
        <f>'Week 27'!I44+'Week 28'!I44+'Week 29'!I44+'Week 30'!I44</f>
        <v>120</v>
      </c>
      <c r="J44" s="39"/>
      <c r="K44" s="22">
        <f>SUM(C44:I44)</f>
        <v>918.82653061224494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1.0169491525423728</v>
      </c>
      <c r="D45" s="42">
        <f t="shared" si="9"/>
        <v>1.0191082802547771</v>
      </c>
      <c r="E45" s="42">
        <f t="shared" si="9"/>
        <v>0.88443396226415083</v>
      </c>
      <c r="F45" s="42">
        <f t="shared" si="9"/>
        <v>0.9946949602122015</v>
      </c>
      <c r="G45" s="42">
        <f t="shared" si="9"/>
        <v>0.90361445783132532</v>
      </c>
      <c r="H45" s="42">
        <f t="shared" si="9"/>
        <v>0.90312473537132698</v>
      </c>
      <c r="I45" s="42">
        <f t="shared" si="9"/>
        <v>1.0572687224669604</v>
      </c>
      <c r="J45" s="41"/>
      <c r="K45" s="249">
        <f>IF(K43=0,0,K44/K43)</f>
        <v>0.9609648387933325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28'!C47+'Week 29'!C47+'Week 30'!C47+'Week 31'!C47</f>
        <v>16</v>
      </c>
      <c r="D47" s="22">
        <f>'Week 28'!D47+'Week 29'!D47+'Week 30'!D47+'Week 31'!D47</f>
        <v>24</v>
      </c>
      <c r="E47" s="22">
        <f>'Week 27'!E47+'Week 28'!E47+'Week 29'!E47+'Week 30'!E47+'Week 31'!E47</f>
        <v>40</v>
      </c>
      <c r="F47" s="22">
        <f>'Week 27'!F47+'Week 28'!F47+'Week 29'!F47+'Week 30'!F47+'Week 31'!F47</f>
        <v>40</v>
      </c>
      <c r="G47" s="22">
        <f>'Week 27'!G47+'Week 28'!G47+'Week 29'!G47+'Week 30'!G47+'Week 31'!G47</f>
        <v>37.1</v>
      </c>
      <c r="H47" s="22">
        <f>'Week 27'!H47+'Week 28'!H47+'Week 29'!H47+'Week 30'!H47</f>
        <v>32</v>
      </c>
      <c r="I47" s="22">
        <f>'Week 27'!I47+'Week 28'!I47+'Week 29'!I47+'Week 30'!I47</f>
        <v>32</v>
      </c>
      <c r="J47" s="39"/>
      <c r="K47" s="22">
        <f>SUM(C47:I47)</f>
        <v>221.1</v>
      </c>
      <c r="L47" s="4"/>
      <c r="M47" s="4"/>
    </row>
    <row r="48" spans="1:13">
      <c r="A48" s="337"/>
      <c r="B48" s="65" t="s">
        <v>3</v>
      </c>
      <c r="C48" s="22">
        <f>'Week 28'!C48+'Week 29'!C48+'Week 30'!C48+'Week 31'!C48</f>
        <v>32</v>
      </c>
      <c r="D48" s="22">
        <f>'Week 28'!D48+'Week 29'!D48+'Week 30'!D48+'Week 31'!D48</f>
        <v>32</v>
      </c>
      <c r="E48" s="22">
        <f>'Week 27'!E48+'Week 28'!E48+'Week 29'!E48+'Week 30'!E48+'Week 31'!E48</f>
        <v>40</v>
      </c>
      <c r="F48" s="22">
        <f>'Week 27'!F48+'Week 28'!F48+'Week 29'!F48+'Week 30'!F48+'Week 31'!F48</f>
        <v>40</v>
      </c>
      <c r="G48" s="22">
        <f>'Week 27'!G48+'Week 28'!G48+'Week 29'!G48+'Week 30'!G48+'Week 31'!G48</f>
        <v>40</v>
      </c>
      <c r="H48" s="22">
        <f>'Week 27'!H48+'Week 28'!H48+'Week 29'!H48+'Week 30'!H48</f>
        <v>32</v>
      </c>
      <c r="I48" s="22">
        <f>'Week 27'!I48+'Week 28'!I48+'Week 29'!I48+'Week 30'!I48</f>
        <v>32</v>
      </c>
      <c r="J48" s="39"/>
      <c r="K48" s="22">
        <f>SUM(C48:I48)</f>
        <v>248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2</v>
      </c>
      <c r="D49" s="42">
        <f t="shared" si="10"/>
        <v>1.3333333333333333</v>
      </c>
      <c r="E49" s="42">
        <f t="shared" si="10"/>
        <v>1</v>
      </c>
      <c r="F49" s="42">
        <f t="shared" si="10"/>
        <v>1</v>
      </c>
      <c r="G49" s="42">
        <f t="shared" si="10"/>
        <v>1.0781671159029649</v>
      </c>
      <c r="H49" s="42">
        <f t="shared" si="10"/>
        <v>1</v>
      </c>
      <c r="I49" s="42">
        <f t="shared" si="10"/>
        <v>1</v>
      </c>
      <c r="J49" s="41"/>
      <c r="K49" s="42">
        <f>IF(K47=0,0,K48/K47)</f>
        <v>1.1216644052464948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28'!C51+'Week 29'!C51+'Week 30'!C51+'Week 31'!C51</f>
        <v>32</v>
      </c>
      <c r="D51" s="22">
        <f>'Week 28'!D51+'Week 29'!D51+'Week 30'!D51+'Week 31'!D51</f>
        <v>31.8</v>
      </c>
      <c r="E51" s="22">
        <f>'Week 27'!E51+'Week 28'!E51+'Week 29'!E51+'Week 30'!E51+'Week 31'!E51</f>
        <v>32</v>
      </c>
      <c r="F51" s="22">
        <f>'Week 27'!F51+'Week 28'!F51+'Week 29'!F51+'Week 30'!F51+'Week 31'!F51</f>
        <v>40</v>
      </c>
      <c r="G51" s="22">
        <f>'Week 27'!G51+'Week 28'!G51+'Week 29'!G51+'Week 30'!G51+'Week 31'!G51</f>
        <v>40</v>
      </c>
      <c r="H51" s="22">
        <f>'Week 27'!H51+'Week 28'!H51+'Week 29'!H51+'Week 30'!H51</f>
        <v>32</v>
      </c>
      <c r="I51" s="22">
        <f>'Week 27'!I51+'Week 28'!I51+'Week 29'!I51+'Week 30'!I51</f>
        <v>32</v>
      </c>
      <c r="J51" s="39"/>
      <c r="K51" s="22">
        <f>SUM(C51:I51)</f>
        <v>239.8</v>
      </c>
      <c r="L51" s="4"/>
      <c r="M51" s="4"/>
    </row>
    <row r="52" spans="1:13">
      <c r="A52" s="337"/>
      <c r="B52" s="65" t="s">
        <v>3</v>
      </c>
      <c r="C52" s="22">
        <f>'Week 28'!C52+'Week 29'!C52+'Week 30'!C52+'Week 31'!C52</f>
        <v>54.8</v>
      </c>
      <c r="D52" s="22">
        <f>'Week 28'!D52+'Week 29'!D52+'Week 30'!D52+'Week 31'!D52</f>
        <v>54.8</v>
      </c>
      <c r="E52" s="22">
        <f>'Week 27'!E52+'Week 28'!E52+'Week 29'!E52+'Week 30'!E52+'Week 31'!E52</f>
        <v>68.5</v>
      </c>
      <c r="F52" s="22">
        <f>'Week 27'!F52+'Week 28'!F52+'Week 29'!F52+'Week 30'!F52+'Week 31'!F52</f>
        <v>68.5</v>
      </c>
      <c r="G52" s="22">
        <f>'Week 27'!G52+'Week 28'!G52+'Week 29'!G52+'Week 30'!G52+'Week 31'!G52</f>
        <v>68.5</v>
      </c>
      <c r="H52" s="22">
        <f>'Week 27'!H52+'Week 28'!H52+'Week 29'!H52+'Week 30'!H52</f>
        <v>54.8</v>
      </c>
      <c r="I52" s="22">
        <f>'Week 27'!I52+'Week 28'!I52+'Week 29'!I52+'Week 30'!I52</f>
        <v>54.8</v>
      </c>
      <c r="J52" s="39"/>
      <c r="K52" s="22">
        <f>SUM(C52:I52)</f>
        <v>424.70000000000005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1.7124999999999999</v>
      </c>
      <c r="D53" s="42">
        <f t="shared" si="11"/>
        <v>1.7232704402515722</v>
      </c>
      <c r="E53" s="42">
        <f t="shared" si="11"/>
        <v>2.140625</v>
      </c>
      <c r="F53" s="42">
        <f t="shared" si="11"/>
        <v>1.7124999999999999</v>
      </c>
      <c r="G53" s="42">
        <f t="shared" si="11"/>
        <v>1.7124999999999999</v>
      </c>
      <c r="H53" s="42">
        <f t="shared" si="11"/>
        <v>1.7124999999999999</v>
      </c>
      <c r="I53" s="42">
        <f t="shared" si="11"/>
        <v>1.7124999999999999</v>
      </c>
      <c r="J53" s="41"/>
      <c r="K53" s="42">
        <f>IF(K51=0,0,K52/K51)</f>
        <v>1.7710592160133445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28'!C55+'Week 29'!C55+'Week 30'!C55+'Week 31'!C55</f>
        <v>45.68</v>
      </c>
      <c r="D55" s="22">
        <f>'Week 28'!D55+'Week 29'!D55+'Week 30'!D55+'Week 31'!D55</f>
        <v>45.68</v>
      </c>
      <c r="E55" s="22">
        <f>'Week 27'!E55+'Week 28'!E55+'Week 29'!E55+'Week 30'!E55+'Week 31'!E55</f>
        <v>57.1</v>
      </c>
      <c r="F55" s="22">
        <f>'Week 27'!F55+'Week 28'!F55+'Week 29'!F55+'Week 30'!F55+'Week 31'!F55</f>
        <v>57.1</v>
      </c>
      <c r="G55" s="22">
        <f>'Week 27'!G55+'Week 28'!G55+'Week 29'!G55+'Week 30'!G55+'Week 31'!G55</f>
        <v>57.1</v>
      </c>
      <c r="H55" s="22">
        <f>'Week 27'!H55+'Week 28'!H55+'Week 29'!H55+'Week 30'!H55</f>
        <v>45.68</v>
      </c>
      <c r="I55" s="22">
        <f>'Week 27'!I55+'Week 28'!I55+'Week 29'!I55+'Week 30'!I55</f>
        <v>45.68</v>
      </c>
      <c r="J55" s="39"/>
      <c r="K55" s="22">
        <f>SUM(C55:I55)</f>
        <v>354.02000000000004</v>
      </c>
      <c r="L55" s="4"/>
    </row>
    <row r="56" spans="1:13">
      <c r="A56" s="337"/>
      <c r="B56" s="65" t="s">
        <v>3</v>
      </c>
      <c r="C56" s="22">
        <f>'Week 28'!C56+'Week 29'!C56+'Week 30'!C56+'Week 31'!C56</f>
        <v>45.72</v>
      </c>
      <c r="D56" s="22">
        <f>'Week 28'!D56+'Week 29'!D56+'Week 30'!D56+'Week 31'!D56</f>
        <v>45.72</v>
      </c>
      <c r="E56" s="22">
        <f>'Week 27'!E56+'Week 28'!E56+'Week 29'!E56+'Week 30'!E56+'Week 31'!E56</f>
        <v>57.15</v>
      </c>
      <c r="F56" s="22">
        <f>'Week 27'!F56+'Week 28'!F56+'Week 29'!F56+'Week 30'!F56+'Week 31'!F56</f>
        <v>57.15</v>
      </c>
      <c r="G56" s="22">
        <f>'Week 27'!G56+'Week 28'!G56+'Week 29'!G56+'Week 30'!G56+'Week 31'!G56</f>
        <v>57.15</v>
      </c>
      <c r="H56" s="22">
        <f>'Week 27'!H56+'Week 28'!H56+'Week 29'!H56+'Week 30'!H56</f>
        <v>45.72</v>
      </c>
      <c r="I56" s="22">
        <f>'Week 27'!I56+'Week 28'!I56+'Week 29'!I56+'Week 30'!I56</f>
        <v>45.72</v>
      </c>
      <c r="J56" s="39"/>
      <c r="K56" s="22">
        <f>SUM(C56:I56)</f>
        <v>354.33000000000004</v>
      </c>
      <c r="L56" s="4"/>
    </row>
    <row r="57" spans="1:13">
      <c r="A57" s="338"/>
      <c r="B57" s="64" t="s">
        <v>4</v>
      </c>
      <c r="C57" s="42">
        <f t="shared" ref="C57:I57" si="12">IF(C55=0,0,C56/C55)</f>
        <v>1.000875656742557</v>
      </c>
      <c r="D57" s="42">
        <f t="shared" si="12"/>
        <v>1.000875656742557</v>
      </c>
      <c r="E57" s="42">
        <f t="shared" si="12"/>
        <v>1.000875656742557</v>
      </c>
      <c r="F57" s="42">
        <f t="shared" si="12"/>
        <v>1.000875656742557</v>
      </c>
      <c r="G57" s="42">
        <f t="shared" si="12"/>
        <v>1.000875656742557</v>
      </c>
      <c r="H57" s="42">
        <f t="shared" si="12"/>
        <v>1.000875656742557</v>
      </c>
      <c r="I57" s="42">
        <f t="shared" si="12"/>
        <v>1.000875656742557</v>
      </c>
      <c r="J57" s="41"/>
      <c r="K57" s="42">
        <f>IF(K55=0,0,K56/K55)</f>
        <v>1.000875656742557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28'!C59+'Week 29'!C59+'Week 30'!C59+'Week 31'!C59</f>
        <v>4.3</v>
      </c>
      <c r="D59" s="22">
        <f>'Week 28'!D59+'Week 29'!D59+'Week 30'!D59+'Week 31'!D59</f>
        <v>3.6</v>
      </c>
      <c r="E59" s="22">
        <f>'Week 27'!E59+'Week 28'!E59+'Week 29'!E59+'Week 30'!E59+'Week 31'!E59</f>
        <v>0.60000000000000009</v>
      </c>
      <c r="F59" s="22">
        <f>'Week 27'!F59+'Week 28'!F59+'Week 29'!F59+'Week 30'!F59+'Week 31'!F59</f>
        <v>0.7</v>
      </c>
      <c r="G59" s="22">
        <f>'Week 27'!G59+'Week 28'!G59+'Week 29'!G59+'Week 30'!G59+'Week 31'!G59</f>
        <v>2.2000000000000002</v>
      </c>
      <c r="H59" s="22">
        <f>'Week 27'!H59+'Week 28'!H59+'Week 29'!H59+'Week 30'!H59</f>
        <v>7.8</v>
      </c>
      <c r="I59" s="22">
        <f>'Week 27'!I59+'Week 28'!I59+'Week 29'!I59+'Week 30'!I59</f>
        <v>180.05</v>
      </c>
      <c r="J59" s="39"/>
      <c r="K59" s="22">
        <f>SUM(C59:I59)</f>
        <v>199.25</v>
      </c>
      <c r="L59" s="4"/>
    </row>
    <row r="60" spans="1:13">
      <c r="A60" s="337"/>
      <c r="B60" s="65" t="s">
        <v>71</v>
      </c>
      <c r="C60" s="188">
        <f>'Week 28'!C60+'Week 29'!C60+'Week 30'!C60+'Week 31'!C60</f>
        <v>102.31635000000003</v>
      </c>
      <c r="D60" s="188">
        <f>'Week 28'!D60+'Week 29'!D60+'Week 30'!D60+'Week 31'!D60</f>
        <v>85.660200000000032</v>
      </c>
      <c r="E60" s="188">
        <f>'Week 27'!E60+'Week 28'!E60+'Week 29'!E60+'Week 30'!E60+'Week 31'!E60</f>
        <v>14.276700000000005</v>
      </c>
      <c r="F60" s="188">
        <f>'Week 27'!F60+'Week 28'!F60+'Week 29'!F60+'Week 30'!F60+'Week 31'!F60</f>
        <v>16.656150000000004</v>
      </c>
      <c r="G60" s="188">
        <f>'Week 27'!G60+'Week 28'!G60+'Week 29'!G60+'Week 30'!G60+'Week 31'!G60</f>
        <v>52.34790000000001</v>
      </c>
      <c r="H60" s="188">
        <f>'Week 27'!H60+'Week 28'!H60+'Week 29'!H60+'Week 30'!H60</f>
        <v>185.59710000000007</v>
      </c>
      <c r="I60" s="188">
        <f>'Week 27'!I60+'Week 28'!I60+'Week 29'!I60+'Week 30'!I60</f>
        <v>4284.1997250000013</v>
      </c>
      <c r="J60" s="189"/>
      <c r="K60" s="188">
        <f>SUM(C60:I60)</f>
        <v>4741.0541250000015</v>
      </c>
      <c r="L60" s="4"/>
    </row>
    <row r="61" spans="1:13">
      <c r="A61" s="338"/>
      <c r="B61" s="64" t="s">
        <v>17</v>
      </c>
      <c r="C61" s="188">
        <f t="shared" ref="C61:I61" si="13">C60/3</f>
        <v>34.105450000000012</v>
      </c>
      <c r="D61" s="188">
        <f t="shared" si="13"/>
        <v>28.553400000000011</v>
      </c>
      <c r="E61" s="188">
        <f t="shared" si="13"/>
        <v>4.7589000000000015</v>
      </c>
      <c r="F61" s="188">
        <f t="shared" si="13"/>
        <v>5.5520500000000013</v>
      </c>
      <c r="G61" s="188">
        <f t="shared" si="13"/>
        <v>17.449300000000004</v>
      </c>
      <c r="H61" s="188">
        <f t="shared" si="13"/>
        <v>61.865700000000025</v>
      </c>
      <c r="I61" s="188">
        <f t="shared" si="13"/>
        <v>1428.0665750000005</v>
      </c>
      <c r="J61" s="189"/>
      <c r="K61" s="188">
        <f>SUM(C61:I61)</f>
        <v>1580.3513750000006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22">
        <f>'Week 28'!C63+'Week 29'!C63+'Week 30'!C63+'Week 31'!C63</f>
        <v>947.48</v>
      </c>
      <c r="D63" s="22">
        <f>'Week 28'!D63+'Week 29'!D63+'Week 30'!D63+'Week 31'!D63</f>
        <v>970.37999999999988</v>
      </c>
      <c r="E63" s="22">
        <f>'Week 27'!E63+'Week 28'!E63+'Week 29'!E63+'Week 30'!E63+'Week 31'!E63</f>
        <v>1026.1499999999999</v>
      </c>
      <c r="F63" s="22">
        <f>'Week 27'!F63+'Week 28'!F63+'Week 29'!F63+'Week 30'!F63+'Week 31'!F63</f>
        <v>1064.1999999999998</v>
      </c>
      <c r="G63" s="22">
        <f>'Week 27'!G63+'Week 28'!G63+'Week 29'!G63+'Week 30'!G63+'Week 31'!G63</f>
        <v>1140.2499999999998</v>
      </c>
      <c r="H63" s="22">
        <f>'Week 27'!H63+'Week 28'!H63+'Week 29'!H63+'Week 30'!H63</f>
        <v>915.48</v>
      </c>
      <c r="I63" s="22">
        <f>'Week 27'!I63+'Week 28'!I63+'Week 29'!I63+'Week 30'!I63</f>
        <v>772.03</v>
      </c>
      <c r="J63" s="39"/>
      <c r="K63" s="22">
        <f>SUM(C63:I63)</f>
        <v>6835.9699999999984</v>
      </c>
      <c r="L63" s="29"/>
    </row>
    <row r="64" spans="1:13">
      <c r="A64" s="337"/>
      <c r="B64" s="65" t="s">
        <v>3</v>
      </c>
      <c r="C64" s="22">
        <f>'Week 28'!C64+'Week 29'!C64+'Week 30'!C64+'Week 31'!C64</f>
        <v>979.54864864864862</v>
      </c>
      <c r="D64" s="22">
        <f>'Week 28'!D64+'Week 29'!D64+'Week 30'!D64+'Week 31'!D64</f>
        <v>975.38133518133509</v>
      </c>
      <c r="E64" s="22">
        <f>'Week 27'!E64+'Week 28'!E64+'Week 29'!E64+'Week 30'!E64+'Week 31'!E64</f>
        <v>1025.8507045507047</v>
      </c>
      <c r="F64" s="22">
        <f>'Week 27'!F64+'Week 28'!F64+'Week 29'!F64+'Week 30'!F64+'Week 31'!F64</f>
        <v>1107.2429544929544</v>
      </c>
      <c r="G64" s="22">
        <f>'Week 27'!G64+'Week 28'!G64+'Week 29'!G64+'Week 30'!G64+'Week 31'!G64</f>
        <v>1167.5958073458071</v>
      </c>
      <c r="H64" s="22">
        <f>'Week 27'!H64+'Week 28'!H64+'Week 29'!H64+'Week 30'!H64</f>
        <v>929.64394802966217</v>
      </c>
      <c r="I64" s="22">
        <f>'Week 27'!I64+'Week 28'!I64+'Week 29'!I64+'Week 30'!I64</f>
        <v>947.89529914529908</v>
      </c>
      <c r="J64" s="39"/>
      <c r="K64" s="22">
        <f>SUM(C64:I64)</f>
        <v>7133.1586973944104</v>
      </c>
      <c r="L64" s="4"/>
    </row>
    <row r="65" spans="1:13">
      <c r="A65" s="338"/>
      <c r="B65" s="64" t="s">
        <v>4</v>
      </c>
      <c r="C65" s="42">
        <f t="shared" ref="C65:I65" si="14">IF(C63=0,0,C64/C63)</f>
        <v>1.0338462539036692</v>
      </c>
      <c r="D65" s="42">
        <f t="shared" si="14"/>
        <v>1.0051539965594254</v>
      </c>
      <c r="E65" s="42">
        <f t="shared" si="14"/>
        <v>0.9997083316773423</v>
      </c>
      <c r="F65" s="42">
        <f t="shared" si="14"/>
        <v>1.0404463019103125</v>
      </c>
      <c r="G65" s="42">
        <f t="shared" si="14"/>
        <v>1.0239822910289913</v>
      </c>
      <c r="H65" s="42">
        <f t="shared" si="14"/>
        <v>1.015471608369011</v>
      </c>
      <c r="I65" s="42">
        <f t="shared" si="14"/>
        <v>1.2277959394651752</v>
      </c>
      <c r="J65" s="41"/>
      <c r="K65" s="42">
        <f>IF(K63=0,0,K64/K63)</f>
        <v>1.0434742541869571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28'!C67+'Week 29'!C67+'Week 30'!C67+'Week 31'!C67</f>
        <v>13119.257449999999</v>
      </c>
      <c r="D67" s="28">
        <f>'Week 28'!D67+'Week 29'!D67+'Week 30'!D67+'Week 31'!D67</f>
        <v>13431.131399999998</v>
      </c>
      <c r="E67" s="28">
        <f>'Week 27'!E67+'Week 28'!E67+'Week 29'!E67+'Week 30'!E67+'Week 31'!E67</f>
        <v>14292.346900000002</v>
      </c>
      <c r="F67" s="28">
        <f>'Week 27'!F67+'Week 28'!F67+'Week 29'!F67+'Week 30'!F67+'Week 31'!F67</f>
        <v>14803.603050000002</v>
      </c>
      <c r="G67" s="28">
        <f>'Week 27'!G67+'Week 28'!G67+'Week 29'!G67+'Week 30'!G67+'Week 31'!G67</f>
        <v>15818.8773</v>
      </c>
      <c r="H67" s="28">
        <f>'Week 27'!H67+'Week 28'!H67+'Week 29'!H67+'Week 30'!H67</f>
        <v>12750.537700000001</v>
      </c>
      <c r="I67" s="28">
        <f>'Week 27'!I67+'Week 28'!I67+'Week 29'!I67+'Week 30'!I67</f>
        <v>12214.591575000002</v>
      </c>
      <c r="J67" s="48"/>
      <c r="K67" s="28">
        <f>SUM(C67:I67)</f>
        <v>96430.34537499999</v>
      </c>
      <c r="L67" s="273">
        <v>76995</v>
      </c>
      <c r="M67" s="271">
        <f>+L67-K67</f>
        <v>-19435.34537499999</v>
      </c>
    </row>
    <row r="68" spans="1:13">
      <c r="A68" s="337"/>
      <c r="B68" s="65" t="s">
        <v>128</v>
      </c>
      <c r="C68" s="28">
        <f>'Week 28'!C68+'Week 29'!C68+'Week 30'!C68+'Week 31'!C68</f>
        <v>13555.505881081081</v>
      </c>
      <c r="D68" s="28">
        <f>'Week 28'!D68+'Week 29'!D68+'Week 30'!D68+'Week 31'!D68</f>
        <v>13500.247304504506</v>
      </c>
      <c r="E68" s="28">
        <f>'Week 27'!E68+'Week 28'!E68+'Week 29'!E68+'Week 30'!E68+'Week 31'!E68</f>
        <v>14311.143842342346</v>
      </c>
      <c r="F68" s="28">
        <f>'Week 27'!F68+'Week 28'!F68+'Week 29'!F68+'Week 30'!F68+'Week 31'!F68</f>
        <v>15390.405076576579</v>
      </c>
      <c r="G68" s="28">
        <f>'Week 27'!G68+'Week 28'!G68+'Week 29'!G68+'Week 30'!G68+'Week 31'!G68</f>
        <v>16190.683905405407</v>
      </c>
      <c r="H68" s="28">
        <f>'Week 27'!H68+'Week 28'!H68+'Week 29'!H68+'Week 30'!H68</f>
        <v>12893.769550873323</v>
      </c>
      <c r="I68" s="28">
        <f>'Week 27'!I68+'Week 28'!I68+'Week 29'!I68+'Week 30'!I68</f>
        <v>13135.782466666667</v>
      </c>
      <c r="J68" s="48"/>
      <c r="K68" s="28">
        <f>SUM(C68:I68)</f>
        <v>98977.538027449904</v>
      </c>
      <c r="L68" s="4"/>
    </row>
    <row r="69" spans="1:13">
      <c r="A69" s="338"/>
      <c r="B69" s="64" t="s">
        <v>4</v>
      </c>
      <c r="C69" s="42">
        <f t="shared" ref="C69:I69" si="15">IF(C67=0,0,C68/C67)</f>
        <v>1.0332525245993309</v>
      </c>
      <c r="D69" s="42">
        <f t="shared" si="15"/>
        <v>1.0051459480550171</v>
      </c>
      <c r="E69" s="42">
        <f t="shared" si="15"/>
        <v>1.0013151753504068</v>
      </c>
      <c r="F69" s="42">
        <f t="shared" si="15"/>
        <v>1.0396391354587542</v>
      </c>
      <c r="G69" s="42">
        <f t="shared" si="15"/>
        <v>1.0235039818790053</v>
      </c>
      <c r="H69" s="42">
        <f t="shared" si="15"/>
        <v>1.011233396915749</v>
      </c>
      <c r="I69" s="42">
        <f t="shared" si="15"/>
        <v>1.0754172487889073</v>
      </c>
      <c r="J69" s="41"/>
      <c r="K69" s="42">
        <f>IF(K67=0,0,K68/K67)</f>
        <v>1.0264148452703798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-32.068648648648605</v>
      </c>
      <c r="D71" s="47">
        <f t="shared" ref="D71:I71" si="16">IF(D63=0,0,D63-D64)</f>
        <v>-5.0013351813352074</v>
      </c>
      <c r="E71" s="47">
        <f t="shared" si="16"/>
        <v>0.2992954492951867</v>
      </c>
      <c r="F71" s="47">
        <f t="shared" si="16"/>
        <v>-43.04295449295455</v>
      </c>
      <c r="G71" s="47">
        <f t="shared" si="16"/>
        <v>-27.345807345807316</v>
      </c>
      <c r="H71" s="47">
        <f t="shared" si="16"/>
        <v>-14.163948029662151</v>
      </c>
      <c r="I71" s="47">
        <f t="shared" si="16"/>
        <v>-175.8652991452991</v>
      </c>
      <c r="J71" s="26"/>
      <c r="K71" s="47">
        <f>IF(K63=0,0,K63-K64)</f>
        <v>-297.18869739441197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-436.24843108108143</v>
      </c>
      <c r="D72" s="137">
        <f t="shared" ref="D72:I72" si="17">IF(D64=0,0,D67-D68)</f>
        <v>-69.115904504507853</v>
      </c>
      <c r="E72" s="137">
        <f t="shared" si="17"/>
        <v>-18.796942342343755</v>
      </c>
      <c r="F72" s="137">
        <f t="shared" si="17"/>
        <v>-586.80202657657719</v>
      </c>
      <c r="G72" s="137">
        <f t="shared" si="17"/>
        <v>-371.80660540540703</v>
      </c>
      <c r="H72" s="137">
        <f t="shared" si="17"/>
        <v>-143.2318508733224</v>
      </c>
      <c r="I72" s="137">
        <f t="shared" si="17"/>
        <v>-921.19089166666527</v>
      </c>
      <c r="J72" s="26"/>
      <c r="K72" s="137">
        <f>IF(K64=0,0,K67-K68)</f>
        <v>-2547.192652449914</v>
      </c>
      <c r="L72" s="4"/>
    </row>
    <row r="73" spans="1:13">
      <c r="A73" s="68" t="s">
        <v>154</v>
      </c>
      <c r="B73" s="78">
        <f>IF(K64=0,0,(K64*60)/K11)</f>
        <v>57.065269579155284</v>
      </c>
      <c r="C73" s="78">
        <f>IF(C63=0,0,(C63*60)/C11)</f>
        <v>53.329080675422141</v>
      </c>
      <c r="D73" s="78">
        <f t="shared" ref="D73:I73" si="18">IF(D63=0,0,(D63*60)/D11)</f>
        <v>53.661566820276491</v>
      </c>
      <c r="E73" s="78">
        <f t="shared" si="18"/>
        <v>65.014783526927133</v>
      </c>
      <c r="F73" s="78">
        <f t="shared" si="18"/>
        <v>55.765938864628808</v>
      </c>
      <c r="G73" s="78">
        <f t="shared" si="18"/>
        <v>54.995980707395489</v>
      </c>
      <c r="H73" s="78">
        <f t="shared" si="18"/>
        <v>54.709960159362552</v>
      </c>
      <c r="I73" s="78">
        <f t="shared" si="18"/>
        <v>45.908622398414266</v>
      </c>
      <c r="J73" s="26"/>
      <c r="K73" s="78">
        <f>IF(K63=0,0,(K63*60)/K11)</f>
        <v>54.687759999999983</v>
      </c>
      <c r="L73" s="4"/>
    </row>
    <row r="74" spans="1:13">
      <c r="A74" s="68" t="str">
        <f>'Week 1'!A74</f>
        <v>Rooms Cleaned per AM GRA</v>
      </c>
      <c r="B74" s="78">
        <f>IF(K16=0,0,(K8/(K16/8)))</f>
        <v>16.636024062674871</v>
      </c>
      <c r="C74" s="78">
        <f t="shared" ref="C74:K74" si="19">IF(C15=0,0,(C8/(C15/8)))</f>
        <v>16.683087027914613</v>
      </c>
      <c r="D74" s="78">
        <f t="shared" si="19"/>
        <v>15.465518854683259</v>
      </c>
      <c r="E74" s="78">
        <f t="shared" si="19"/>
        <v>15.937184520471115</v>
      </c>
      <c r="F74" s="78">
        <f t="shared" si="19"/>
        <v>16.34296365330848</v>
      </c>
      <c r="G74" s="78">
        <f t="shared" si="19"/>
        <v>16.456197777586354</v>
      </c>
      <c r="H74" s="78">
        <f t="shared" si="19"/>
        <v>17.343483695034656</v>
      </c>
      <c r="I74" s="78">
        <f t="shared" si="19"/>
        <v>26.091973527914476</v>
      </c>
      <c r="J74" s="26"/>
      <c r="K74" s="78">
        <f t="shared" si="19"/>
        <v>17.215083083505323</v>
      </c>
      <c r="L74" s="4"/>
    </row>
    <row r="75" spans="1:13">
      <c r="A75" s="68" t="str">
        <f>'Week 1'!A75</f>
        <v>Rooms Cleaned per PM GRA</v>
      </c>
      <c r="B75" s="78">
        <f>IF(K20=0,0,(K9/(K20/8)))</f>
        <v>12.41899441340782</v>
      </c>
      <c r="C75" s="78">
        <f>IF(C19=0,0,(C9/(C19/8)))</f>
        <v>12.698412698412698</v>
      </c>
      <c r="D75" s="78">
        <f t="shared" ref="D75:I75" si="20">IF(D19=0,0,(D9/(D19/8)))</f>
        <v>12.203389830508474</v>
      </c>
      <c r="E75" s="78">
        <f t="shared" si="20"/>
        <v>12.535612535612534</v>
      </c>
      <c r="F75" s="78">
        <f t="shared" si="20"/>
        <v>12.105263157894738</v>
      </c>
      <c r="G75" s="78">
        <f t="shared" si="20"/>
        <v>12.048192771084336</v>
      </c>
      <c r="H75" s="78">
        <f t="shared" si="20"/>
        <v>13.714285714285714</v>
      </c>
      <c r="I75" s="78">
        <f t="shared" si="20"/>
        <v>14.545454545454545</v>
      </c>
      <c r="J75" s="26"/>
      <c r="K75" s="78">
        <f>IF(K19=0,0,(K9/(K19/8)))</f>
        <v>12.779075198505371</v>
      </c>
      <c r="L75" s="4"/>
    </row>
    <row r="76" spans="1:13">
      <c r="A76" s="68" t="str">
        <f>'Week 1'!A76</f>
        <v>Rooms per Carpet Cleaner</v>
      </c>
      <c r="B76" s="78">
        <f>IF(K28=0,0,(K12/(K28/7.5)))</f>
        <v>15.420560747663554</v>
      </c>
      <c r="C76" s="78">
        <f>IF(C27=0,0,(C12/(C27/7.5)))</f>
        <v>10</v>
      </c>
      <c r="D76" s="78">
        <f t="shared" ref="D76:I76" si="21">IF(D27=0,0,(D12/(D27/7.5)))</f>
        <v>0</v>
      </c>
      <c r="E76" s="78">
        <f t="shared" si="21"/>
        <v>11.283185840707963</v>
      </c>
      <c r="F76" s="78">
        <f t="shared" si="21"/>
        <v>0</v>
      </c>
      <c r="G76" s="78">
        <f t="shared" si="21"/>
        <v>0</v>
      </c>
      <c r="H76" s="78">
        <f t="shared" si="21"/>
        <v>10.927152317880795</v>
      </c>
      <c r="I76" s="78">
        <f t="shared" si="21"/>
        <v>11.233480176211454</v>
      </c>
      <c r="J76" s="129"/>
      <c r="K76" s="78">
        <f>IF(K27=0,0,(K12/(K27/7.5)))</f>
        <v>10.941644562334217</v>
      </c>
      <c r="L76" s="4"/>
    </row>
    <row r="77" spans="1:13">
      <c r="A77" s="68" t="str">
        <f>'Week 1'!A77</f>
        <v>Rooms per Laundry Attendant</v>
      </c>
      <c r="B77" s="78">
        <f>IF(K44=0,0,(K11/(K44/7.5)))</f>
        <v>61.219390304847572</v>
      </c>
      <c r="C77" s="78">
        <f>IF(C43=0,0,(C11/(C43/7.5)))</f>
        <v>67.754237288135599</v>
      </c>
      <c r="D77" s="78">
        <f t="shared" ref="D77:I77" si="22">IF(D43=0,0,(D11/(D43/7.5)))</f>
        <v>69.108280254777071</v>
      </c>
      <c r="E77" s="78">
        <f t="shared" si="22"/>
        <v>41.877948113207538</v>
      </c>
      <c r="F77" s="78">
        <f t="shared" si="22"/>
        <v>56.946286472148536</v>
      </c>
      <c r="G77" s="78">
        <f t="shared" si="22"/>
        <v>56.204819277108435</v>
      </c>
      <c r="H77" s="78">
        <f t="shared" si="22"/>
        <v>62.489626556016596</v>
      </c>
      <c r="I77" s="78">
        <f t="shared" si="22"/>
        <v>66.674008810572687</v>
      </c>
      <c r="J77" s="38"/>
      <c r="K77" s="78">
        <f>IF(K43=0,0,(K11/(K43/7.5)))</f>
        <v>58.82968153532395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colBreaks count="1" manualBreakCount="1">
    <brk id="11" max="1048575" man="1"/>
  </colBreaks>
  <ignoredErrors>
    <ignoredError sqref="K7" formula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49" zoomScaleSheetLayoutView="100" workbookViewId="0">
      <selection activeCell="K59" sqref="K59"/>
    </sheetView>
  </sheetViews>
  <sheetFormatPr defaultRowHeight="15"/>
  <cols>
    <col min="1" max="1" width="23.77734375" style="1" customWidth="1"/>
    <col min="2" max="2" width="18.77734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10.109375" style="1" customWidth="1"/>
    <col min="13" max="14" width="8.88671875" style="1"/>
    <col min="15" max="15" width="1.77734375" style="1" customWidth="1"/>
    <col min="16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149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8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0.4150846070607308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149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6">
        <f>'Week 32'!C6+'Week 33'!C6+'Week 34'!C6+'Week 35'!C6+'Week 36'!C6</f>
        <v>1105</v>
      </c>
      <c r="D6" s="16">
        <f>'Week 32'!D6+'Week 33'!D6+'Week 34'!D6+'Week 35'!D6</f>
        <v>1070</v>
      </c>
      <c r="E6" s="16">
        <f>'Week 32'!E6+'Week 33'!E6+'Week 34'!E6+'Week 35'!E6</f>
        <v>742</v>
      </c>
      <c r="F6" s="16">
        <f>'Week 32'!F6+'Week 33'!F6+'Week 34'!F6+'Week 35'!F6</f>
        <v>1013</v>
      </c>
      <c r="G6" s="16">
        <f>'Week 32'!G6+'Week 33'!G6+'Week 34'!G6+'Week 35'!G6</f>
        <v>1044</v>
      </c>
      <c r="H6" s="16">
        <f>'Week 31'!H6+'Week 32'!H6+'Week 33'!H6+'Week 34'!H6+'Week 35'!H6</f>
        <v>1311</v>
      </c>
      <c r="I6" s="16">
        <f>'Week 31'!I6+'Week 32'!I6+'Week 33'!I6+'Week 34'!I6+'Week 35'!I6</f>
        <v>1108</v>
      </c>
      <c r="J6" s="37"/>
      <c r="K6" s="18">
        <f>SUM(C6:I6)</f>
        <v>7393</v>
      </c>
      <c r="L6" s="263">
        <f>+K67/K6</f>
        <v>13.375084607060732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0.8911290322580645</v>
      </c>
      <c r="D7" s="42">
        <f t="shared" ref="D7:I7" si="0">D6/1240</f>
        <v>0.86290322580645162</v>
      </c>
      <c r="E7" s="42">
        <f t="shared" si="0"/>
        <v>0.59838709677419355</v>
      </c>
      <c r="F7" s="42">
        <f t="shared" si="0"/>
        <v>0.8169354838709677</v>
      </c>
      <c r="G7" s="42">
        <f t="shared" si="0"/>
        <v>0.84193548387096773</v>
      </c>
      <c r="H7" s="42">
        <f t="shared" si="0"/>
        <v>1.0572580645161291</v>
      </c>
      <c r="I7" s="42">
        <f t="shared" si="0"/>
        <v>0.8935483870967742</v>
      </c>
      <c r="J7" s="37"/>
      <c r="K7" s="42">
        <f>K6/8680</f>
        <v>0.85172811059907838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6">
        <f>'Week 32'!C8+'Week 33'!C8+'Week 34'!C8+'Week 35'!C8+'Week 36'!C8</f>
        <v>1070</v>
      </c>
      <c r="D8" s="16">
        <f>'Week 32'!D8+'Week 33'!D8+'Week 34'!D8+'Week 35'!D8</f>
        <v>947</v>
      </c>
      <c r="E8" s="16">
        <f>'Week 32'!E8+'Week 33'!E8+'Week 34'!E8+'Week 35'!E8</f>
        <v>742</v>
      </c>
      <c r="F8" s="16">
        <f>'Week 32'!F8+'Week 33'!F8+'Week 34'!F8+'Week 35'!F8</f>
        <v>954</v>
      </c>
      <c r="G8" s="16">
        <f>'Week 32'!G8+'Week 33'!G8+'Week 34'!G8+'Week 35'!G8</f>
        <v>974</v>
      </c>
      <c r="H8" s="16">
        <f>'Week 31'!H8+'Week 32'!H8+'Week 33'!H8+'Week 34'!H8+'Week 35'!H8</f>
        <v>1232</v>
      </c>
      <c r="I8" s="16">
        <f>'Week 31'!I8+'Week 32'!I8+'Week 33'!I8+'Week 34'!I8+'Week 35'!I8</f>
        <v>1061</v>
      </c>
      <c r="J8" s="37"/>
      <c r="K8" s="18">
        <f t="shared" ref="K8:K13" si="1">SUM(C8:I8)</f>
        <v>6980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6">
        <f>'Week 32'!C9+'Week 33'!C9+'Week 34'!C9+'Week 35'!C9+'Week 36'!C9</f>
        <v>61</v>
      </c>
      <c r="D9" s="16">
        <f>'Week 32'!D9+'Week 33'!D9+'Week 34'!D9+'Week 35'!D9</f>
        <v>50</v>
      </c>
      <c r="E9" s="16">
        <f>'Week 32'!E9+'Week 33'!E9+'Week 34'!E9+'Week 35'!E9</f>
        <v>38</v>
      </c>
      <c r="F9" s="16">
        <f>'Week 32'!F9+'Week 33'!F9+'Week 34'!F9+'Week 35'!F9</f>
        <v>35</v>
      </c>
      <c r="G9" s="16">
        <f>'Week 32'!G9+'Week 33'!G9+'Week 34'!G9+'Week 35'!G9</f>
        <v>43</v>
      </c>
      <c r="H9" s="16">
        <f>'Week 31'!H9+'Week 32'!H9+'Week 33'!H9+'Week 34'!H9+'Week 35'!H9</f>
        <v>50</v>
      </c>
      <c r="I9" s="16">
        <f>'Week 31'!I9+'Week 32'!I9+'Week 33'!I9+'Week 34'!I9+'Week 35'!I9</f>
        <v>47</v>
      </c>
      <c r="J9" s="37"/>
      <c r="K9" s="18">
        <f t="shared" si="1"/>
        <v>324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6">
        <f>'Week 32'!C10+'Week 33'!C10+'Week 34'!C10+'Week 35'!C10+'Week 36'!C10</f>
        <v>16</v>
      </c>
      <c r="D10" s="16">
        <f>'Week 32'!D10+'Week 33'!D10+'Week 34'!D10+'Week 35'!D10</f>
        <v>7</v>
      </c>
      <c r="E10" s="16">
        <f>'Week 32'!E10+'Week 33'!E10+'Week 34'!E10+'Week 35'!E10</f>
        <v>6</v>
      </c>
      <c r="F10" s="16">
        <f>'Week 32'!F10+'Week 33'!F10+'Week 34'!F10+'Week 35'!F10</f>
        <v>4</v>
      </c>
      <c r="G10" s="16">
        <f>'Week 32'!G10+'Week 33'!G10+'Week 34'!G10+'Week 35'!G10</f>
        <v>1</v>
      </c>
      <c r="H10" s="16">
        <f>'Week 31'!H10+'Week 32'!H10+'Week 33'!H10+'Week 34'!H10+'Week 35'!H10</f>
        <v>4</v>
      </c>
      <c r="I10" s="16">
        <f>'Week 31'!I10+'Week 32'!I10+'Week 33'!I10+'Week 34'!I10+'Week 35'!I10</f>
        <v>7</v>
      </c>
      <c r="J10" s="37"/>
      <c r="K10" s="18">
        <f t="shared" si="1"/>
        <v>45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6">
        <f>'Week 32'!C11+'Week 33'!C11+'Week 34'!C11+'Week 35'!C11+'Week 36'!C11</f>
        <v>1147</v>
      </c>
      <c r="D11" s="16">
        <f>'Week 32'!D11+'Week 33'!D11+'Week 34'!D11+'Week 35'!D11</f>
        <v>1004</v>
      </c>
      <c r="E11" s="16">
        <f>'Week 32'!E11+'Week 33'!E11+'Week 34'!E11+'Week 35'!E11</f>
        <v>786</v>
      </c>
      <c r="F11" s="16">
        <f>'Week 32'!F11+'Week 33'!F11+'Week 34'!F11+'Week 35'!F11</f>
        <v>993</v>
      </c>
      <c r="G11" s="16">
        <f>'Week 32'!G11+'Week 33'!G11+'Week 34'!G11+'Week 35'!G11</f>
        <v>1018</v>
      </c>
      <c r="H11" s="16">
        <f>'Week 31'!H11+'Week 32'!H11+'Week 33'!H11+'Week 34'!H11+'Week 35'!H11</f>
        <v>1286</v>
      </c>
      <c r="I11" s="16">
        <f>'Week 31'!I11+'Week 32'!I11+'Week 33'!I11+'Week 34'!I11+'Week 35'!I11</f>
        <v>1115</v>
      </c>
      <c r="J11" s="37"/>
      <c r="K11" s="18">
        <f t="shared" si="1"/>
        <v>7349</v>
      </c>
      <c r="L11" s="284">
        <f>+K63/K11</f>
        <v>0.95396788678731814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6">
        <f>'Week 32'!C12+'Week 33'!C12+'Week 34'!C12+'Week 35'!C12+'Week 36'!C12</f>
        <v>0</v>
      </c>
      <c r="D12" s="16">
        <f>'Week 32'!D12+'Week 33'!D12+'Week 34'!D12+'Week 35'!D12</f>
        <v>17</v>
      </c>
      <c r="E12" s="16">
        <f>'Week 32'!E12+'Week 33'!E12+'Week 34'!E12+'Week 35'!E12</f>
        <v>24</v>
      </c>
      <c r="F12" s="16">
        <f>'Week 32'!F12+'Week 33'!F12+'Week 34'!F12+'Week 35'!F12</f>
        <v>0</v>
      </c>
      <c r="G12" s="16">
        <f>'Week 32'!G12+'Week 33'!G12+'Week 34'!G12+'Week 35'!G12</f>
        <v>0</v>
      </c>
      <c r="H12" s="16">
        <f>'Week 31'!H12+'Week 32'!H12+'Week 33'!H12+'Week 34'!H12+'Week 35'!H12</f>
        <v>36</v>
      </c>
      <c r="I12" s="16">
        <f>'Week 31'!I12+'Week 32'!I12+'Week 33'!I12+'Week 34'!I12+'Week 35'!I12</f>
        <v>10</v>
      </c>
      <c r="J12" s="37"/>
      <c r="K12" s="18">
        <f t="shared" si="1"/>
        <v>87</v>
      </c>
      <c r="L12" s="51"/>
      <c r="M12" s="4"/>
    </row>
    <row r="13" spans="1:24">
      <c r="A13" s="15"/>
      <c r="B13" s="62" t="str">
        <f>'Week 1'!B13</f>
        <v>Documented Inspections</v>
      </c>
      <c r="C13" s="16">
        <f>'Week 32'!C13+'Week 33'!C13+'Week 34'!C13+'Week 35'!C13+'Week 36'!C13</f>
        <v>19</v>
      </c>
      <c r="D13" s="16">
        <f>'Week 32'!D13+'Week 33'!D13+'Week 34'!D13+'Week 35'!D13</f>
        <v>17</v>
      </c>
      <c r="E13" s="16">
        <f>'Week 32'!E13+'Week 33'!E13+'Week 34'!E13+'Week 35'!E13</f>
        <v>17</v>
      </c>
      <c r="F13" s="16">
        <f>'Week 32'!F13+'Week 33'!F13+'Week 34'!F13+'Week 35'!F13</f>
        <v>12</v>
      </c>
      <c r="G13" s="16">
        <f>'Week 32'!G13+'Week 33'!G13+'Week 34'!G13+'Week 35'!G13</f>
        <v>12</v>
      </c>
      <c r="H13" s="16">
        <f>'Week 31'!H13+'Week 32'!H13+'Week 33'!H13+'Week 34'!H13+'Week 35'!H13</f>
        <v>27</v>
      </c>
      <c r="I13" s="16">
        <f>'Week 31'!I13+'Week 32'!I13+'Week 33'!I13+'Week 34'!I13+'Week 35'!I13</f>
        <v>21</v>
      </c>
      <c r="J13" s="37"/>
      <c r="K13" s="18">
        <f t="shared" si="1"/>
        <v>125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185">
        <f>'Week 32'!C15+'Week 33'!C15+'Week 34'!C15+'Week 35'!C15+'Week 36'!C15</f>
        <v>515.85</v>
      </c>
      <c r="D15" s="185">
        <f>'Week 32'!D15+'Week 33'!D15+'Week 34'!D15+'Week 35'!D15</f>
        <v>466</v>
      </c>
      <c r="E15" s="185">
        <f>'Week 32'!E15+'Week 33'!E15+'Week 34'!E15+'Week 35'!E15</f>
        <v>348.70000000000005</v>
      </c>
      <c r="F15" s="185">
        <f>'Week 32'!F15+'Week 33'!F15+'Week 34'!F15+'Week 35'!F15</f>
        <v>466</v>
      </c>
      <c r="G15" s="185">
        <f>'Week 32'!G15+'Week 33'!G15+'Week 34'!G15+'Week 35'!G15</f>
        <v>488.6</v>
      </c>
      <c r="H15" s="185">
        <f>'Week 31'!H15+'Week 32'!H15+'Week 33'!H15+'Week 34'!H15+'Week 35'!H15</f>
        <v>577.29999999999995</v>
      </c>
      <c r="I15" s="185">
        <f>'Week 31'!I15+'Week 32'!I15+'Week 33'!I15+'Week 34'!I15+'Week 35'!I15</f>
        <v>525.09999999999991</v>
      </c>
      <c r="J15" s="39"/>
      <c r="K15" s="22">
        <f>SUM(C15:I15)</f>
        <v>3387.5499999999997</v>
      </c>
      <c r="L15" s="4"/>
      <c r="M15" s="21"/>
    </row>
    <row r="16" spans="1:24">
      <c r="A16" s="345"/>
      <c r="B16" s="65" t="s">
        <v>3</v>
      </c>
      <c r="C16" s="185">
        <f>'Week 32'!C16+'Week 33'!C16+'Week 34'!C16+'Week 35'!C16+'Week 36'!C16</f>
        <v>514.11411411411416</v>
      </c>
      <c r="D16" s="185">
        <f>'Week 32'!D16+'Week 33'!D16+'Week 34'!D16+'Week 35'!D16</f>
        <v>455.01501501501508</v>
      </c>
      <c r="E16" s="185">
        <f>'Week 32'!E16+'Week 33'!E16+'Week 34'!E16+'Week 35'!E16</f>
        <v>354.11411411411416</v>
      </c>
      <c r="F16" s="185">
        <f>'Week 32'!F16+'Week 33'!F16+'Week 34'!F16+'Week 35'!F16</f>
        <v>457.41741741741748</v>
      </c>
      <c r="G16" s="185">
        <f>'Week 32'!G16+'Week 33'!G16+'Week 34'!G16+'Week 35'!G16</f>
        <v>469.42942942942949</v>
      </c>
      <c r="H16" s="185">
        <f>'Week 31'!H16+'Week 32'!H16+'Week 33'!H16+'Week 34'!H16+'Week 35'!H16</f>
        <v>593.39339339339347</v>
      </c>
      <c r="I16" s="185">
        <f>'Week 31'!I16+'Week 32'!I16+'Week 33'!I16+'Week 34'!I16+'Week 35'!I16</f>
        <v>509.30930930930936</v>
      </c>
      <c r="J16" s="39"/>
      <c r="K16" s="22">
        <f>SUM(C16:I16)</f>
        <v>3352.7927927927931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0.99663490183990333</v>
      </c>
      <c r="D17" s="42">
        <f t="shared" si="2"/>
        <v>0.97642707084767189</v>
      </c>
      <c r="E17" s="42">
        <f t="shared" si="2"/>
        <v>1.0155265675770409</v>
      </c>
      <c r="F17" s="42">
        <f t="shared" si="2"/>
        <v>0.98158244080990875</v>
      </c>
      <c r="G17" s="42">
        <f t="shared" si="2"/>
        <v>0.96076428454651963</v>
      </c>
      <c r="H17" s="42">
        <f t="shared" si="2"/>
        <v>1.0278770022404184</v>
      </c>
      <c r="I17" s="42">
        <f t="shared" si="2"/>
        <v>0.96992822188023131</v>
      </c>
      <c r="J17" s="41"/>
      <c r="K17" s="42">
        <f>IF(K15=0,0,K16/K15)</f>
        <v>0.98973972127135934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'Week 32'!C19+'Week 33'!C19+'Week 34'!C19+'Week 35'!C19+'Week 36'!C19</f>
        <v>36.700000000000003</v>
      </c>
      <c r="D19" s="185">
        <f>'Week 32'!D19+'Week 33'!D19+'Week 34'!D19+'Week 35'!D19</f>
        <v>28.8</v>
      </c>
      <c r="E19" s="185">
        <f>'Week 32'!E19+'Week 33'!E19+'Week 34'!E19+'Week 35'!E19</f>
        <v>26.9</v>
      </c>
      <c r="F19" s="185">
        <f>'Week 32'!F19+'Week 33'!F19+'Week 34'!F19+'Week 35'!F19</f>
        <v>26.5</v>
      </c>
      <c r="G19" s="185">
        <f>'Week 32'!G19+'Week 33'!G19+'Week 34'!G19+'Week 35'!G19</f>
        <v>29.900000000000002</v>
      </c>
      <c r="H19" s="185">
        <f>'Week 31'!H19+'Week 32'!H19+'Week 33'!H19+'Week 34'!H19+'Week 35'!H19</f>
        <v>31.799999999999997</v>
      </c>
      <c r="I19" s="185">
        <f>'Week 31'!I19+'Week 32'!I19+'Week 33'!I19+'Week 34'!I19+'Week 35'!I19</f>
        <v>31.3</v>
      </c>
      <c r="J19" s="39"/>
      <c r="K19" s="22">
        <f>SUM(C19:I19)</f>
        <v>211.90000000000003</v>
      </c>
      <c r="L19" s="4"/>
      <c r="M19" s="4"/>
    </row>
    <row r="20" spans="1:13">
      <c r="A20" s="345"/>
      <c r="B20" s="65" t="s">
        <v>3</v>
      </c>
      <c r="C20" s="185">
        <f>'Week 32'!C20+'Week 33'!C20+'Week 34'!C20+'Week 35'!C20+'Week 36'!C20</f>
        <v>36.92307692307692</v>
      </c>
      <c r="D20" s="185">
        <f>'Week 32'!D20+'Week 33'!D20+'Week 34'!D20+'Week 35'!D20</f>
        <v>32</v>
      </c>
      <c r="E20" s="185">
        <f>'Week 32'!E20+'Week 33'!E20+'Week 34'!E20+'Week 35'!E20</f>
        <v>25.846153846153847</v>
      </c>
      <c r="F20" s="185">
        <f>'Week 32'!F20+'Week 33'!F20+'Week 34'!F20+'Week 35'!F20</f>
        <v>22.76923076923077</v>
      </c>
      <c r="G20" s="185">
        <f>'Week 32'!G20+'Week 33'!G20+'Week 34'!G20+'Week 35'!G20</f>
        <v>25.846153846153847</v>
      </c>
      <c r="H20" s="185">
        <f>'Week 31'!H20+'Week 32'!H20+'Week 33'!H20+'Week 34'!H20+'Week 35'!H20</f>
        <v>33.846153846153847</v>
      </c>
      <c r="I20" s="185">
        <f>'Week 31'!I20+'Week 32'!I20+'Week 33'!I20+'Week 34'!I20+'Week 35'!I20</f>
        <v>30.76923076923077</v>
      </c>
      <c r="J20" s="39"/>
      <c r="K20" s="22">
        <f>SUM(C20:I20)</f>
        <v>208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1.0060783902745754</v>
      </c>
      <c r="D21" s="42">
        <f t="shared" si="3"/>
        <v>1.1111111111111112</v>
      </c>
      <c r="E21" s="42">
        <f t="shared" si="3"/>
        <v>0.96082356305404637</v>
      </c>
      <c r="F21" s="42">
        <f t="shared" si="3"/>
        <v>0.85921625544267055</v>
      </c>
      <c r="G21" s="42">
        <f t="shared" si="3"/>
        <v>0.86441986107537938</v>
      </c>
      <c r="H21" s="42">
        <f t="shared" si="3"/>
        <v>1.0643444605708758</v>
      </c>
      <c r="I21" s="42">
        <f t="shared" si="3"/>
        <v>0.98304251658884245</v>
      </c>
      <c r="J21" s="41"/>
      <c r="K21" s="42">
        <f>IF(K19=0,0,K20/K19)</f>
        <v>0.98159509202453976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185">
        <f>'Week 32'!C23+'Week 33'!C23+'Week 34'!C23+'Week 35'!C23+'Week 36'!C23</f>
        <v>105.30000000000001</v>
      </c>
      <c r="D23" s="185">
        <f>'Week 32'!D23+'Week 33'!D23+'Week 34'!D23+'Week 35'!D23</f>
        <v>90.300000000000011</v>
      </c>
      <c r="E23" s="185">
        <f>'Week 32'!E23+'Week 33'!E23+'Week 34'!E23+'Week 35'!E23</f>
        <v>89.699999999999989</v>
      </c>
      <c r="F23" s="185">
        <f>'Week 32'!F23+'Week 33'!F23+'Week 34'!F23+'Week 35'!F23</f>
        <v>90.300000000000011</v>
      </c>
      <c r="G23" s="185">
        <f>'Week 32'!G23+'Week 33'!G23+'Week 34'!G23+'Week 35'!G23</f>
        <v>90.1</v>
      </c>
      <c r="H23" s="185">
        <f>'Week 31'!H23+'Week 32'!H23+'Week 33'!H23+'Week 34'!H23+'Week 35'!H23</f>
        <v>111.1</v>
      </c>
      <c r="I23" s="185">
        <f>'Week 31'!I23+'Week 32'!I23+'Week 33'!I23+'Week 34'!I23+'Week 35'!I23</f>
        <v>105.30000000000001</v>
      </c>
      <c r="J23" s="39"/>
      <c r="K23" s="22">
        <f>SUM(C23:I23)</f>
        <v>682.10000000000014</v>
      </c>
      <c r="L23" s="4"/>
      <c r="M23" s="4"/>
    </row>
    <row r="24" spans="1:13">
      <c r="A24" s="337"/>
      <c r="B24" s="65" t="s">
        <v>3</v>
      </c>
      <c r="C24" s="185">
        <f>'Week 32'!C24+'Week 33'!C24+'Week 34'!C24+'Week 35'!C24+'Week 36'!C24</f>
        <v>97.5</v>
      </c>
      <c r="D24" s="185">
        <f>'Week 32'!D24+'Week 33'!D24+'Week 34'!D24+'Week 35'!D24</f>
        <v>90</v>
      </c>
      <c r="E24" s="185">
        <f>'Week 32'!E24+'Week 33'!E24+'Week 34'!E24+'Week 35'!E24</f>
        <v>75</v>
      </c>
      <c r="F24" s="185">
        <f>'Week 32'!F24+'Week 33'!F24+'Week 34'!F24+'Week 35'!F24</f>
        <v>90</v>
      </c>
      <c r="G24" s="185">
        <f>'Week 32'!G24+'Week 33'!G24+'Week 34'!G24+'Week 35'!G24</f>
        <v>90</v>
      </c>
      <c r="H24" s="185">
        <f>'Week 31'!H24+'Week 32'!H24+'Week 33'!H24+'Week 34'!H24+'Week 35'!H24</f>
        <v>112.5</v>
      </c>
      <c r="I24" s="185">
        <f>'Week 31'!I24+'Week 32'!I24+'Week 33'!I24+'Week 34'!I24+'Week 35'!I24</f>
        <v>105</v>
      </c>
      <c r="J24" s="39"/>
      <c r="K24" s="22">
        <f>SUM(C24:I24)</f>
        <v>660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0.92592592592592582</v>
      </c>
      <c r="D25" s="42">
        <f t="shared" si="4"/>
        <v>0.99667774086378724</v>
      </c>
      <c r="E25" s="42">
        <f t="shared" si="4"/>
        <v>0.83612040133779275</v>
      </c>
      <c r="F25" s="42">
        <f t="shared" si="4"/>
        <v>0.99667774086378724</v>
      </c>
      <c r="G25" s="42">
        <f t="shared" si="4"/>
        <v>0.99889012208657058</v>
      </c>
      <c r="H25" s="42">
        <f t="shared" si="4"/>
        <v>1.0126012601260126</v>
      </c>
      <c r="I25" s="42">
        <f t="shared" si="4"/>
        <v>0.99715099715099709</v>
      </c>
      <c r="J25" s="41"/>
      <c r="K25" s="42">
        <f>IF(K23=0,0,K24/K23)</f>
        <v>0.9676000586424276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185">
        <f>'Week 32'!C27+'Week 33'!C27+'Week 34'!C27+'Week 35'!C27+'Week 36'!C27</f>
        <v>15</v>
      </c>
      <c r="D27" s="185">
        <f>'Week 32'!D27+'Week 33'!D27+'Week 34'!D27+'Week 35'!D27</f>
        <v>15.1</v>
      </c>
      <c r="E27" s="185">
        <f>'Week 32'!E27+'Week 33'!E27+'Week 34'!E27+'Week 35'!E27</f>
        <v>15.2</v>
      </c>
      <c r="F27" s="185">
        <f>'Week 32'!F27+'Week 33'!F27+'Week 34'!F27+'Week 35'!F27</f>
        <v>0</v>
      </c>
      <c r="G27" s="185">
        <f>'Week 32'!G27+'Week 33'!G27+'Week 34'!G27+'Week 35'!G27</f>
        <v>0</v>
      </c>
      <c r="H27" s="185">
        <f>'Week 31'!H27+'Week 32'!H27+'Week 33'!H27+'Week 34'!H27+'Week 35'!H27</f>
        <v>22.6</v>
      </c>
      <c r="I27" s="185">
        <f>'Week 31'!I27+'Week 32'!I27+'Week 33'!I27+'Week 34'!I27+'Week 35'!I27</f>
        <v>7.6</v>
      </c>
      <c r="J27" s="39"/>
      <c r="K27" s="22">
        <f>SUM(C27:I27)</f>
        <v>75.5</v>
      </c>
      <c r="L27" s="4"/>
      <c r="M27" s="4"/>
    </row>
    <row r="28" spans="1:13">
      <c r="A28" s="337"/>
      <c r="B28" s="65" t="s">
        <v>3</v>
      </c>
      <c r="C28" s="185">
        <f>'Week 32'!C28+'Week 33'!C28+'Week 34'!C28+'Week 35'!C28+'Week 36'!C28</f>
        <v>0</v>
      </c>
      <c r="D28" s="185">
        <f>'Week 32'!D28+'Week 33'!D28+'Week 34'!D28+'Week 35'!D28</f>
        <v>10.7</v>
      </c>
      <c r="E28" s="185">
        <f>'Week 32'!E28+'Week 33'!E28+'Week 34'!E28+'Week 35'!E28</f>
        <v>10.7</v>
      </c>
      <c r="F28" s="185">
        <f>'Week 32'!F28+'Week 33'!F28+'Week 34'!F28+'Week 35'!F28</f>
        <v>0</v>
      </c>
      <c r="G28" s="185">
        <f>'Week 32'!G28+'Week 33'!G28+'Week 34'!G28+'Week 35'!G28</f>
        <v>0</v>
      </c>
      <c r="H28" s="185">
        <f>'Week 31'!H28+'Week 32'!H28+'Week 33'!H28+'Week 34'!H28+'Week 35'!H28</f>
        <v>16.049999999999997</v>
      </c>
      <c r="I28" s="185">
        <f>'Week 31'!I28+'Week 32'!I28+'Week 33'!I28+'Week 34'!I28+'Week 35'!I28</f>
        <v>5.35</v>
      </c>
      <c r="J28" s="39"/>
      <c r="K28" s="22">
        <f>SUM(C28:I28)</f>
        <v>42.8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</v>
      </c>
      <c r="D29" s="42">
        <f t="shared" si="5"/>
        <v>0.70860927152317876</v>
      </c>
      <c r="E29" s="42">
        <f t="shared" si="5"/>
        <v>0.70394736842105265</v>
      </c>
      <c r="F29" s="42">
        <f t="shared" si="5"/>
        <v>0</v>
      </c>
      <c r="G29" s="42">
        <f t="shared" si="5"/>
        <v>0</v>
      </c>
      <c r="H29" s="42">
        <f t="shared" si="5"/>
        <v>0.7101769911504423</v>
      </c>
      <c r="I29" s="42">
        <f t="shared" si="5"/>
        <v>0.70394736842105265</v>
      </c>
      <c r="J29" s="41"/>
      <c r="K29" s="42">
        <f>IF(K27=0,0,K28/K27)</f>
        <v>0.56688741721854297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'Week 32'!C31+'Week 33'!C31+'Week 34'!C31+'Week 35'!C31+'Week 36'!C31</f>
        <v>37.65</v>
      </c>
      <c r="D31" s="185">
        <f>'Week 32'!D31+'Week 33'!D31+'Week 34'!D31+'Week 35'!D31</f>
        <v>30.1</v>
      </c>
      <c r="E31" s="185">
        <f>'Week 32'!E31+'Week 33'!E31+'Week 34'!E31+'Week 35'!E31</f>
        <v>30.05</v>
      </c>
      <c r="F31" s="185">
        <f>'Week 32'!F31+'Week 33'!F31+'Week 34'!F31+'Week 35'!F31</f>
        <v>30.25</v>
      </c>
      <c r="G31" s="185">
        <f>'Week 32'!G31+'Week 33'!G31+'Week 34'!G31+'Week 35'!G31</f>
        <v>30.05</v>
      </c>
      <c r="H31" s="185">
        <f>'Week 31'!H31+'Week 32'!H31+'Week 33'!H31+'Week 34'!H31+'Week 35'!H31</f>
        <v>36.75</v>
      </c>
      <c r="I31" s="185">
        <f>'Week 31'!I31+'Week 32'!I31+'Week 33'!I31+'Week 34'!I31+'Week 35'!I31</f>
        <v>37.5</v>
      </c>
      <c r="J31" s="39"/>
      <c r="K31" s="22">
        <f>SUM(C31:I31)</f>
        <v>232.35000000000002</v>
      </c>
      <c r="L31" s="4"/>
      <c r="M31" s="4"/>
    </row>
    <row r="32" spans="1:13" ht="15.75" customHeight="1">
      <c r="A32" s="337"/>
      <c r="B32" s="65" t="s">
        <v>3</v>
      </c>
      <c r="C32" s="185">
        <f>'Week 32'!C32+'Week 33'!C32+'Week 34'!C32+'Week 35'!C32+'Week 36'!C32</f>
        <v>37.5</v>
      </c>
      <c r="D32" s="185">
        <f>'Week 32'!D32+'Week 33'!D32+'Week 34'!D32+'Week 35'!D32</f>
        <v>30</v>
      </c>
      <c r="E32" s="185">
        <f>'Week 32'!E32+'Week 33'!E32+'Week 34'!E32+'Week 35'!E32</f>
        <v>30</v>
      </c>
      <c r="F32" s="185">
        <f>'Week 32'!F32+'Week 33'!F32+'Week 34'!F32+'Week 35'!F32</f>
        <v>30</v>
      </c>
      <c r="G32" s="185">
        <f>'Week 32'!G32+'Week 33'!G32+'Week 34'!G32+'Week 35'!G32</f>
        <v>30</v>
      </c>
      <c r="H32" s="185">
        <f>'Week 31'!H32+'Week 32'!H32+'Week 33'!H32+'Week 34'!H32+'Week 35'!H32</f>
        <v>37.5</v>
      </c>
      <c r="I32" s="185">
        <f>'Week 31'!I32+'Week 32'!I32+'Week 33'!I32+'Week 34'!I32+'Week 35'!I32</f>
        <v>37.5</v>
      </c>
      <c r="J32" s="39"/>
      <c r="K32" s="22">
        <f>SUM(C32:I32)</f>
        <v>232.5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0.99601593625498008</v>
      </c>
      <c r="D33" s="42">
        <f t="shared" si="6"/>
        <v>0.99667774086378735</v>
      </c>
      <c r="E33" s="42">
        <f t="shared" si="6"/>
        <v>0.99833610648918469</v>
      </c>
      <c r="F33" s="42">
        <f t="shared" si="6"/>
        <v>0.99173553719008267</v>
      </c>
      <c r="G33" s="42">
        <f t="shared" si="6"/>
        <v>0.99833610648918469</v>
      </c>
      <c r="H33" s="42">
        <f t="shared" si="6"/>
        <v>1.0204081632653061</v>
      </c>
      <c r="I33" s="42">
        <f t="shared" si="6"/>
        <v>1</v>
      </c>
      <c r="J33" s="41"/>
      <c r="K33" s="42">
        <f>IF(K31=0,0,K32/K31)</f>
        <v>1.0006455777921239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185">
        <f>'Week 32'!C35+'Week 33'!C35+'Week 34'!C35+'Week 35'!C35+'Week 36'!C35</f>
        <v>37.65</v>
      </c>
      <c r="D35" s="185">
        <f>'Week 32'!D35+'Week 33'!D35+'Week 34'!D35+'Week 35'!D35</f>
        <v>30.1</v>
      </c>
      <c r="E35" s="185">
        <f>'Week 32'!E35+'Week 33'!E35+'Week 34'!E35+'Week 35'!E35</f>
        <v>30.3</v>
      </c>
      <c r="F35" s="185">
        <f>'Week 32'!F35+'Week 33'!F35+'Week 34'!F35+'Week 35'!F35</f>
        <v>30.25</v>
      </c>
      <c r="G35" s="185">
        <f>'Week 32'!G35+'Week 33'!G35+'Week 34'!G35+'Week 35'!G35</f>
        <v>30.05</v>
      </c>
      <c r="H35" s="185">
        <f>'Week 31'!H35+'Week 32'!H35+'Week 33'!H35+'Week 34'!H35+'Week 35'!H35</f>
        <v>36.75</v>
      </c>
      <c r="I35" s="185">
        <f>'Week 31'!I35+'Week 32'!I35+'Week 33'!I35+'Week 34'!I35+'Week 35'!I35</f>
        <v>37.6</v>
      </c>
      <c r="J35" s="39"/>
      <c r="K35" s="22">
        <f>SUM(C35:I35)</f>
        <v>232.70000000000002</v>
      </c>
      <c r="L35" s="4"/>
      <c r="M35" s="4"/>
    </row>
    <row r="36" spans="1:13">
      <c r="A36" s="337"/>
      <c r="B36" s="65" t="s">
        <v>3</v>
      </c>
      <c r="C36" s="185">
        <f>'Week 32'!C36+'Week 33'!C36+'Week 34'!C36+'Week 35'!C36+'Week 36'!C36</f>
        <v>37.5</v>
      </c>
      <c r="D36" s="185">
        <f>'Week 32'!D36+'Week 33'!D36+'Week 34'!D36+'Week 35'!D36</f>
        <v>30</v>
      </c>
      <c r="E36" s="185">
        <f>'Week 32'!E36+'Week 33'!E36+'Week 34'!E36+'Week 35'!E36</f>
        <v>30</v>
      </c>
      <c r="F36" s="185">
        <f>'Week 32'!F36+'Week 33'!F36+'Week 34'!F36+'Week 35'!F36</f>
        <v>30</v>
      </c>
      <c r="G36" s="185">
        <f>'Week 32'!G36+'Week 33'!G36+'Week 34'!G36+'Week 35'!G36</f>
        <v>30</v>
      </c>
      <c r="H36" s="185">
        <f>'Week 31'!H36+'Week 32'!H36+'Week 33'!H36+'Week 34'!H36+'Week 35'!H36</f>
        <v>37.5</v>
      </c>
      <c r="I36" s="185">
        <f>'Week 31'!I36+'Week 32'!I36+'Week 33'!I36+'Week 34'!I36+'Week 35'!I36</f>
        <v>37.5</v>
      </c>
      <c r="J36" s="39"/>
      <c r="K36" s="22">
        <f>SUM(C36:I36)</f>
        <v>232.5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0.99601593625498008</v>
      </c>
      <c r="D37" s="42">
        <f t="shared" si="7"/>
        <v>0.99667774086378735</v>
      </c>
      <c r="E37" s="42">
        <f t="shared" si="7"/>
        <v>0.99009900990099009</v>
      </c>
      <c r="F37" s="42">
        <f t="shared" si="7"/>
        <v>0.99173553719008267</v>
      </c>
      <c r="G37" s="42">
        <f t="shared" si="7"/>
        <v>0.99833610648918469</v>
      </c>
      <c r="H37" s="42">
        <f t="shared" si="7"/>
        <v>1.0204081632653061</v>
      </c>
      <c r="I37" s="42">
        <f t="shared" si="7"/>
        <v>0.99734042553191482</v>
      </c>
      <c r="J37" s="41"/>
      <c r="K37" s="42">
        <f>IF(K35=0,0,K36/K35)</f>
        <v>0.99914052428018896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185">
        <f>'Week 32'!C39+'Week 33'!C39+'Week 34'!C39+'Week 35'!C39+'Week 36'!C39</f>
        <v>75.5</v>
      </c>
      <c r="D39" s="185">
        <f>'Week 32'!D39+'Week 33'!D39+'Week 34'!D39+'Week 35'!D39</f>
        <v>30.2</v>
      </c>
      <c r="E39" s="185">
        <f>'Week 32'!E39+'Week 33'!E39+'Week 34'!E39+'Week 35'!E39</f>
        <v>30.3</v>
      </c>
      <c r="F39" s="185">
        <f>'Week 32'!F39+'Week 33'!F39+'Week 34'!F39+'Week 35'!F39</f>
        <v>30</v>
      </c>
      <c r="G39" s="185">
        <f>'Week 32'!G39+'Week 33'!G39+'Week 34'!G39+'Week 35'!G39</f>
        <v>30</v>
      </c>
      <c r="H39" s="185">
        <f>'Week 31'!H39+'Week 32'!H39+'Week 33'!H39+'Week 34'!H39+'Week 35'!H39</f>
        <v>67.8</v>
      </c>
      <c r="I39" s="185">
        <f>'Week 31'!I39+'Week 32'!I39+'Week 33'!I39+'Week 34'!I39+'Week 35'!I39</f>
        <v>60.2</v>
      </c>
      <c r="J39" s="39"/>
      <c r="K39" s="22">
        <f>SUM(C39:I39)</f>
        <v>324</v>
      </c>
      <c r="L39" s="4"/>
      <c r="M39" s="4"/>
    </row>
    <row r="40" spans="1:13" ht="15.75" customHeight="1">
      <c r="A40" s="337"/>
      <c r="B40" s="65" t="s">
        <v>3</v>
      </c>
      <c r="C40" s="185">
        <f>'Week 32'!C40+'Week 33'!C40+'Week 34'!C40+'Week 35'!C40+'Week 36'!C40</f>
        <v>57.1</v>
      </c>
      <c r="D40" s="185">
        <f>'Week 32'!D40+'Week 33'!D40+'Week 34'!D40+'Week 35'!D40</f>
        <v>45.68</v>
      </c>
      <c r="E40" s="185">
        <f>'Week 32'!E40+'Week 33'!E40+'Week 34'!E40+'Week 35'!E40</f>
        <v>45.68</v>
      </c>
      <c r="F40" s="185">
        <f>'Week 32'!F40+'Week 33'!F40+'Week 34'!F40+'Week 35'!F40</f>
        <v>45.68</v>
      </c>
      <c r="G40" s="185">
        <f>'Week 32'!G40+'Week 33'!G40+'Week 34'!G40+'Week 35'!G40</f>
        <v>45.68</v>
      </c>
      <c r="H40" s="185">
        <f>'Week 31'!H40+'Week 32'!H40+'Week 33'!H40+'Week 34'!H40+'Week 35'!H40</f>
        <v>57.1</v>
      </c>
      <c r="I40" s="185">
        <f>'Week 31'!I40+'Week 32'!I40+'Week 33'!I40+'Week 34'!I40+'Week 35'!I40</f>
        <v>57.1</v>
      </c>
      <c r="J40" s="39"/>
      <c r="K40" s="22">
        <f>SUM(C40:I40)</f>
        <v>354.02000000000004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0.75629139072847684</v>
      </c>
      <c r="D41" s="42">
        <f t="shared" si="8"/>
        <v>1.5125827814569537</v>
      </c>
      <c r="E41" s="42">
        <f t="shared" si="8"/>
        <v>1.5075907590759074</v>
      </c>
      <c r="F41" s="42">
        <f t="shared" si="8"/>
        <v>1.5226666666666666</v>
      </c>
      <c r="G41" s="42">
        <f t="shared" si="8"/>
        <v>1.5226666666666666</v>
      </c>
      <c r="H41" s="42">
        <f t="shared" si="8"/>
        <v>0.84218289085545728</v>
      </c>
      <c r="I41" s="42">
        <f t="shared" si="8"/>
        <v>0.94850498338870426</v>
      </c>
      <c r="J41" s="41"/>
      <c r="K41" s="42">
        <f>IF(K39=0,0,K40/K39)</f>
        <v>1.0926543209876545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185">
        <f>'Week 32'!C43+'Week 33'!C43+'Week 34'!C43+'Week 35'!C43+'Week 36'!C43</f>
        <v>158</v>
      </c>
      <c r="D43" s="185">
        <f>'Week 32'!D43+'Week 33'!D43+'Week 34'!D43+'Week 35'!D43</f>
        <v>127.6</v>
      </c>
      <c r="E43" s="185">
        <f>'Week 32'!E43+'Week 33'!E43+'Week 34'!E43+'Week 35'!E43</f>
        <v>143.1</v>
      </c>
      <c r="F43" s="185">
        <f>'Week 32'!F43+'Week 33'!F43+'Week 34'!F43+'Week 35'!F43</f>
        <v>128.4</v>
      </c>
      <c r="G43" s="185">
        <f>'Week 32'!G43+'Week 33'!G43+'Week 34'!G43+'Week 35'!G43</f>
        <v>105.5</v>
      </c>
      <c r="H43" s="185">
        <f>'Week 31'!H43+'Week 32'!H43+'Week 33'!H43+'Week 34'!H43+'Week 35'!H43</f>
        <v>165.9</v>
      </c>
      <c r="I43" s="185">
        <f>'Week 31'!I43+'Week 32'!I43+'Week 33'!I43+'Week 34'!I43+'Week 35'!I43</f>
        <v>148</v>
      </c>
      <c r="J43" s="39"/>
      <c r="K43" s="22">
        <f>SUM(C43:I43)</f>
        <v>976.5</v>
      </c>
      <c r="L43" s="4"/>
      <c r="M43" s="4"/>
    </row>
    <row r="44" spans="1:13" ht="15.75" customHeight="1">
      <c r="A44" s="337"/>
      <c r="B44" s="65" t="s">
        <v>3</v>
      </c>
      <c r="C44" s="185">
        <f>'Week 32'!C44+'Week 33'!C44+'Week 34'!C44+'Week 35'!C44+'Week 36'!C44</f>
        <v>150</v>
      </c>
      <c r="D44" s="185">
        <f>'Week 32'!D44+'Week 33'!D44+'Week 34'!D44+'Week 35'!D44</f>
        <v>120</v>
      </c>
      <c r="E44" s="185">
        <f>'Week 32'!E44+'Week 33'!E44+'Week 34'!E44+'Week 35'!E44</f>
        <v>120</v>
      </c>
      <c r="F44" s="185">
        <f>'Week 32'!F44+'Week 33'!F44+'Week 34'!F44+'Week 35'!F44</f>
        <v>120</v>
      </c>
      <c r="G44" s="185">
        <f>'Week 32'!G44+'Week 33'!G44+'Week 34'!G44+'Week 35'!G44</f>
        <v>120</v>
      </c>
      <c r="H44" s="185">
        <f>'Week 31'!H44+'Week 32'!H44+'Week 33'!H44+'Week 34'!H44+'Week 35'!H44</f>
        <v>150</v>
      </c>
      <c r="I44" s="185">
        <f>'Week 31'!I44+'Week 32'!I44+'Week 33'!I44+'Week 34'!I44+'Week 35'!I44</f>
        <v>150</v>
      </c>
      <c r="J44" s="39"/>
      <c r="K44" s="22">
        <f>SUM(C44:I44)</f>
        <v>930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0.94936708860759489</v>
      </c>
      <c r="D45" s="42">
        <f t="shared" si="9"/>
        <v>0.94043887147335425</v>
      </c>
      <c r="E45" s="42">
        <f t="shared" si="9"/>
        <v>0.83857442348008393</v>
      </c>
      <c r="F45" s="42">
        <f t="shared" si="9"/>
        <v>0.93457943925233644</v>
      </c>
      <c r="G45" s="42">
        <f t="shared" si="9"/>
        <v>1.1374407582938388</v>
      </c>
      <c r="H45" s="42">
        <f t="shared" si="9"/>
        <v>0.90415913200723319</v>
      </c>
      <c r="I45" s="42">
        <f t="shared" si="9"/>
        <v>1.0135135135135136</v>
      </c>
      <c r="J45" s="41"/>
      <c r="K45" s="42">
        <f>IF(K43=0,0,K44/K43)</f>
        <v>0.95238095238095233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185">
        <f>'Week 32'!C47+'Week 33'!C47+'Week 34'!C47+'Week 35'!C47+'Week 36'!C47</f>
        <v>29.2</v>
      </c>
      <c r="D47" s="185">
        <f>'Week 32'!D47+'Week 33'!D47+'Week 34'!D47+'Week 35'!D47</f>
        <v>16</v>
      </c>
      <c r="E47" s="185">
        <f>'Week 32'!E47+'Week 33'!E47+'Week 34'!E47+'Week 35'!E47</f>
        <v>18</v>
      </c>
      <c r="F47" s="185">
        <f>'Week 32'!F47+'Week 33'!F47+'Week 34'!F47+'Week 35'!F47</f>
        <v>32</v>
      </c>
      <c r="G47" s="185">
        <f>'Week 32'!G47+'Week 33'!G47+'Week 34'!G47+'Week 35'!G47</f>
        <v>24</v>
      </c>
      <c r="H47" s="185">
        <f>'Week 31'!H47+'Week 32'!H47+'Week 33'!H47+'Week 34'!H47+'Week 35'!H47</f>
        <v>38</v>
      </c>
      <c r="I47" s="185">
        <f>'Week 31'!I47+'Week 32'!I47+'Week 33'!I47+'Week 34'!I47+'Week 35'!I47</f>
        <v>39.1</v>
      </c>
      <c r="J47" s="39"/>
      <c r="K47" s="22">
        <f>SUM(C47:I47)</f>
        <v>196.29999999999998</v>
      </c>
      <c r="L47" s="4"/>
      <c r="M47" s="4"/>
    </row>
    <row r="48" spans="1:13">
      <c r="A48" s="337"/>
      <c r="B48" s="65" t="s">
        <v>3</v>
      </c>
      <c r="C48" s="185">
        <f>'Week 32'!C48+'Week 33'!C48+'Week 34'!C48+'Week 35'!C48+'Week 36'!C48</f>
        <v>40</v>
      </c>
      <c r="D48" s="185">
        <f>'Week 32'!D48+'Week 33'!D48+'Week 34'!D48+'Week 35'!D48</f>
        <v>32</v>
      </c>
      <c r="E48" s="185">
        <f>'Week 32'!E48+'Week 33'!E48+'Week 34'!E48+'Week 35'!E48</f>
        <v>32</v>
      </c>
      <c r="F48" s="185">
        <f>'Week 32'!F48+'Week 33'!F48+'Week 34'!F48+'Week 35'!F48</f>
        <v>32</v>
      </c>
      <c r="G48" s="185">
        <f>'Week 32'!G48+'Week 33'!G48+'Week 34'!G48+'Week 35'!G48</f>
        <v>32</v>
      </c>
      <c r="H48" s="185">
        <f>'Week 31'!H48+'Week 32'!H48+'Week 33'!H48+'Week 34'!H48+'Week 35'!H48</f>
        <v>40</v>
      </c>
      <c r="I48" s="185">
        <f>'Week 31'!I48+'Week 32'!I48+'Week 33'!I48+'Week 34'!I48+'Week 35'!I48</f>
        <v>40</v>
      </c>
      <c r="J48" s="39"/>
      <c r="K48" s="22">
        <f>SUM(C48:I48)</f>
        <v>248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1.3698630136986301</v>
      </c>
      <c r="D49" s="42">
        <f t="shared" si="10"/>
        <v>2</v>
      </c>
      <c r="E49" s="42">
        <f t="shared" si="10"/>
        <v>1.7777777777777777</v>
      </c>
      <c r="F49" s="42">
        <f t="shared" si="10"/>
        <v>1</v>
      </c>
      <c r="G49" s="42">
        <f t="shared" si="10"/>
        <v>1.3333333333333333</v>
      </c>
      <c r="H49" s="42">
        <f t="shared" si="10"/>
        <v>1.0526315789473684</v>
      </c>
      <c r="I49" s="42">
        <f t="shared" si="10"/>
        <v>1.0230179028132993</v>
      </c>
      <c r="J49" s="41"/>
      <c r="K49" s="42">
        <f>IF(K47=0,0,K48/K47)</f>
        <v>1.2633723892002038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185">
        <f>'Week 32'!C51+'Week 33'!C51+'Week 34'!C51+'Week 35'!C51+'Week 36'!C51</f>
        <v>24</v>
      </c>
      <c r="D51" s="185">
        <f>'Week 32'!D51+'Week 33'!D51+'Week 34'!D51+'Week 35'!D51</f>
        <v>32</v>
      </c>
      <c r="E51" s="185">
        <f>'Week 32'!E51+'Week 33'!E51+'Week 34'!E51+'Week 35'!E51</f>
        <v>24</v>
      </c>
      <c r="F51" s="185">
        <f>'Week 32'!F51+'Week 33'!F51+'Week 34'!F51+'Week 35'!F51</f>
        <v>31.9</v>
      </c>
      <c r="G51" s="185">
        <f>'Week 32'!G51+'Week 33'!G51+'Week 34'!G51+'Week 35'!G51</f>
        <v>32</v>
      </c>
      <c r="H51" s="185">
        <f>'Week 31'!H51+'Week 32'!H51+'Week 33'!H51+'Week 34'!H51+'Week 35'!H51</f>
        <v>40</v>
      </c>
      <c r="I51" s="185">
        <f>'Week 31'!I51+'Week 32'!I51+'Week 33'!I51+'Week 34'!I51+'Week 35'!I51</f>
        <v>28.049999999999997</v>
      </c>
      <c r="J51" s="39"/>
      <c r="K51" s="22">
        <f>SUM(C51:I51)</f>
        <v>211.95</v>
      </c>
      <c r="L51" s="4"/>
      <c r="M51" s="4"/>
    </row>
    <row r="52" spans="1:13">
      <c r="A52" s="337"/>
      <c r="B52" s="65" t="s">
        <v>3</v>
      </c>
      <c r="C52" s="185">
        <f>'Week 32'!C52+'Week 33'!C52+'Week 34'!C52+'Week 35'!C52+'Week 36'!C52</f>
        <v>68.5</v>
      </c>
      <c r="D52" s="185">
        <f>'Week 32'!D52+'Week 33'!D52+'Week 34'!D52+'Week 35'!D52</f>
        <v>54.8</v>
      </c>
      <c r="E52" s="185">
        <f>'Week 32'!E52+'Week 33'!E52+'Week 34'!E52+'Week 35'!E52</f>
        <v>54.8</v>
      </c>
      <c r="F52" s="185">
        <f>'Week 32'!F52+'Week 33'!F52+'Week 34'!F52+'Week 35'!F52</f>
        <v>54.8</v>
      </c>
      <c r="G52" s="185">
        <f>'Week 32'!G52+'Week 33'!G52+'Week 34'!G52+'Week 35'!G52</f>
        <v>54.8</v>
      </c>
      <c r="H52" s="185">
        <f>'Week 31'!H52+'Week 32'!H52+'Week 33'!H52+'Week 34'!H52+'Week 35'!H52</f>
        <v>68.5</v>
      </c>
      <c r="I52" s="185">
        <f>'Week 31'!I52+'Week 32'!I52+'Week 33'!I52+'Week 34'!I52+'Week 35'!I52</f>
        <v>68.5</v>
      </c>
      <c r="J52" s="39"/>
      <c r="K52" s="22">
        <f>SUM(C52:I52)</f>
        <v>424.7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2.8541666666666665</v>
      </c>
      <c r="D53" s="42">
        <f t="shared" si="11"/>
        <v>1.7124999999999999</v>
      </c>
      <c r="E53" s="42">
        <f t="shared" si="11"/>
        <v>2.2833333333333332</v>
      </c>
      <c r="F53" s="42">
        <f t="shared" si="11"/>
        <v>1.7178683385579938</v>
      </c>
      <c r="G53" s="42">
        <f t="shared" si="11"/>
        <v>1.7124999999999999</v>
      </c>
      <c r="H53" s="42">
        <f t="shared" si="11"/>
        <v>1.7124999999999999</v>
      </c>
      <c r="I53" s="42">
        <f t="shared" si="11"/>
        <v>2.4420677361853835</v>
      </c>
      <c r="J53" s="41"/>
      <c r="K53" s="42">
        <f>IF(K51=0,0,K52/K51)</f>
        <v>2.003774475112055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'Week 32'!C55+'Week 33'!C55+'Week 34'!C55+'Week 35'!C55+'Week 36'!C55</f>
        <v>79.98</v>
      </c>
      <c r="D55" s="185">
        <f>'Week 32'!D55+'Week 33'!D55+'Week 34'!D55+'Week 35'!D55</f>
        <v>62.84</v>
      </c>
      <c r="E55" s="185">
        <f>'Week 32'!E55+'Week 33'!E55+'Week 34'!E55+'Week 35'!E55</f>
        <v>62.84</v>
      </c>
      <c r="F55" s="185">
        <f>'Week 32'!F55+'Week 33'!F55+'Week 34'!F55+'Week 35'!F55</f>
        <v>62.84</v>
      </c>
      <c r="G55" s="185">
        <f>'Week 32'!G55+'Week 33'!G55+'Week 34'!G55+'Week 35'!G55</f>
        <v>62.84</v>
      </c>
      <c r="H55" s="185">
        <f>'Week 31'!H55+'Week 32'!H55+'Week 33'!H55+'Week 34'!H55+'Week 35'!H55</f>
        <v>74.260000000000005</v>
      </c>
      <c r="I55" s="185">
        <f>'Week 31'!I55+'Week 32'!I55+'Week 33'!I55+'Week 34'!I55+'Week 35'!I55</f>
        <v>74.260000000000005</v>
      </c>
      <c r="J55" s="39"/>
      <c r="K55" s="22">
        <f>SUM(C55:I55)</f>
        <v>479.86</v>
      </c>
      <c r="L55" s="4"/>
    </row>
    <row r="56" spans="1:13">
      <c r="A56" s="337"/>
      <c r="B56" s="65" t="s">
        <v>3</v>
      </c>
      <c r="C56" s="185">
        <f>'Week 32'!C56+'Week 33'!C56+'Week 34'!C56+'Week 35'!C56+'Week 36'!C56</f>
        <v>57.15</v>
      </c>
      <c r="D56" s="185">
        <f>'Week 32'!D56+'Week 33'!D56+'Week 34'!D56+'Week 35'!D56</f>
        <v>45.72</v>
      </c>
      <c r="E56" s="185">
        <f>'Week 32'!E56+'Week 33'!E56+'Week 34'!E56+'Week 35'!E56</f>
        <v>45.72</v>
      </c>
      <c r="F56" s="185">
        <f>'Week 32'!F56+'Week 33'!F56+'Week 34'!F56+'Week 35'!F56</f>
        <v>45.72</v>
      </c>
      <c r="G56" s="185">
        <f>'Week 32'!G56+'Week 33'!G56+'Week 34'!G56+'Week 35'!G56</f>
        <v>45.72</v>
      </c>
      <c r="H56" s="185">
        <f>'Week 31'!H56+'Week 32'!H56+'Week 33'!H56+'Week 34'!H56+'Week 35'!H56</f>
        <v>57.15</v>
      </c>
      <c r="I56" s="185">
        <f>'Week 31'!I56+'Week 32'!I56+'Week 33'!I56+'Week 34'!I56+'Week 35'!I56</f>
        <v>57.15</v>
      </c>
      <c r="J56" s="39"/>
      <c r="K56" s="22">
        <f>SUM(C56:I56)</f>
        <v>354.33</v>
      </c>
      <c r="L56" s="4"/>
    </row>
    <row r="57" spans="1:13">
      <c r="A57" s="338"/>
      <c r="B57" s="64" t="s">
        <v>4</v>
      </c>
      <c r="C57" s="42">
        <f t="shared" ref="C57:I57" si="12">IF(C55=0,0,C56/C55)</f>
        <v>0.7145536384096024</v>
      </c>
      <c r="D57" s="42">
        <f t="shared" si="12"/>
        <v>0.72756206238064924</v>
      </c>
      <c r="E57" s="42">
        <f t="shared" si="12"/>
        <v>0.72756206238064924</v>
      </c>
      <c r="F57" s="42">
        <f t="shared" si="12"/>
        <v>0.72756206238064924</v>
      </c>
      <c r="G57" s="42">
        <f t="shared" si="12"/>
        <v>0.72756206238064924</v>
      </c>
      <c r="H57" s="42">
        <f t="shared" si="12"/>
        <v>0.76959332076488007</v>
      </c>
      <c r="I57" s="42">
        <f t="shared" si="12"/>
        <v>0.76959332076488007</v>
      </c>
      <c r="J57" s="41"/>
      <c r="K57" s="42">
        <f>IF(K55=0,0,K56/K55)</f>
        <v>0.73840286750302164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185">
        <f>'Week 32'!C59+'Week 33'!C59+'Week 34'!C59+'Week 35'!C59+'Week 36'!C59</f>
        <v>17.5</v>
      </c>
      <c r="D59" s="185">
        <f>'Week 32'!D59+'Week 33'!D59+'Week 34'!D59+'Week 35'!D59</f>
        <v>9.1999999999999993</v>
      </c>
      <c r="E59" s="185">
        <f>'Week 32'!E59+'Week 33'!E59+'Week 34'!E59+'Week 35'!E59</f>
        <v>2.8000000000000003</v>
      </c>
      <c r="F59" s="185">
        <f>'Week 32'!F59+'Week 33'!F59+'Week 34'!F59+'Week 35'!F59</f>
        <v>11.1</v>
      </c>
      <c r="G59" s="185">
        <f>'Week 32'!G59+'Week 33'!G59+'Week 34'!G59+'Week 35'!G59</f>
        <v>1.0999999999999999</v>
      </c>
      <c r="H59" s="185">
        <f>'Week 31'!H59+'Week 32'!H59+'Week 33'!H59+'Week 34'!H59+'Week 35'!H59</f>
        <v>1.7999999999999998</v>
      </c>
      <c r="I59" s="185">
        <f>'Week 31'!I59+'Week 32'!I59+'Week 33'!I59+'Week 34'!I59+'Week 35'!I59</f>
        <v>17.5</v>
      </c>
      <c r="J59" s="39"/>
      <c r="K59" s="22">
        <f>SUM(C59:I59)</f>
        <v>61</v>
      </c>
      <c r="L59" s="4"/>
    </row>
    <row r="60" spans="1:13">
      <c r="A60" s="337"/>
      <c r="B60" s="65" t="s">
        <v>71</v>
      </c>
      <c r="C60" s="185">
        <f>'Week 32'!C60+'Week 33'!C60+'Week 34'!C60+'Week 35'!C60+'Week 36'!C60</f>
        <v>416.40375000000006</v>
      </c>
      <c r="D60" s="185">
        <f>'Week 32'!D60+'Week 33'!D60+'Week 34'!D60+'Week 35'!D60</f>
        <v>218.90940000000003</v>
      </c>
      <c r="E60" s="185">
        <f>'Week 32'!E60+'Week 33'!E60+'Week 34'!E60+'Week 35'!E60</f>
        <v>66.624600000000015</v>
      </c>
      <c r="F60" s="185">
        <f>'Week 32'!F60+'Week 33'!F60+'Week 34'!F60+'Week 35'!F60</f>
        <v>264.11895000000004</v>
      </c>
      <c r="G60" s="185">
        <f>'Week 32'!G60+'Week 33'!G60+'Week 34'!G60+'Week 35'!G60</f>
        <v>26.173950000000005</v>
      </c>
      <c r="H60" s="185">
        <f>'Week 31'!H60+'Week 32'!H60+'Week 33'!H60+'Week 34'!H60+'Week 35'!H60</f>
        <v>42.830100000000016</v>
      </c>
      <c r="I60" s="185">
        <f>'Week 31'!I60+'Week 32'!I60+'Week 33'!I60+'Week 34'!I60+'Week 35'!I60</f>
        <v>416.40375000000012</v>
      </c>
      <c r="J60" s="192"/>
      <c r="K60" s="185">
        <f>SUM(C60:I60)</f>
        <v>1451.4645000000003</v>
      </c>
      <c r="L60" s="4"/>
    </row>
    <row r="61" spans="1:13">
      <c r="A61" s="338"/>
      <c r="B61" s="64" t="s">
        <v>17</v>
      </c>
      <c r="C61" s="188">
        <f t="shared" ref="C61:I61" si="13">C60/3</f>
        <v>138.80125000000001</v>
      </c>
      <c r="D61" s="188">
        <f t="shared" si="13"/>
        <v>72.969800000000006</v>
      </c>
      <c r="E61" s="188">
        <f t="shared" si="13"/>
        <v>22.208200000000005</v>
      </c>
      <c r="F61" s="188">
        <f t="shared" si="13"/>
        <v>88.039650000000009</v>
      </c>
      <c r="G61" s="188">
        <f t="shared" si="13"/>
        <v>8.7246500000000022</v>
      </c>
      <c r="H61" s="188">
        <f t="shared" si="13"/>
        <v>14.276700000000005</v>
      </c>
      <c r="I61" s="188">
        <f t="shared" si="13"/>
        <v>138.80125000000004</v>
      </c>
      <c r="J61" s="189"/>
      <c r="K61" s="188">
        <f>SUM(C61:I61)</f>
        <v>483.82150000000007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5">
        <f>'Week 32'!C63+'Week 33'!C63+'Week 34'!C63+'Week 35'!C63+'Week 36'!C63</f>
        <v>1114.83</v>
      </c>
      <c r="D63" s="185">
        <f>'Week 32'!D63+'Week 33'!D63+'Week 34'!D63+'Week 35'!D63</f>
        <v>929.04</v>
      </c>
      <c r="E63" s="185">
        <f>'Week 32'!E63+'Week 33'!E63+'Week 34'!E63+'Week 35'!E63</f>
        <v>819.08999999999992</v>
      </c>
      <c r="F63" s="185">
        <f>'Week 32'!F63+'Week 33'!F63+'Week 34'!F63+'Week 35'!F63</f>
        <v>928.44</v>
      </c>
      <c r="G63" s="185">
        <f>'Week 32'!G63+'Week 33'!G63+'Week 34'!G63+'Week 35'!G63</f>
        <v>923.04</v>
      </c>
      <c r="H63" s="185">
        <f>'Week 31'!H63+'Week 32'!H63+'Week 33'!H63+'Week 34'!H63+'Week 35'!H63</f>
        <v>1202.2599999999998</v>
      </c>
      <c r="I63" s="185">
        <f>'Week 31'!I63+'Week 32'!I63+'Week 33'!I63+'Week 34'!I63+'Week 35'!I63</f>
        <v>1094.01</v>
      </c>
      <c r="J63" s="39"/>
      <c r="K63" s="22">
        <f>SUM(C63:I63)</f>
        <v>7010.7100000000009</v>
      </c>
      <c r="L63" s="29"/>
    </row>
    <row r="64" spans="1:13">
      <c r="A64" s="337"/>
      <c r="B64" s="65" t="s">
        <v>3</v>
      </c>
      <c r="C64" s="185">
        <f>'Week 32'!C64+'Week 33'!C64+'Week 34'!C64+'Week 35'!C64+'Week 36'!C64</f>
        <v>1096.287191037191</v>
      </c>
      <c r="D64" s="185">
        <f>'Week 32'!D64+'Week 33'!D64+'Week 34'!D64+'Week 35'!D64</f>
        <v>945.915015015015</v>
      </c>
      <c r="E64" s="185">
        <f>'Week 32'!E64+'Week 33'!E64+'Week 34'!E64+'Week 35'!E64</f>
        <v>823.86026796026795</v>
      </c>
      <c r="F64" s="185">
        <f>'Week 32'!F64+'Week 33'!F64+'Week 34'!F64+'Week 35'!F64</f>
        <v>928.38664818664824</v>
      </c>
      <c r="G64" s="185">
        <f>'Week 32'!G64+'Week 33'!G64+'Week 34'!G64+'Week 35'!G64</f>
        <v>943.47558327558318</v>
      </c>
      <c r="H64" s="185">
        <f>'Week 31'!H64+'Week 32'!H64+'Week 33'!H64+'Week 34'!H64+'Week 35'!H64</f>
        <v>1203.5395472395471</v>
      </c>
      <c r="I64" s="185">
        <f>'Week 31'!I64+'Week 32'!I64+'Week 33'!I64+'Week 34'!I64+'Week 35'!I64</f>
        <v>1098.17854007854</v>
      </c>
      <c r="J64" s="39"/>
      <c r="K64" s="22">
        <f>SUM(C64:I64)</f>
        <v>7039.6427927927916</v>
      </c>
      <c r="L64" s="4"/>
    </row>
    <row r="65" spans="1:13">
      <c r="A65" s="338"/>
      <c r="B65" s="64" t="s">
        <v>4</v>
      </c>
      <c r="C65" s="42">
        <f t="shared" ref="C65:I65" si="14">IF(C63=0,0,C64/C63)</f>
        <v>0.98336714210883369</v>
      </c>
      <c r="D65" s="42">
        <f t="shared" si="14"/>
        <v>1.0181639272959346</v>
      </c>
      <c r="E65" s="42">
        <f t="shared" si="14"/>
        <v>1.005823863019043</v>
      </c>
      <c r="F65" s="42">
        <f t="shared" si="14"/>
        <v>0.99994253606764916</v>
      </c>
      <c r="G65" s="42">
        <f t="shared" si="14"/>
        <v>1.0221394341259136</v>
      </c>
      <c r="H65" s="42">
        <f t="shared" si="14"/>
        <v>1.0010642849629425</v>
      </c>
      <c r="I65" s="42">
        <f t="shared" si="14"/>
        <v>1.0038103308731547</v>
      </c>
      <c r="J65" s="41"/>
      <c r="K65" s="42">
        <f>IF(K63=0,0,K64/K63)</f>
        <v>1.0041269418921608</v>
      </c>
      <c r="L65" s="4"/>
    </row>
    <row r="66" spans="1:13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74" t="s">
        <v>189</v>
      </c>
      <c r="M66" s="274" t="s">
        <v>188</v>
      </c>
    </row>
    <row r="67" spans="1:13">
      <c r="A67" s="336" t="s">
        <v>126</v>
      </c>
      <c r="B67" s="64" t="s">
        <v>127</v>
      </c>
      <c r="C67" s="28">
        <f>'Week 32'!C67+'Week 33'!C67+'Week 34'!C67+'Week 35'!C67+'Week 36'!C67</f>
        <v>15813.009250000001</v>
      </c>
      <c r="D67" s="28">
        <f>'Week 32'!D67+'Week 33'!D67+'Week 34'!D67+'Week 35'!D67</f>
        <v>13090.183799999999</v>
      </c>
      <c r="E67" s="28">
        <f>'Week 32'!E67+'Week 33'!E67+'Week 34'!E67+'Week 35'!E67</f>
        <v>11579.0452</v>
      </c>
      <c r="F67" s="28">
        <f>'Week 32'!F67+'Week 33'!F67+'Week 34'!F67+'Week 35'!F67</f>
        <v>13125.063649999996</v>
      </c>
      <c r="G67" s="28">
        <f>'Week 32'!G67+'Week 33'!G67+'Week 34'!G67+'Week 35'!G67</f>
        <v>12960.298649999999</v>
      </c>
      <c r="H67" s="28">
        <f>'Week 31'!H67+'Week 32'!H67+'Week 33'!H67+'Week 34'!H67+'Week 35'!H67</f>
        <v>16816.099699999999</v>
      </c>
      <c r="I67" s="28">
        <f>'Week 31'!I67+'Week 32'!I67+'Week 33'!I67+'Week 34'!I67+'Week 35'!I67</f>
        <v>15498.30025</v>
      </c>
      <c r="J67" s="48"/>
      <c r="K67" s="272">
        <f>SUM(C67:I67)</f>
        <v>98882.000499999995</v>
      </c>
      <c r="L67" s="273">
        <v>76995</v>
      </c>
      <c r="M67" s="271">
        <f>+L67-K67</f>
        <v>-21887.000499999995</v>
      </c>
    </row>
    <row r="68" spans="1:13">
      <c r="A68" s="337"/>
      <c r="B68" s="65" t="s">
        <v>128</v>
      </c>
      <c r="C68" s="28">
        <f>'Week 32'!C68+'Week 33'!C68+'Week 34'!C68+'Week 35'!C68+'Week 36'!C68</f>
        <v>15245.131653153156</v>
      </c>
      <c r="D68" s="28">
        <f>'Week 32'!D68+'Week 33'!D68+'Week 34'!D68+'Week 35'!D68</f>
        <v>13109.5238990991</v>
      </c>
      <c r="E68" s="28">
        <f>'Week 32'!E68+'Week 33'!E68+'Week 34'!E68+'Week 35'!E68</f>
        <v>11491.077953153155</v>
      </c>
      <c r="F68" s="28">
        <f>'Week 32'!F68+'Week 33'!F68+'Week 34'!F68+'Week 35'!F68</f>
        <v>12877.097754954957</v>
      </c>
      <c r="G68" s="28">
        <f>'Week 32'!G68+'Week 33'!G68+'Week 34'!G68+'Week 35'!G68</f>
        <v>13077.177034234235</v>
      </c>
      <c r="H68" s="28">
        <f>'Week 31'!H68+'Week 32'!H68+'Week 33'!H68+'Week 34'!H68+'Week 35'!H68</f>
        <v>16667.297896396398</v>
      </c>
      <c r="I68" s="28">
        <f>'Week 31'!I68+'Week 32'!I68+'Week 33'!I68+'Week 34'!I68+'Week 35'!I68</f>
        <v>15270.210941441443</v>
      </c>
      <c r="J68" s="48"/>
      <c r="K68" s="28">
        <f>SUM(C68:I68)</f>
        <v>97737.517132432447</v>
      </c>
      <c r="L68" s="4"/>
    </row>
    <row r="69" spans="1:13">
      <c r="A69" s="338"/>
      <c r="B69" s="64" t="s">
        <v>4</v>
      </c>
      <c r="C69" s="42">
        <f t="shared" ref="C69:I69" si="15">IF(C67=0,0,C68/C67)</f>
        <v>0.9640879488610401</v>
      </c>
      <c r="D69" s="42">
        <f t="shared" si="15"/>
        <v>1.0014774505380972</v>
      </c>
      <c r="E69" s="42">
        <f t="shared" si="15"/>
        <v>0.99240289287005756</v>
      </c>
      <c r="F69" s="42">
        <f t="shared" si="15"/>
        <v>0.98110745199738214</v>
      </c>
      <c r="G69" s="42">
        <f t="shared" si="15"/>
        <v>1.0090181860303225</v>
      </c>
      <c r="H69" s="42">
        <f t="shared" si="15"/>
        <v>0.99115122969902458</v>
      </c>
      <c r="I69" s="42">
        <f t="shared" si="15"/>
        <v>0.98528294684711903</v>
      </c>
      <c r="J69" s="41"/>
      <c r="K69" s="42">
        <f>IF(K67=0,0,K68/K67)</f>
        <v>0.98842576645111924</v>
      </c>
      <c r="L69" s="4"/>
    </row>
    <row r="70" spans="1:13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3">
      <c r="A71" s="68" t="str">
        <f>'Week 1'!A71</f>
        <v>Hours Variance (Act. minus Std.)</v>
      </c>
      <c r="B71" s="57">
        <f>'Week 1'!B71</f>
        <v>0</v>
      </c>
      <c r="C71" s="47">
        <f>IF(C63=0,0,C63-C64)</f>
        <v>18.542808962808977</v>
      </c>
      <c r="D71" s="47">
        <f t="shared" ref="D71:I71" si="16">IF(D63=0,0,D63-D64)</f>
        <v>-16.875015015015038</v>
      </c>
      <c r="E71" s="47">
        <f t="shared" si="16"/>
        <v>-4.7702679602680291</v>
      </c>
      <c r="F71" s="47">
        <f t="shared" si="16"/>
        <v>5.3351813351810051E-2</v>
      </c>
      <c r="G71" s="47">
        <f t="shared" si="16"/>
        <v>-20.435583275583213</v>
      </c>
      <c r="H71" s="47">
        <f t="shared" si="16"/>
        <v>-1.2795472395473553</v>
      </c>
      <c r="I71" s="47">
        <f t="shared" si="16"/>
        <v>-4.1685400785399906</v>
      </c>
      <c r="J71" s="26"/>
      <c r="K71" s="47">
        <f>IF(K63=0,0,K63-K64)</f>
        <v>-28.932792792790679</v>
      </c>
      <c r="L71" s="4"/>
    </row>
    <row r="72" spans="1:13">
      <c r="A72" s="68" t="str">
        <f>'Week 1'!A72</f>
        <v>Cost Variance (Act. Minus Std.)</v>
      </c>
      <c r="B72" s="136">
        <v>0</v>
      </c>
      <c r="C72" s="137">
        <f>IF(C64=0,0,C67-C68)</f>
        <v>567.87759684684534</v>
      </c>
      <c r="D72" s="137">
        <f t="shared" ref="D72:I72" si="17">IF(D64=0,0,D67-D68)</f>
        <v>-19.34009909910128</v>
      </c>
      <c r="E72" s="137">
        <f t="shared" si="17"/>
        <v>87.967246846845228</v>
      </c>
      <c r="F72" s="137">
        <f t="shared" si="17"/>
        <v>247.96589504503936</v>
      </c>
      <c r="G72" s="137">
        <f t="shared" si="17"/>
        <v>-116.87838423423636</v>
      </c>
      <c r="H72" s="137">
        <f t="shared" si="17"/>
        <v>148.801803603601</v>
      </c>
      <c r="I72" s="137">
        <f t="shared" si="17"/>
        <v>228.0893085585576</v>
      </c>
      <c r="J72" s="26"/>
      <c r="K72" s="137">
        <f>IF(K64=0,0,K67-K68)</f>
        <v>1144.4833675675472</v>
      </c>
      <c r="L72" s="4"/>
    </row>
    <row r="73" spans="1:13">
      <c r="A73" s="68" t="s">
        <v>154</v>
      </c>
      <c r="B73" s="78">
        <f>IF(K64=0,0,(K64*60)/K11)</f>
        <v>57.474291409384612</v>
      </c>
      <c r="C73" s="78">
        <f>IF(C63=0,0,(C63*60)/C11)</f>
        <v>58.317175239755876</v>
      </c>
      <c r="D73" s="78">
        <f t="shared" ref="D73:I73" si="18">IF(D63=0,0,(D63*60)/D11)</f>
        <v>55.520318725099592</v>
      </c>
      <c r="E73" s="78">
        <f t="shared" si="18"/>
        <v>62.525954198473272</v>
      </c>
      <c r="F73" s="78">
        <f t="shared" si="18"/>
        <v>56.099093655589122</v>
      </c>
      <c r="G73" s="78">
        <f t="shared" si="18"/>
        <v>54.403143418467579</v>
      </c>
      <c r="H73" s="78">
        <f t="shared" si="18"/>
        <v>56.093001555209945</v>
      </c>
      <c r="I73" s="78">
        <f t="shared" si="18"/>
        <v>58.870493273542607</v>
      </c>
      <c r="J73" s="26"/>
      <c r="K73" s="78">
        <f>IF(K63=0,0,(K63*60)/K11)</f>
        <v>57.238073207239083</v>
      </c>
      <c r="L73" s="4"/>
    </row>
    <row r="74" spans="1:13">
      <c r="A74" s="68" t="str">
        <f>'Week 1'!A74</f>
        <v>Rooms Cleaned per AM GRA</v>
      </c>
      <c r="B74" s="78">
        <f>IF(K16=0,0,(K8/(K16/8)))</f>
        <v>16.654772141014615</v>
      </c>
      <c r="C74" s="78">
        <f t="shared" ref="C74:K74" si="19">IF(C15=0,0,(C8/(C15/8)))</f>
        <v>16.593971115634389</v>
      </c>
      <c r="D74" s="78">
        <f t="shared" si="19"/>
        <v>16.257510729613735</v>
      </c>
      <c r="E74" s="78">
        <f t="shared" si="19"/>
        <v>17.023229136793802</v>
      </c>
      <c r="F74" s="78">
        <f t="shared" si="19"/>
        <v>16.377682403433475</v>
      </c>
      <c r="G74" s="78">
        <f t="shared" si="19"/>
        <v>15.947605403192796</v>
      </c>
      <c r="H74" s="78">
        <f t="shared" si="19"/>
        <v>17.072579248224496</v>
      </c>
      <c r="I74" s="78">
        <f t="shared" si="19"/>
        <v>16.164540087602365</v>
      </c>
      <c r="J74" s="26"/>
      <c r="K74" s="78">
        <f t="shared" si="19"/>
        <v>16.483889536685808</v>
      </c>
      <c r="L74" s="4"/>
    </row>
    <row r="75" spans="1:13">
      <c r="A75" s="68" t="str">
        <f>'Week 1'!A75</f>
        <v>Rooms Cleaned per PM GRA</v>
      </c>
      <c r="B75" s="78">
        <f>IF(K20=0,0,(K9/(K20/8)))</f>
        <v>12.461538461538462</v>
      </c>
      <c r="C75" s="78">
        <f>IF(C19=0,0,(C9/(C19/8)))</f>
        <v>13.297002724795639</v>
      </c>
      <c r="D75" s="78">
        <f t="shared" ref="D75:I75" si="20">IF(D19=0,0,(D9/(D19/8)))</f>
        <v>13.888888888888889</v>
      </c>
      <c r="E75" s="78">
        <f t="shared" si="20"/>
        <v>11.301115241635689</v>
      </c>
      <c r="F75" s="78">
        <f t="shared" si="20"/>
        <v>10.566037735849056</v>
      </c>
      <c r="G75" s="78">
        <f t="shared" si="20"/>
        <v>11.505016722408026</v>
      </c>
      <c r="H75" s="78">
        <f t="shared" si="20"/>
        <v>12.578616352201259</v>
      </c>
      <c r="I75" s="78">
        <f t="shared" si="20"/>
        <v>12.012779552715655</v>
      </c>
      <c r="J75" s="26"/>
      <c r="K75" s="78">
        <f>IF(K19=0,0,(K9/(K19/8)))</f>
        <v>12.232184992921187</v>
      </c>
      <c r="L75" s="4"/>
    </row>
    <row r="76" spans="1:13">
      <c r="A76" s="68" t="str">
        <f>'Week 1'!A76</f>
        <v>Rooms per Carpet Cleaner</v>
      </c>
      <c r="B76" s="78">
        <f>IF(K28=0,0,(K12/(K28/7.5)))</f>
        <v>15.24532710280374</v>
      </c>
      <c r="C76" s="78">
        <f>IF(C27=0,0,(C12/(C27/7.5)))</f>
        <v>0</v>
      </c>
      <c r="D76" s="78">
        <f t="shared" ref="D76:I76" si="21">IF(D27=0,0,(D12/(D27/7.5)))</f>
        <v>8.443708609271523</v>
      </c>
      <c r="E76" s="78">
        <f t="shared" si="21"/>
        <v>11.842105263157896</v>
      </c>
      <c r="F76" s="78">
        <f t="shared" si="21"/>
        <v>0</v>
      </c>
      <c r="G76" s="78">
        <f t="shared" si="21"/>
        <v>0</v>
      </c>
      <c r="H76" s="78">
        <f t="shared" si="21"/>
        <v>11.946902654867255</v>
      </c>
      <c r="I76" s="78">
        <f t="shared" si="21"/>
        <v>9.8684210526315805</v>
      </c>
      <c r="J76" s="129"/>
      <c r="K76" s="78">
        <f>IF(K27=0,0,(K12/(K27/7.5)))</f>
        <v>8.6423841059602644</v>
      </c>
      <c r="L76" s="4"/>
    </row>
    <row r="77" spans="1:13">
      <c r="A77" s="68" t="str">
        <f>'Week 1'!A77</f>
        <v>Rooms per Laundry Attendant</v>
      </c>
      <c r="B77" s="78">
        <f>IF(K44=0,0,(K11/(K44/7.5)))</f>
        <v>59.266129032258064</v>
      </c>
      <c r="C77" s="78">
        <f>IF(C43=0,0,(C11/(C43/7.5)))</f>
        <v>54.446202531645568</v>
      </c>
      <c r="D77" s="78">
        <f t="shared" ref="D77:I77" si="22">IF(D43=0,0,(D11/(D43/7.5)))</f>
        <v>59.012539184952985</v>
      </c>
      <c r="E77" s="78">
        <f t="shared" si="22"/>
        <v>41.19496855345912</v>
      </c>
      <c r="F77" s="78">
        <f t="shared" si="22"/>
        <v>58.002336448598129</v>
      </c>
      <c r="G77" s="78">
        <f t="shared" si="22"/>
        <v>72.369668246445499</v>
      </c>
      <c r="H77" s="78">
        <f t="shared" si="22"/>
        <v>58.137432188065098</v>
      </c>
      <c r="I77" s="78">
        <f t="shared" si="22"/>
        <v>56.503378378378379</v>
      </c>
      <c r="J77" s="38"/>
      <c r="K77" s="78">
        <f>IF(K43=0,0,(K11/(K43/7.5)))</f>
        <v>56.443932411674353</v>
      </c>
      <c r="L77" s="4"/>
    </row>
    <row r="78" spans="1:13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colBreaks count="1" manualBreakCount="1">
    <brk id="11" max="1048575" man="1"/>
  </colBreaks>
  <ignoredErrors>
    <ignoredError sqref="K7" formula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49" zoomScaleSheetLayoutView="100" workbookViewId="0">
      <selection activeCell="M76" sqref="M76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13" width="8.88671875" style="1"/>
    <col min="14" max="14" width="10.44140625" style="1" bestFit="1" customWidth="1"/>
    <col min="15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150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0.93009053153445898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150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37'!C6+'Week 38'!C6+'Week 39'!C6+'Week 40'!C6</f>
        <v>778</v>
      </c>
      <c r="D6" s="18">
        <f>'Week 36'!D6+'Week 37'!D6+'Week 38'!D6+'Week 39'!D6+'Week 40'!D6</f>
        <v>1110</v>
      </c>
      <c r="E6" s="18">
        <f>'Week 36'!E6+'Week 37'!E6+'Week 38'!E6+'Week 39'!E6+'Week 40'!E6</f>
        <v>719</v>
      </c>
      <c r="F6" s="18">
        <f>'Week 36'!F6+'Week 37'!F6+'Week 38'!F6+'Week 39'!F6</f>
        <v>821</v>
      </c>
      <c r="G6" s="18">
        <f>'Week 36'!G6+'Week 37'!G6+'Week 38'!G6+'Week 39'!G6</f>
        <v>998</v>
      </c>
      <c r="H6" s="18">
        <f>'Week 36'!H6+'Week 37'!H6+'Week 38'!H6+'Week 39'!H6</f>
        <v>947</v>
      </c>
      <c r="I6" s="18">
        <f>'Week 36'!I6+'Week 37'!I6+'Week 38'!I6+'Week 39'!I6</f>
        <v>779</v>
      </c>
      <c r="J6" s="37"/>
      <c r="K6" s="18">
        <f>SUM(C6:I6)</f>
        <v>6152</v>
      </c>
      <c r="L6" s="263">
        <f>+K67/K6</f>
        <v>13.89009053153446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0.6274193548387097</v>
      </c>
      <c r="D7" s="42">
        <f t="shared" ref="D7:I7" si="0">D6/1240</f>
        <v>0.89516129032258063</v>
      </c>
      <c r="E7" s="42">
        <f t="shared" si="0"/>
        <v>0.57983870967741935</v>
      </c>
      <c r="F7" s="42">
        <f t="shared" si="0"/>
        <v>0.6620967741935484</v>
      </c>
      <c r="G7" s="42">
        <f t="shared" si="0"/>
        <v>0.80483870967741933</v>
      </c>
      <c r="H7" s="42">
        <f t="shared" si="0"/>
        <v>0.7637096774193548</v>
      </c>
      <c r="I7" s="42">
        <f t="shared" si="0"/>
        <v>0.62822580645161286</v>
      </c>
      <c r="J7" s="37"/>
      <c r="K7" s="42">
        <f>K6/8680</f>
        <v>0.70875576036866361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37'!C8+'Week 38'!C8+'Week 39'!C8+'Week 40'!C8</f>
        <v>716</v>
      </c>
      <c r="D8" s="18">
        <f>'Week 36'!D8+'Week 37'!D8+'Week 38'!D8+'Week 39'!D8+'Week 40'!D8</f>
        <v>999</v>
      </c>
      <c r="E8" s="18">
        <f>'Week 36'!E8+'Week 37'!E8+'Week 38'!E8+'Week 39'!E8+'Week 40'!E8</f>
        <v>675</v>
      </c>
      <c r="F8" s="18">
        <f>'Week 36'!F8+'Week 37'!F8+'Week 38'!F8+'Week 39'!F8</f>
        <v>760</v>
      </c>
      <c r="G8" s="18">
        <f>'Week 36'!G8+'Week 37'!G8+'Week 38'!G8+'Week 39'!G8</f>
        <v>923</v>
      </c>
      <c r="H8" s="18">
        <f>'Week 36'!H8+'Week 37'!H8+'Week 38'!H8+'Week 39'!H8</f>
        <v>864</v>
      </c>
      <c r="I8" s="18">
        <f>'Week 36'!I8+'Week 37'!I8+'Week 38'!I8+'Week 39'!I8</f>
        <v>730</v>
      </c>
      <c r="J8" s="37"/>
      <c r="K8" s="18">
        <f t="shared" ref="K8:K13" si="1">SUM(C8:I8)</f>
        <v>5667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37'!C9+'Week 38'!C9+'Week 39'!C9+'Week 40'!C9</f>
        <v>48</v>
      </c>
      <c r="D9" s="18">
        <f>'Week 36'!D9+'Week 37'!D9+'Week 38'!D9+'Week 39'!D9+'Week 40'!D9</f>
        <v>65</v>
      </c>
      <c r="E9" s="18">
        <f>'Week 36'!E9+'Week 37'!E9+'Week 38'!E9+'Week 39'!E9+'Week 40'!E9</f>
        <v>58</v>
      </c>
      <c r="F9" s="18">
        <f>'Week 36'!F9+'Week 37'!F9+'Week 38'!F9+'Week 39'!F9</f>
        <v>54</v>
      </c>
      <c r="G9" s="18">
        <f>'Week 36'!G9+'Week 37'!G9+'Week 38'!G9+'Week 39'!G9</f>
        <v>40</v>
      </c>
      <c r="H9" s="18">
        <f>'Week 36'!H9+'Week 37'!H9+'Week 38'!H9+'Week 39'!H9</f>
        <v>45</v>
      </c>
      <c r="I9" s="18">
        <f>'Week 36'!I9+'Week 37'!I9+'Week 38'!I9+'Week 39'!I9</f>
        <v>44</v>
      </c>
      <c r="J9" s="37"/>
      <c r="K9" s="18">
        <f t="shared" si="1"/>
        <v>354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37'!C10+'Week 38'!C10+'Week 39'!C10+'Week 40'!C10</f>
        <v>6</v>
      </c>
      <c r="D10" s="18">
        <f>'Week 36'!D10+'Week 37'!D10+'Week 38'!D10+'Week 39'!D10+'Week 40'!D10</f>
        <v>7</v>
      </c>
      <c r="E10" s="18">
        <f>'Week 36'!E10+'Week 37'!E10+'Week 38'!E10+'Week 39'!E10+'Week 40'!E10</f>
        <v>1</v>
      </c>
      <c r="F10" s="18">
        <f>'Week 36'!F10+'Week 37'!F10+'Week 38'!F10+'Week 39'!F10</f>
        <v>3</v>
      </c>
      <c r="G10" s="18">
        <f>'Week 36'!G10+'Week 37'!G10+'Week 38'!G10+'Week 39'!G10</f>
        <v>8</v>
      </c>
      <c r="H10" s="18">
        <f>'Week 36'!H10+'Week 37'!H10+'Week 38'!H10+'Week 39'!H10</f>
        <v>4</v>
      </c>
      <c r="I10" s="18">
        <f>'Week 36'!I10+'Week 37'!I10+'Week 38'!I10+'Week 39'!I10</f>
        <v>8</v>
      </c>
      <c r="J10" s="37"/>
      <c r="K10" s="18">
        <f t="shared" si="1"/>
        <v>37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37'!C11+'Week 38'!C11+'Week 39'!C11+'Week 40'!C11</f>
        <v>770</v>
      </c>
      <c r="D11" s="18">
        <f>'Week 36'!D11+'Week 37'!D11+'Week 38'!D11+'Week 39'!D11+'Week 40'!D11</f>
        <v>1071</v>
      </c>
      <c r="E11" s="18">
        <f>'Week 36'!E11+'Week 37'!E11+'Week 38'!E11+'Week 39'!E11+'Week 40'!E11</f>
        <v>734</v>
      </c>
      <c r="F11" s="18">
        <f>'Week 36'!F11+'Week 37'!F11+'Week 38'!F11+'Week 39'!F11</f>
        <v>817</v>
      </c>
      <c r="G11" s="18">
        <f>'Week 36'!G11+'Week 37'!G11+'Week 38'!G11+'Week 39'!G11</f>
        <v>971</v>
      </c>
      <c r="H11" s="18">
        <f>'Week 36'!H11+'Week 37'!H11+'Week 38'!H11+'Week 39'!H11</f>
        <v>913</v>
      </c>
      <c r="I11" s="18">
        <f>'Week 36'!I11+'Week 37'!I11+'Week 38'!I11+'Week 39'!I11</f>
        <v>782</v>
      </c>
      <c r="J11" s="37"/>
      <c r="K11" s="18">
        <f t="shared" si="1"/>
        <v>6058</v>
      </c>
      <c r="L11" s="284">
        <f>+K63/K11</f>
        <v>0.98961703532518974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37'!C12+'Week 38'!C12+'Week 39'!C12+'Week 40'!C12</f>
        <v>0</v>
      </c>
      <c r="D12" s="18">
        <f>'Week 36'!D12+'Week 37'!D12+'Week 38'!D12+'Week 39'!D12+'Week 40'!D12</f>
        <v>0</v>
      </c>
      <c r="E12" s="18">
        <f>'Week 36'!E12+'Week 37'!E12+'Week 38'!E12+'Week 39'!E12+'Week 40'!E12</f>
        <v>12</v>
      </c>
      <c r="F12" s="18">
        <f>'Week 36'!F12+'Week 37'!F12+'Week 38'!F12+'Week 39'!F12</f>
        <v>0</v>
      </c>
      <c r="G12" s="18">
        <f>'Week 36'!G12+'Week 37'!G12+'Week 38'!G12+'Week 39'!G12</f>
        <v>12</v>
      </c>
      <c r="H12" s="18">
        <f>'Week 36'!H12+'Week 37'!H12+'Week 38'!H12+'Week 39'!H12</f>
        <v>12</v>
      </c>
      <c r="I12" s="18">
        <f>'Week 36'!I12+'Week 37'!I12+'Week 38'!I12+'Week 39'!I12</f>
        <v>0</v>
      </c>
      <c r="J12" s="37"/>
      <c r="K12" s="18">
        <f t="shared" si="1"/>
        <v>36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37'!C13+'Week 38'!C13+'Week 39'!C13+'Week 40'!C13</f>
        <v>32</v>
      </c>
      <c r="D13" s="18">
        <f>'Week 36'!D13+'Week 37'!D13+'Week 38'!D13+'Week 39'!D13+'Week 40'!D13</f>
        <v>39</v>
      </c>
      <c r="E13" s="18">
        <f>'Week 36'!E13+'Week 37'!E13+'Week 38'!E13+'Week 39'!E13+'Week 40'!E13</f>
        <v>39</v>
      </c>
      <c r="F13" s="18">
        <f>'Week 36'!F13+'Week 37'!F13+'Week 38'!F13+'Week 39'!F13</f>
        <v>31</v>
      </c>
      <c r="G13" s="18">
        <f>'Week 36'!G13+'Week 37'!G13+'Week 38'!G13+'Week 39'!G13</f>
        <v>27</v>
      </c>
      <c r="H13" s="18">
        <f>'Week 36'!H13+'Week 37'!H13+'Week 38'!H13+'Week 39'!H13</f>
        <v>32</v>
      </c>
      <c r="I13" s="18">
        <f>'Week 36'!I13+'Week 37'!I13+'Week 38'!I13+'Week 39'!I13</f>
        <v>32</v>
      </c>
      <c r="J13" s="37"/>
      <c r="K13" s="18">
        <f t="shared" si="1"/>
        <v>232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37'!C15+'Week 38'!C15+'Week 39'!C15+'Week 40'!C15</f>
        <v>342.95000000000005</v>
      </c>
      <c r="D15" s="22">
        <f>'Week 36'!D15+'Week 37'!D15+'Week 38'!D15+'Week 39'!D15+'Week 40'!D15</f>
        <v>484.4</v>
      </c>
      <c r="E15" s="22">
        <f>'Week 36'!E15+'Week 37'!E15+'Week 38'!E15+'Week 39'!E15+'Week 40'!E15</f>
        <v>330.2</v>
      </c>
      <c r="F15" s="22">
        <f>'Week 36'!F15+'Week 37'!F15+'Week 38'!F15+'Week 39'!F15</f>
        <v>372.15</v>
      </c>
      <c r="G15" s="22">
        <f>'Week 36'!G15+'Week 37'!G15+'Week 38'!G15+'Week 39'!G15</f>
        <v>437.65</v>
      </c>
      <c r="H15" s="22">
        <f>'Week 36'!H15+'Week 37'!H15+'Week 38'!H15+'Week 39'!H15</f>
        <v>423.85</v>
      </c>
      <c r="I15" s="22">
        <f>'Week 36'!I15+'Week 37'!I15+'Week 38'!I15+'Week 39'!I15</f>
        <v>345.79999999999995</v>
      </c>
      <c r="J15" s="39"/>
      <c r="K15" s="22">
        <f>SUM(C15:I15)</f>
        <v>2737</v>
      </c>
      <c r="L15" s="4"/>
      <c r="M15" s="21"/>
    </row>
    <row r="16" spans="1:24">
      <c r="A16" s="345"/>
      <c r="B16" s="65" t="s">
        <v>3</v>
      </c>
      <c r="C16" s="22">
        <f>'Week 37'!C16+'Week 38'!C16+'Week 39'!C16+'Week 40'!C16</f>
        <v>342.10210210210215</v>
      </c>
      <c r="D16" s="22">
        <f>'Week 36'!D16+'Week 37'!D16+'Week 38'!D16+'Week 39'!D16+'Week 40'!D16</f>
        <v>482.88288288288294</v>
      </c>
      <c r="E16" s="22">
        <f>'Week 36'!E16+'Week 37'!E16+'Week 38'!E16+'Week 39'!E16+'Week 40'!E16</f>
        <v>324.32432432432438</v>
      </c>
      <c r="F16" s="22">
        <f>'Week 36'!F16+'Week 37'!F16+'Week 38'!F16+'Week 39'!F16</f>
        <v>368.52852852852857</v>
      </c>
      <c r="G16" s="22">
        <f>'Week 36'!G16+'Week 37'!G16+'Week 38'!G16+'Week 39'!G16</f>
        <v>445.40540540540542</v>
      </c>
      <c r="H16" s="22">
        <f>'Week 36'!H16+'Week 37'!H16+'Week 38'!H16+'Week 39'!H16</f>
        <v>414.17417417417425</v>
      </c>
      <c r="I16" s="22">
        <f>'Week 36'!I16+'Week 37'!I16+'Week 38'!I16+'Week 39'!I16</f>
        <v>349.30930930930936</v>
      </c>
      <c r="J16" s="39"/>
      <c r="K16" s="22">
        <f>SUM(C16:I16)</f>
        <v>2726.7267267267271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0.99752763406357225</v>
      </c>
      <c r="D17" s="42">
        <f t="shared" si="2"/>
        <v>0.99686804889117042</v>
      </c>
      <c r="E17" s="42">
        <f t="shared" si="2"/>
        <v>0.9822057066151556</v>
      </c>
      <c r="F17" s="42">
        <f t="shared" si="2"/>
        <v>0.99026878551263897</v>
      </c>
      <c r="G17" s="42">
        <f t="shared" si="2"/>
        <v>1.0177205653042509</v>
      </c>
      <c r="H17" s="42">
        <f t="shared" si="2"/>
        <v>0.97717157997917714</v>
      </c>
      <c r="I17" s="42">
        <f t="shared" si="2"/>
        <v>1.0101483785694314</v>
      </c>
      <c r="J17" s="41"/>
      <c r="K17" s="42">
        <f>IF(K15=0,0,K16/K15)</f>
        <v>0.99624652054319585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37'!C19+'Week 38'!C19+'Week 39'!C19+'Week 40'!C19</f>
        <v>30</v>
      </c>
      <c r="D19" s="22">
        <f>'Week 36'!D19+'Week 37'!D19+'Week 38'!D19+'Week 39'!D19+'Week 40'!D19</f>
        <v>38.099999999999994</v>
      </c>
      <c r="E19" s="22">
        <f>'Week 36'!E19+'Week 37'!E19+'Week 38'!E19+'Week 39'!E19+'Week 40'!E19</f>
        <v>34.6</v>
      </c>
      <c r="F19" s="22">
        <f>'Week 36'!F19+'Week 37'!F19+'Week 38'!F19+'Week 39'!F19</f>
        <v>33.200000000000003</v>
      </c>
      <c r="G19" s="22">
        <f>'Week 36'!G19+'Week 37'!G19+'Week 38'!G19+'Week 39'!G19</f>
        <v>26</v>
      </c>
      <c r="H19" s="22">
        <f>'Week 36'!H19+'Week 37'!H19+'Week 38'!H19+'Week 39'!H19</f>
        <v>27.6</v>
      </c>
      <c r="I19" s="22">
        <f>'Week 36'!I19+'Week 37'!I19+'Week 38'!I19+'Week 39'!I19</f>
        <v>25.299999999999997</v>
      </c>
      <c r="J19" s="39"/>
      <c r="K19" s="22">
        <f>SUM(C19:I19)</f>
        <v>214.79999999999995</v>
      </c>
      <c r="L19" s="4"/>
      <c r="M19" s="4"/>
    </row>
    <row r="20" spans="1:13">
      <c r="A20" s="345"/>
      <c r="B20" s="65" t="s">
        <v>3</v>
      </c>
      <c r="C20" s="22">
        <f>'Week 37'!C20+'Week 38'!C20+'Week 39'!C20+'Week 40'!C20</f>
        <v>28.923076923076923</v>
      </c>
      <c r="D20" s="22">
        <f>'Week 36'!D20+'Week 37'!D20+'Week 38'!D20+'Week 39'!D20+'Week 40'!D20</f>
        <v>40</v>
      </c>
      <c r="E20" s="22">
        <f>'Week 36'!E20+'Week 37'!E20+'Week 38'!E20+'Week 39'!E20+'Week 40'!E20</f>
        <v>33.846153846153847</v>
      </c>
      <c r="F20" s="22">
        <f>'Week 36'!F20+'Week 37'!F20+'Week 38'!F20+'Week 39'!F20</f>
        <v>32</v>
      </c>
      <c r="G20" s="22">
        <f>'Week 36'!G20+'Week 37'!G20+'Week 38'!G20+'Week 39'!G20</f>
        <v>25.846153846153847</v>
      </c>
      <c r="H20" s="22">
        <f>'Week 36'!H20+'Week 37'!H20+'Week 38'!H20+'Week 39'!H20</f>
        <v>25.846153846153847</v>
      </c>
      <c r="I20" s="22">
        <f>'Week 36'!I20+'Week 37'!I20+'Week 38'!I20+'Week 39'!I20</f>
        <v>25.846153846153847</v>
      </c>
      <c r="J20" s="39"/>
      <c r="K20" s="22">
        <f>SUM(C20:I20)</f>
        <v>212.30769230769229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0.96410256410256412</v>
      </c>
      <c r="D21" s="42">
        <f t="shared" si="3"/>
        <v>1.0498687664041997</v>
      </c>
      <c r="E21" s="42">
        <f t="shared" si="3"/>
        <v>0.97821253890618054</v>
      </c>
      <c r="F21" s="42">
        <f t="shared" si="3"/>
        <v>0.96385542168674687</v>
      </c>
      <c r="G21" s="42">
        <f t="shared" si="3"/>
        <v>0.99408284023668636</v>
      </c>
      <c r="H21" s="42">
        <f t="shared" si="3"/>
        <v>0.93645484949832769</v>
      </c>
      <c r="I21" s="42">
        <f t="shared" si="3"/>
        <v>1.0215871085436303</v>
      </c>
      <c r="J21" s="41"/>
      <c r="K21" s="42">
        <f>IF(K19=0,0,K20/K19)</f>
        <v>0.98839707778255281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37'!C23+'Week 38'!C23+'Week 39'!C23+'Week 40'!C23</f>
        <v>67.300000000000011</v>
      </c>
      <c r="D23" s="22">
        <f>'Week 36'!D23+'Week 37'!D23+'Week 38'!D23+'Week 39'!D23+'Week 40'!D23</f>
        <v>106</v>
      </c>
      <c r="E23" s="22">
        <f>'Week 36'!E23+'Week 37'!E23+'Week 38'!E23+'Week 39'!E23+'Week 40'!E23</f>
        <v>82.5</v>
      </c>
      <c r="F23" s="22">
        <f>'Week 36'!F23+'Week 37'!F23+'Week 38'!F23+'Week 39'!F23</f>
        <v>82.6</v>
      </c>
      <c r="G23" s="22">
        <f>'Week 36'!G23+'Week 37'!G23+'Week 38'!G23+'Week 39'!G23</f>
        <v>82.800000000000011</v>
      </c>
      <c r="H23" s="22">
        <f>'Week 36'!H23+'Week 37'!H23+'Week 38'!H23+'Week 39'!H23</f>
        <v>82.9</v>
      </c>
      <c r="I23" s="22">
        <f>'Week 36'!I23+'Week 37'!I23+'Week 38'!I23+'Week 39'!I23</f>
        <v>75.400000000000006</v>
      </c>
      <c r="J23" s="39"/>
      <c r="K23" s="22">
        <f>SUM(C23:I23)</f>
        <v>579.5</v>
      </c>
      <c r="L23" s="4"/>
      <c r="M23" s="4"/>
    </row>
    <row r="24" spans="1:13">
      <c r="A24" s="337"/>
      <c r="B24" s="65" t="s">
        <v>3</v>
      </c>
      <c r="C24" s="22">
        <f>'Week 37'!C24+'Week 38'!C24+'Week 39'!C24+'Week 40'!C24</f>
        <v>67.5</v>
      </c>
      <c r="D24" s="22">
        <f>'Week 36'!D24+'Week 37'!D24+'Week 38'!D24+'Week 39'!D24+'Week 40'!D24</f>
        <v>97.5</v>
      </c>
      <c r="E24" s="22">
        <f>'Week 36'!E24+'Week 37'!E24+'Week 38'!E24+'Week 39'!E24+'Week 40'!E24</f>
        <v>75</v>
      </c>
      <c r="F24" s="22">
        <f>'Week 36'!F24+'Week 37'!F24+'Week 38'!F24+'Week 39'!F24</f>
        <v>82.5</v>
      </c>
      <c r="G24" s="22">
        <f>'Week 36'!G24+'Week 37'!G24+'Week 38'!G24+'Week 39'!G24</f>
        <v>82.5</v>
      </c>
      <c r="H24" s="22">
        <f>'Week 36'!H24+'Week 37'!H24+'Week 38'!H24+'Week 39'!H24</f>
        <v>82.5</v>
      </c>
      <c r="I24" s="22">
        <f>'Week 36'!I24+'Week 37'!I24+'Week 38'!I24+'Week 39'!I24</f>
        <v>75</v>
      </c>
      <c r="J24" s="39"/>
      <c r="K24" s="22">
        <f>SUM(C24:I24)</f>
        <v>562.5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1.00297176820208</v>
      </c>
      <c r="D25" s="42">
        <f t="shared" si="4"/>
        <v>0.91981132075471694</v>
      </c>
      <c r="E25" s="42">
        <f t="shared" si="4"/>
        <v>0.90909090909090906</v>
      </c>
      <c r="F25" s="42">
        <f t="shared" si="4"/>
        <v>0.99878934624697346</v>
      </c>
      <c r="G25" s="42">
        <f t="shared" si="4"/>
        <v>0.99637681159420277</v>
      </c>
      <c r="H25" s="42">
        <f t="shared" si="4"/>
        <v>0.99517490952955356</v>
      </c>
      <c r="I25" s="42">
        <f t="shared" si="4"/>
        <v>0.9946949602122015</v>
      </c>
      <c r="J25" s="41"/>
      <c r="K25" s="42">
        <f>IF(K23=0,0,K24/K23)</f>
        <v>0.97066436583261428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37'!C27+'Week 38'!C27+'Week 39'!C27+'Week 40'!C27</f>
        <v>0</v>
      </c>
      <c r="D27" s="22">
        <f>'Week 36'!D27+'Week 37'!D27+'Week 38'!D27+'Week 39'!D27+'Week 40'!D27</f>
        <v>0</v>
      </c>
      <c r="E27" s="22">
        <f>'Week 36'!E27+'Week 37'!E27+'Week 38'!E27+'Week 39'!E27+'Week 40'!E27</f>
        <v>7.5</v>
      </c>
      <c r="F27" s="22">
        <f>'Week 36'!F27+'Week 37'!F27+'Week 38'!F27+'Week 39'!F27</f>
        <v>0</v>
      </c>
      <c r="G27" s="22">
        <f>'Week 36'!G27+'Week 37'!G27+'Week 38'!G27+'Week 39'!G27</f>
        <v>7.5</v>
      </c>
      <c r="H27" s="22">
        <f>'Week 36'!H27+'Week 37'!H27+'Week 38'!H27+'Week 39'!H27</f>
        <v>7.5</v>
      </c>
      <c r="I27" s="22">
        <f>'Week 36'!I27+'Week 37'!I27+'Week 38'!I27+'Week 39'!I27</f>
        <v>0</v>
      </c>
      <c r="J27" s="39"/>
      <c r="K27" s="22">
        <f>SUM(C27:I27)</f>
        <v>22.5</v>
      </c>
      <c r="L27" s="4"/>
      <c r="M27" s="4"/>
    </row>
    <row r="28" spans="1:13">
      <c r="A28" s="337"/>
      <c r="B28" s="65" t="s">
        <v>3</v>
      </c>
      <c r="C28" s="22">
        <f>'Week 37'!C28+'Week 38'!C28+'Week 39'!C28+'Week 40'!C28</f>
        <v>0</v>
      </c>
      <c r="D28" s="22">
        <f>'Week 36'!D28+'Week 37'!D28+'Week 38'!D28+'Week 39'!D28+'Week 40'!D28</f>
        <v>0</v>
      </c>
      <c r="E28" s="22">
        <f>'Week 36'!E28+'Week 37'!E28+'Week 38'!E28+'Week 39'!E28+'Week 40'!E28</f>
        <v>5.35</v>
      </c>
      <c r="F28" s="22">
        <f>'Week 36'!F28+'Week 37'!F28+'Week 38'!F28+'Week 39'!F28</f>
        <v>0</v>
      </c>
      <c r="G28" s="22">
        <f>'Week 36'!G28+'Week 37'!G28+'Week 38'!G28+'Week 39'!G28</f>
        <v>5.35</v>
      </c>
      <c r="H28" s="22">
        <f>'Week 36'!H28+'Week 37'!H28+'Week 38'!H28+'Week 39'!H28</f>
        <v>5.35</v>
      </c>
      <c r="I28" s="22">
        <f>'Week 36'!I28+'Week 37'!I28+'Week 38'!I28+'Week 39'!I28</f>
        <v>0</v>
      </c>
      <c r="J28" s="39"/>
      <c r="K28" s="22">
        <f>SUM(C28:I28)</f>
        <v>16.049999999999997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</v>
      </c>
      <c r="D29" s="42">
        <f t="shared" si="5"/>
        <v>0</v>
      </c>
      <c r="E29" s="42">
        <f t="shared" si="5"/>
        <v>0.71333333333333326</v>
      </c>
      <c r="F29" s="42">
        <f t="shared" si="5"/>
        <v>0</v>
      </c>
      <c r="G29" s="42">
        <f t="shared" si="5"/>
        <v>0.71333333333333326</v>
      </c>
      <c r="H29" s="42">
        <f t="shared" si="5"/>
        <v>0.71333333333333326</v>
      </c>
      <c r="I29" s="42">
        <f t="shared" si="5"/>
        <v>0</v>
      </c>
      <c r="J29" s="41"/>
      <c r="K29" s="42">
        <f>IF(K27=0,0,K28/K27)</f>
        <v>0.71333333333333315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37'!C31+'Week 38'!C31+'Week 39'!C31+'Week 40'!C31</f>
        <v>30.1</v>
      </c>
      <c r="D31" s="22">
        <f>'Week 36'!D31+'Week 37'!D31+'Week 38'!D31+'Week 39'!D31+'Week 40'!D31</f>
        <v>33.799999999999997</v>
      </c>
      <c r="E31" s="22">
        <f>'Week 36'!E31+'Week 37'!E31+'Week 38'!E31+'Week 39'!E31+'Week 40'!E31</f>
        <v>28.8</v>
      </c>
      <c r="F31" s="22">
        <f>'Week 36'!F31+'Week 37'!F31+'Week 38'!F31+'Week 39'!F31</f>
        <v>22.1</v>
      </c>
      <c r="G31" s="22">
        <f>'Week 36'!G31+'Week 37'!G31+'Week 38'!G31+'Week 39'!G31</f>
        <v>26.35</v>
      </c>
      <c r="H31" s="22">
        <f>'Week 36'!H31+'Week 37'!H31+'Week 38'!H31+'Week 39'!H31</f>
        <v>26.3</v>
      </c>
      <c r="I31" s="22">
        <f>'Week 36'!I31+'Week 37'!I31+'Week 38'!I31+'Week 39'!I31</f>
        <v>25.95</v>
      </c>
      <c r="J31" s="39"/>
      <c r="K31" s="22">
        <f>SUM(C31:I31)</f>
        <v>193.4</v>
      </c>
      <c r="L31" s="4"/>
      <c r="M31" s="4"/>
    </row>
    <row r="32" spans="1:13" ht="15.75" customHeight="1">
      <c r="A32" s="337"/>
      <c r="B32" s="65" t="s">
        <v>3</v>
      </c>
      <c r="C32" s="22">
        <f>'Week 37'!C32+'Week 38'!C32+'Week 39'!C32+'Week 40'!C32</f>
        <v>30</v>
      </c>
      <c r="D32" s="22">
        <f>'Week 36'!D32+'Week 37'!D32+'Week 38'!D32+'Week 39'!D32+'Week 40'!D32</f>
        <v>37.5</v>
      </c>
      <c r="E32" s="22">
        <f>'Week 36'!E32+'Week 37'!E32+'Week 38'!E32+'Week 39'!E32+'Week 40'!E32</f>
        <v>37.5</v>
      </c>
      <c r="F32" s="22">
        <f>'Week 36'!F32+'Week 37'!F32+'Week 38'!F32+'Week 39'!F32</f>
        <v>30</v>
      </c>
      <c r="G32" s="22">
        <f>'Week 36'!G32+'Week 37'!G32+'Week 38'!G32+'Week 39'!G32</f>
        <v>30</v>
      </c>
      <c r="H32" s="22">
        <f>'Week 36'!H32+'Week 37'!H32+'Week 38'!H32+'Week 39'!H32</f>
        <v>30</v>
      </c>
      <c r="I32" s="22">
        <f>'Week 36'!I32+'Week 37'!I32+'Week 38'!I32+'Week 39'!I32</f>
        <v>30</v>
      </c>
      <c r="J32" s="39"/>
      <c r="K32" s="22">
        <f>SUM(C32:I32)</f>
        <v>225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0.99667774086378735</v>
      </c>
      <c r="D33" s="42">
        <f t="shared" si="6"/>
        <v>1.1094674556213018</v>
      </c>
      <c r="E33" s="42">
        <f t="shared" si="6"/>
        <v>1.3020833333333333</v>
      </c>
      <c r="F33" s="42">
        <f t="shared" si="6"/>
        <v>1.3574660633484161</v>
      </c>
      <c r="G33" s="42">
        <f t="shared" si="6"/>
        <v>1.1385199240986716</v>
      </c>
      <c r="H33" s="42">
        <f t="shared" si="6"/>
        <v>1.1406844106463878</v>
      </c>
      <c r="I33" s="42">
        <f t="shared" si="6"/>
        <v>1.1560693641618498</v>
      </c>
      <c r="J33" s="41"/>
      <c r="K33" s="42">
        <f>IF(K31=0,0,K32/K31)</f>
        <v>1.1633919338159255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37'!C35+'Week 38'!C35+'Week 39'!C35+'Week 40'!C35</f>
        <v>30.1</v>
      </c>
      <c r="D35" s="22">
        <f>'Week 36'!D35+'Week 37'!D35+'Week 38'!D35+'Week 39'!D35+'Week 40'!D35</f>
        <v>33.799999999999997</v>
      </c>
      <c r="E35" s="22">
        <f>'Week 36'!E35+'Week 37'!E35+'Week 38'!E35+'Week 39'!E35+'Week 40'!E35</f>
        <v>28.8</v>
      </c>
      <c r="F35" s="22">
        <f>'Week 36'!F35+'Week 37'!F35+'Week 38'!F35+'Week 39'!F35</f>
        <v>26.15</v>
      </c>
      <c r="G35" s="22">
        <f>'Week 36'!G35+'Week 37'!G35+'Week 38'!G35+'Week 39'!G35</f>
        <v>26.35</v>
      </c>
      <c r="H35" s="22">
        <f>'Week 36'!H35+'Week 37'!H35+'Week 38'!H35+'Week 39'!H35</f>
        <v>26.3</v>
      </c>
      <c r="I35" s="22">
        <f>'Week 36'!I35+'Week 37'!I35+'Week 38'!I35+'Week 39'!I35</f>
        <v>25.95</v>
      </c>
      <c r="J35" s="39"/>
      <c r="K35" s="22">
        <f>SUM(C35:I35)</f>
        <v>197.45</v>
      </c>
      <c r="L35" s="4"/>
      <c r="M35" s="4"/>
    </row>
    <row r="36" spans="1:13">
      <c r="A36" s="337"/>
      <c r="B36" s="65" t="s">
        <v>3</v>
      </c>
      <c r="C36" s="22">
        <f>'Week 37'!C36+'Week 38'!C36+'Week 39'!C36+'Week 40'!C36</f>
        <v>30</v>
      </c>
      <c r="D36" s="22">
        <f>'Week 36'!D36+'Week 37'!D36+'Week 38'!D36+'Week 39'!D36+'Week 40'!D36</f>
        <v>37.5</v>
      </c>
      <c r="E36" s="22">
        <f>'Week 36'!E36+'Week 37'!E36+'Week 38'!E36+'Week 39'!E36+'Week 40'!E36</f>
        <v>37.5</v>
      </c>
      <c r="F36" s="22">
        <f>'Week 36'!F36+'Week 37'!F36+'Week 38'!F36+'Week 39'!F36</f>
        <v>30</v>
      </c>
      <c r="G36" s="22">
        <f>'Week 36'!G36+'Week 37'!G36+'Week 38'!G36+'Week 39'!G36</f>
        <v>30</v>
      </c>
      <c r="H36" s="22">
        <f>'Week 36'!H36+'Week 37'!H36+'Week 38'!H36+'Week 39'!H36</f>
        <v>30</v>
      </c>
      <c r="I36" s="22">
        <f>'Week 36'!I36+'Week 37'!I36+'Week 38'!I36+'Week 39'!I36</f>
        <v>30</v>
      </c>
      <c r="J36" s="39"/>
      <c r="K36" s="22">
        <f>SUM(C36:I36)</f>
        <v>225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0.99667774086378735</v>
      </c>
      <c r="D37" s="42">
        <f t="shared" si="7"/>
        <v>1.1094674556213018</v>
      </c>
      <c r="E37" s="42">
        <f t="shared" si="7"/>
        <v>1.3020833333333333</v>
      </c>
      <c r="F37" s="42">
        <f t="shared" si="7"/>
        <v>1.1472275334608031</v>
      </c>
      <c r="G37" s="42">
        <f t="shared" si="7"/>
        <v>1.1385199240986716</v>
      </c>
      <c r="H37" s="42">
        <f t="shared" si="7"/>
        <v>1.1406844106463878</v>
      </c>
      <c r="I37" s="42">
        <f t="shared" si="7"/>
        <v>1.1560693641618498</v>
      </c>
      <c r="J37" s="41"/>
      <c r="K37" s="42">
        <f>IF(K35=0,0,K36/K35)</f>
        <v>1.139528994682198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37'!C39+'Week 38'!C39+'Week 39'!C39+'Week 40'!C39</f>
        <v>52.6</v>
      </c>
      <c r="D39" s="22">
        <f>'Week 36'!D39+'Week 37'!D39+'Week 38'!D39+'Week 39'!D39+'Week 40'!D39</f>
        <v>45.5</v>
      </c>
      <c r="E39" s="22">
        <f>'Week 36'!E39+'Week 37'!E39+'Week 38'!E39+'Week 39'!E39+'Week 40'!E39</f>
        <v>37.6</v>
      </c>
      <c r="F39" s="22">
        <f>'Week 36'!F39+'Week 37'!F39+'Week 38'!F39+'Week 39'!F39</f>
        <v>30.5</v>
      </c>
      <c r="G39" s="22">
        <f>'Week 36'!G39+'Week 37'!G39+'Week 38'!G39+'Week 39'!G39</f>
        <v>29.75</v>
      </c>
      <c r="H39" s="22">
        <f>'Week 36'!H39+'Week 37'!H39+'Week 38'!H39+'Week 39'!H39</f>
        <v>37.5</v>
      </c>
      <c r="I39" s="22">
        <f>'Week 36'!I39+'Week 37'!I39+'Week 38'!I39+'Week 39'!I39</f>
        <v>45.5</v>
      </c>
      <c r="J39" s="39"/>
      <c r="K39" s="22">
        <f>SUM(C39:I39)</f>
        <v>278.95</v>
      </c>
      <c r="L39" s="4"/>
      <c r="M39" s="4"/>
    </row>
    <row r="40" spans="1:13" ht="15.75" customHeight="1">
      <c r="A40" s="337"/>
      <c r="B40" s="65" t="s">
        <v>3</v>
      </c>
      <c r="C40" s="22">
        <f>'Week 37'!C40+'Week 38'!C40+'Week 39'!C40+'Week 40'!C40</f>
        <v>45.68</v>
      </c>
      <c r="D40" s="22">
        <f>'Week 36'!D40+'Week 37'!D40+'Week 38'!D40+'Week 39'!D40+'Week 40'!D40</f>
        <v>57.1</v>
      </c>
      <c r="E40" s="22">
        <f>'Week 36'!E40+'Week 37'!E40+'Week 38'!E40+'Week 39'!E40+'Week 40'!E40</f>
        <v>57.1</v>
      </c>
      <c r="F40" s="22">
        <f>'Week 36'!F40+'Week 37'!F40+'Week 38'!F40+'Week 39'!F40</f>
        <v>45.68</v>
      </c>
      <c r="G40" s="22">
        <f>'Week 36'!G40+'Week 37'!G40+'Week 38'!G40+'Week 39'!G40</f>
        <v>45.68</v>
      </c>
      <c r="H40" s="22">
        <f>'Week 36'!H40+'Week 37'!H40+'Week 38'!H40+'Week 39'!H40</f>
        <v>45.68</v>
      </c>
      <c r="I40" s="22">
        <f>'Week 36'!I40+'Week 37'!I40+'Week 38'!I40+'Week 39'!I40</f>
        <v>45.68</v>
      </c>
      <c r="J40" s="39"/>
      <c r="K40" s="22">
        <f>SUM(C40:I40)</f>
        <v>342.6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0.86844106463878323</v>
      </c>
      <c r="D41" s="42">
        <f t="shared" si="8"/>
        <v>1.2549450549450549</v>
      </c>
      <c r="E41" s="42">
        <f t="shared" si="8"/>
        <v>1.5186170212765957</v>
      </c>
      <c r="F41" s="42">
        <f t="shared" si="8"/>
        <v>1.4977049180327868</v>
      </c>
      <c r="G41" s="42">
        <f t="shared" si="8"/>
        <v>1.5354621848739496</v>
      </c>
      <c r="H41" s="42">
        <f t="shared" si="8"/>
        <v>1.2181333333333333</v>
      </c>
      <c r="I41" s="42">
        <f t="shared" si="8"/>
        <v>1.003956043956044</v>
      </c>
      <c r="J41" s="41"/>
      <c r="K41" s="42">
        <f>IF(K39=0,0,K40/K39)</f>
        <v>1.2281770926689373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37'!C43+'Week 38'!C43+'Week 39'!C43+'Week 40'!C43</f>
        <v>113</v>
      </c>
      <c r="D43" s="22">
        <f>'Week 36'!D43+'Week 37'!D43+'Week 38'!D43+'Week 39'!D43+'Week 40'!D43</f>
        <v>148</v>
      </c>
      <c r="E43" s="22">
        <f>'Week 36'!E43+'Week 37'!E43+'Week 38'!E43+'Week 39'!E43+'Week 40'!E43</f>
        <v>115.30000000000001</v>
      </c>
      <c r="F43" s="22">
        <f>'Week 36'!F43+'Week 37'!F43+'Week 38'!F43+'Week 39'!F43</f>
        <v>122.5</v>
      </c>
      <c r="G43" s="22">
        <f>'Week 36'!G43+'Week 37'!G43+'Week 38'!G43+'Week 39'!G43</f>
        <v>111.5</v>
      </c>
      <c r="H43" s="22">
        <f>'Week 36'!H43+'Week 37'!H43+'Week 38'!H43+'Week 39'!H43</f>
        <v>105</v>
      </c>
      <c r="I43" s="22">
        <f>'Week 36'!I43+'Week 37'!I43+'Week 38'!I43+'Week 39'!I43</f>
        <v>102.3</v>
      </c>
      <c r="J43" s="39"/>
      <c r="K43" s="22">
        <f>SUM(C43:I43)</f>
        <v>817.59999999999991</v>
      </c>
      <c r="L43" s="4"/>
      <c r="M43" s="4"/>
    </row>
    <row r="44" spans="1:13" ht="15.75" customHeight="1">
      <c r="A44" s="337"/>
      <c r="B44" s="65" t="s">
        <v>3</v>
      </c>
      <c r="C44" s="22">
        <f>'Week 37'!C44+'Week 38'!C44+'Week 39'!C44+'Week 40'!C44</f>
        <v>110.35714285714286</v>
      </c>
      <c r="D44" s="22">
        <f>'Week 36'!D44+'Week 37'!D44+'Week 38'!D44+'Week 39'!D44+'Week 40'!D44</f>
        <v>150</v>
      </c>
      <c r="E44" s="22">
        <f>'Week 36'!E44+'Week 37'!E44+'Week 38'!E44+'Week 39'!E44+'Week 40'!E44</f>
        <v>128.41836734693877</v>
      </c>
      <c r="F44" s="22">
        <f>'Week 36'!F44+'Week 37'!F44+'Week 38'!F44+'Week 39'!F44</f>
        <v>109.59183673469387</v>
      </c>
      <c r="G44" s="22">
        <f>'Week 36'!G44+'Week 37'!G44+'Week 38'!G44+'Week 39'!G44</f>
        <v>120</v>
      </c>
      <c r="H44" s="22">
        <f>'Week 36'!H44+'Week 37'!H44+'Week 38'!H44+'Week 39'!H44</f>
        <v>120</v>
      </c>
      <c r="I44" s="22">
        <f>'Week 36'!I44+'Week 37'!I44+'Week 38'!I44+'Week 39'!I44</f>
        <v>120</v>
      </c>
      <c r="J44" s="39"/>
      <c r="K44" s="22">
        <f>SUM(C44:I44)</f>
        <v>858.36734693877554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0.97661188369152974</v>
      </c>
      <c r="D45" s="42">
        <f t="shared" si="9"/>
        <v>1.0135135135135136</v>
      </c>
      <c r="E45" s="42">
        <f t="shared" si="9"/>
        <v>1.1137759527054532</v>
      </c>
      <c r="F45" s="42">
        <f t="shared" si="9"/>
        <v>0.89462723865056226</v>
      </c>
      <c r="G45" s="42">
        <f t="shared" si="9"/>
        <v>1.0762331838565022</v>
      </c>
      <c r="H45" s="42">
        <f t="shared" si="9"/>
        <v>1.1428571428571428</v>
      </c>
      <c r="I45" s="42">
        <f t="shared" si="9"/>
        <v>1.1730205278592376</v>
      </c>
      <c r="J45" s="41"/>
      <c r="K45" s="42">
        <f>IF(K43=0,0,K44/K43)</f>
        <v>1.0498622149446863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37'!C47+'Week 38'!C47+'Week 39'!C47+'Week 40'!C47</f>
        <v>14</v>
      </c>
      <c r="D47" s="22">
        <f>'Week 36'!D47+'Week 37'!D47+'Week 38'!D47+'Week 39'!D47+'Week 40'!D47</f>
        <v>23.5</v>
      </c>
      <c r="E47" s="22">
        <f>'Week 36'!E47+'Week 37'!E47+'Week 38'!E47+'Week 39'!E47+'Week 40'!E47</f>
        <v>39.9</v>
      </c>
      <c r="F47" s="22">
        <f>'Week 36'!F47+'Week 37'!F47+'Week 38'!F47+'Week 39'!F47</f>
        <v>32</v>
      </c>
      <c r="G47" s="22">
        <f>'Week 36'!G47+'Week 37'!G47+'Week 38'!G47+'Week 39'!G47</f>
        <v>30.3</v>
      </c>
      <c r="H47" s="22">
        <f>'Week 36'!H47+'Week 37'!H47+'Week 38'!H47+'Week 39'!H47</f>
        <v>31.5</v>
      </c>
      <c r="I47" s="22">
        <f>'Week 36'!I47+'Week 37'!I47+'Week 38'!I47+'Week 39'!I47</f>
        <v>31.9</v>
      </c>
      <c r="J47" s="39"/>
      <c r="K47" s="22">
        <f>SUM(C47:I47)</f>
        <v>203.10000000000002</v>
      </c>
      <c r="L47" s="4"/>
      <c r="M47" s="4"/>
    </row>
    <row r="48" spans="1:13">
      <c r="A48" s="337"/>
      <c r="B48" s="65" t="s">
        <v>3</v>
      </c>
      <c r="C48" s="22">
        <f>'Week 37'!C48+'Week 38'!C48+'Week 39'!C48+'Week 40'!C48</f>
        <v>32</v>
      </c>
      <c r="D48" s="22">
        <f>'Week 36'!D48+'Week 37'!D48+'Week 38'!D48+'Week 39'!D48+'Week 40'!D48</f>
        <v>40</v>
      </c>
      <c r="E48" s="22">
        <f>'Week 36'!E48+'Week 37'!E48+'Week 38'!E48+'Week 39'!E48+'Week 40'!E48</f>
        <v>40</v>
      </c>
      <c r="F48" s="22">
        <f>'Week 36'!F48+'Week 37'!F48+'Week 38'!F48+'Week 39'!F48</f>
        <v>32</v>
      </c>
      <c r="G48" s="22">
        <f>'Week 36'!G48+'Week 37'!G48+'Week 38'!G48+'Week 39'!G48</f>
        <v>32</v>
      </c>
      <c r="H48" s="22">
        <f>'Week 36'!H48+'Week 37'!H48+'Week 38'!H48+'Week 39'!H48</f>
        <v>32</v>
      </c>
      <c r="I48" s="22">
        <f>'Week 36'!I48+'Week 37'!I48+'Week 38'!I48+'Week 39'!I48</f>
        <v>32</v>
      </c>
      <c r="J48" s="39"/>
      <c r="K48" s="22">
        <f>SUM(C48:I48)</f>
        <v>240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2.2857142857142856</v>
      </c>
      <c r="D49" s="42">
        <f t="shared" si="10"/>
        <v>1.7021276595744681</v>
      </c>
      <c r="E49" s="42">
        <f t="shared" si="10"/>
        <v>1.0025062656641603</v>
      </c>
      <c r="F49" s="42">
        <f t="shared" si="10"/>
        <v>1</v>
      </c>
      <c r="G49" s="42">
        <f t="shared" si="10"/>
        <v>1.056105610561056</v>
      </c>
      <c r="H49" s="42">
        <f t="shared" si="10"/>
        <v>1.0158730158730158</v>
      </c>
      <c r="I49" s="42">
        <f t="shared" si="10"/>
        <v>1.0031347962382446</v>
      </c>
      <c r="J49" s="41"/>
      <c r="K49" s="42">
        <f>IF(K47=0,0,K48/K47)</f>
        <v>1.1816838995568684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37'!C51+'Week 38'!C51+'Week 39'!C51+'Week 40'!C51</f>
        <v>31.8</v>
      </c>
      <c r="D51" s="22">
        <f>'Week 36'!D51+'Week 37'!D51+'Week 38'!D51+'Week 39'!D51+'Week 40'!D51</f>
        <v>39.5</v>
      </c>
      <c r="E51" s="22">
        <f>'Week 36'!E51+'Week 37'!E51+'Week 38'!E51+'Week 39'!E51+'Week 40'!E51</f>
        <v>39.5</v>
      </c>
      <c r="F51" s="22">
        <f>'Week 36'!F51+'Week 37'!F51+'Week 38'!F51+'Week 39'!F51</f>
        <v>31.4</v>
      </c>
      <c r="G51" s="22">
        <f>'Week 36'!G51+'Week 37'!G51+'Week 38'!G51+'Week 39'!G51</f>
        <v>31.5</v>
      </c>
      <c r="H51" s="22">
        <f>'Week 36'!H51+'Week 37'!H51+'Week 38'!H51+'Week 39'!H51</f>
        <v>31.4</v>
      </c>
      <c r="I51" s="22">
        <f>'Week 36'!I51+'Week 37'!I51+'Week 38'!I51+'Week 39'!I51</f>
        <v>31.5</v>
      </c>
      <c r="J51" s="39"/>
      <c r="K51" s="22">
        <f>SUM(C51:I51)</f>
        <v>236.6</v>
      </c>
      <c r="L51" s="4"/>
      <c r="M51" s="4"/>
    </row>
    <row r="52" spans="1:13">
      <c r="A52" s="337"/>
      <c r="B52" s="65" t="s">
        <v>3</v>
      </c>
      <c r="C52" s="22">
        <f>'Week 37'!C52+'Week 38'!C52+'Week 39'!C52+'Week 40'!C52</f>
        <v>54.8</v>
      </c>
      <c r="D52" s="22">
        <f>'Week 36'!D52+'Week 37'!D52+'Week 38'!D52+'Week 39'!D52+'Week 40'!D52</f>
        <v>68.5</v>
      </c>
      <c r="E52" s="22">
        <f>'Week 36'!E52+'Week 37'!E52+'Week 38'!E52+'Week 39'!E52+'Week 40'!E52</f>
        <v>68.5</v>
      </c>
      <c r="F52" s="22">
        <f>'Week 36'!F52+'Week 37'!F52+'Week 38'!F52+'Week 39'!F52</f>
        <v>54.8</v>
      </c>
      <c r="G52" s="22">
        <f>'Week 36'!G52+'Week 37'!G52+'Week 38'!G52+'Week 39'!G52</f>
        <v>54.8</v>
      </c>
      <c r="H52" s="22">
        <f>'Week 36'!H52+'Week 37'!H52+'Week 38'!H52+'Week 39'!H52</f>
        <v>54.8</v>
      </c>
      <c r="I52" s="22">
        <f>'Week 36'!I52+'Week 37'!I52+'Week 38'!I52+'Week 39'!I52</f>
        <v>54.8</v>
      </c>
      <c r="J52" s="39"/>
      <c r="K52" s="22">
        <f>SUM(C52:I52)</f>
        <v>411.00000000000006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1.7232704402515722</v>
      </c>
      <c r="D53" s="42">
        <f t="shared" si="11"/>
        <v>1.7341772151898733</v>
      </c>
      <c r="E53" s="42">
        <f t="shared" si="11"/>
        <v>1.7341772151898733</v>
      </c>
      <c r="F53" s="42">
        <f t="shared" si="11"/>
        <v>1.7452229299363058</v>
      </c>
      <c r="G53" s="42">
        <f t="shared" si="11"/>
        <v>1.7396825396825395</v>
      </c>
      <c r="H53" s="42">
        <f t="shared" si="11"/>
        <v>1.7452229299363058</v>
      </c>
      <c r="I53" s="42">
        <f t="shared" si="11"/>
        <v>1.7396825396825395</v>
      </c>
      <c r="J53" s="41"/>
      <c r="K53" s="42">
        <f>IF(K51=0,0,K52/K51)</f>
        <v>1.7371090448013529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37'!C55+'Week 38'!C55+'Week 39'!C55+'Week 40'!C55</f>
        <v>68.56</v>
      </c>
      <c r="D55" s="22">
        <f>'Week 36'!D55+'Week 37'!D55+'Week 38'!D55+'Week 39'!D55+'Week 40'!D55</f>
        <v>85.7</v>
      </c>
      <c r="E55" s="22">
        <f>'Week 36'!E55+'Week 37'!E55+'Week 38'!E55+'Week 39'!E55+'Week 40'!E55</f>
        <v>85.7</v>
      </c>
      <c r="F55" s="22">
        <f>'Week 36'!F55+'Week 37'!F55+'Week 38'!F55+'Week 39'!F55</f>
        <v>68.56</v>
      </c>
      <c r="G55" s="22">
        <f>'Week 36'!G55+'Week 37'!G55+'Week 38'!G55+'Week 39'!G55</f>
        <v>68.56</v>
      </c>
      <c r="H55" s="22">
        <f>'Week 36'!H55+'Week 37'!H55+'Week 38'!H55+'Week 39'!H55</f>
        <v>68.56</v>
      </c>
      <c r="I55" s="22">
        <f>'Week 36'!I55+'Week 37'!I55+'Week 38'!I55+'Week 39'!I55</f>
        <v>68.56</v>
      </c>
      <c r="J55" s="39"/>
      <c r="K55" s="22">
        <f>SUM(C55:I55)</f>
        <v>514.20000000000005</v>
      </c>
      <c r="L55" s="4"/>
    </row>
    <row r="56" spans="1:13">
      <c r="A56" s="337"/>
      <c r="B56" s="65" t="s">
        <v>3</v>
      </c>
      <c r="C56" s="22">
        <f>'Week 37'!C56+'Week 38'!C56+'Week 39'!C56+'Week 40'!C56</f>
        <v>45.72</v>
      </c>
      <c r="D56" s="22">
        <f>'Week 36'!D56+'Week 37'!D56+'Week 38'!D56+'Week 39'!D56+'Week 40'!D56</f>
        <v>57.15</v>
      </c>
      <c r="E56" s="22">
        <f>'Week 36'!E56+'Week 37'!E56+'Week 38'!E56+'Week 39'!E56+'Week 40'!E56</f>
        <v>57.15</v>
      </c>
      <c r="F56" s="22">
        <f>'Week 36'!F56+'Week 37'!F56+'Week 38'!F56+'Week 39'!F56</f>
        <v>45.72</v>
      </c>
      <c r="G56" s="22">
        <f>'Week 36'!G56+'Week 37'!G56+'Week 38'!G56+'Week 39'!G56</f>
        <v>45.72</v>
      </c>
      <c r="H56" s="22">
        <f>'Week 36'!H56+'Week 37'!H56+'Week 38'!H56+'Week 39'!H56</f>
        <v>45.72</v>
      </c>
      <c r="I56" s="22">
        <f>'Week 36'!I56+'Week 37'!I56+'Week 38'!I56+'Week 39'!I56</f>
        <v>45.72</v>
      </c>
      <c r="J56" s="39"/>
      <c r="K56" s="22">
        <f>SUM(C56:I56)</f>
        <v>342.9</v>
      </c>
      <c r="L56" s="4"/>
    </row>
    <row r="57" spans="1:13">
      <c r="A57" s="338"/>
      <c r="B57" s="64" t="s">
        <v>4</v>
      </c>
      <c r="C57" s="42">
        <f t="shared" ref="C57:I57" si="12">IF(C55=0,0,C56/C55)</f>
        <v>0.66686114352392056</v>
      </c>
      <c r="D57" s="42">
        <f t="shared" si="12"/>
        <v>0.66686114352392056</v>
      </c>
      <c r="E57" s="42">
        <f t="shared" si="12"/>
        <v>0.66686114352392056</v>
      </c>
      <c r="F57" s="42">
        <f t="shared" si="12"/>
        <v>0.66686114352392056</v>
      </c>
      <c r="G57" s="42">
        <f t="shared" si="12"/>
        <v>0.66686114352392056</v>
      </c>
      <c r="H57" s="42">
        <f t="shared" si="12"/>
        <v>0.66686114352392056</v>
      </c>
      <c r="I57" s="42">
        <f t="shared" si="12"/>
        <v>0.66686114352392056</v>
      </c>
      <c r="J57" s="41"/>
      <c r="K57" s="42">
        <f>IF(K55=0,0,K56/K55)</f>
        <v>0.66686114352392056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37'!C59+'Week 38'!C59+'Week 39'!C59+'Week 40'!C59</f>
        <v>1.4000000000000001</v>
      </c>
      <c r="D59" s="22">
        <f>'Week 36'!D59+'Week 37'!D59+'Week 38'!D59+'Week 39'!D59+'Week 40'!D59</f>
        <v>5.6000000000000005</v>
      </c>
      <c r="E59" s="22">
        <f>'Week 36'!E59+'Week 37'!E59+'Week 38'!E59+'Week 39'!E59+'Week 40'!E59</f>
        <v>2.2000000000000002</v>
      </c>
      <c r="F59" s="22">
        <f>'Week 36'!F59+'Week 37'!F59+'Week 38'!F59+'Week 39'!F59</f>
        <v>0.5</v>
      </c>
      <c r="G59" s="22">
        <f>'Week 36'!G59+'Week 37'!G59+'Week 38'!G59+'Week 39'!G59</f>
        <v>1.1499999999999999</v>
      </c>
      <c r="H59" s="22">
        <f>'Week 36'!H59+'Week 37'!H59+'Week 38'!H59+'Week 39'!H59</f>
        <v>1.55</v>
      </c>
      <c r="I59" s="22">
        <f>'Week 36'!I59+'Week 37'!I59+'Week 38'!I59+'Week 39'!I59</f>
        <v>4.9000000000000004</v>
      </c>
      <c r="J59" s="39"/>
      <c r="K59" s="22">
        <f>SUM(C59:I59)</f>
        <v>17.300000000000004</v>
      </c>
      <c r="L59" s="4"/>
    </row>
    <row r="60" spans="1:13">
      <c r="A60" s="337"/>
      <c r="B60" s="65" t="s">
        <v>71</v>
      </c>
      <c r="C60" s="188">
        <f>'Week 37'!C60+'Week 38'!C60+'Week 39'!C60+'Week 40'!C60</f>
        <v>33.312300000000008</v>
      </c>
      <c r="D60" s="188">
        <f>'Week 36'!D60+'Week 37'!D60+'Week 38'!D60+'Week 39'!D60+'Week 40'!D60</f>
        <v>133.24920000000003</v>
      </c>
      <c r="E60" s="188">
        <f>'Week 36'!E60+'Week 37'!E60+'Week 38'!E60+'Week 39'!E60+'Week 40'!E60</f>
        <v>52.347900000000017</v>
      </c>
      <c r="F60" s="188">
        <f>'Week 36'!F60+'Week 37'!F60+'Week 38'!F60+'Week 39'!F60</f>
        <v>11.897250000000003</v>
      </c>
      <c r="G60" s="188">
        <f>'Week 36'!G60+'Week 37'!G60+'Week 38'!G60+'Week 39'!G60</f>
        <v>27.363675000000008</v>
      </c>
      <c r="H60" s="188">
        <f>'Week 36'!H60+'Week 37'!H60+'Week 38'!H60+'Week 39'!H60</f>
        <v>36.881475000000009</v>
      </c>
      <c r="I60" s="188">
        <f>'Week 36'!I60+'Week 37'!I60+'Week 38'!I60+'Week 39'!I60</f>
        <v>116.59305000000002</v>
      </c>
      <c r="J60" s="189"/>
      <c r="K60" s="188">
        <f>SUM(C60:I60)</f>
        <v>411.64485000000008</v>
      </c>
      <c r="L60" s="4"/>
    </row>
    <row r="61" spans="1:13">
      <c r="A61" s="338"/>
      <c r="B61" s="64" t="s">
        <v>17</v>
      </c>
      <c r="C61" s="188">
        <f t="shared" ref="C61:I61" si="13">C60/3</f>
        <v>11.104100000000003</v>
      </c>
      <c r="D61" s="188">
        <f t="shared" si="13"/>
        <v>44.41640000000001</v>
      </c>
      <c r="E61" s="188">
        <f t="shared" si="13"/>
        <v>17.449300000000004</v>
      </c>
      <c r="F61" s="188">
        <f t="shared" si="13"/>
        <v>3.9657500000000012</v>
      </c>
      <c r="G61" s="188">
        <f t="shared" si="13"/>
        <v>9.1212250000000026</v>
      </c>
      <c r="H61" s="188">
        <f t="shared" si="13"/>
        <v>12.293825000000004</v>
      </c>
      <c r="I61" s="188">
        <f t="shared" si="13"/>
        <v>38.864350000000009</v>
      </c>
      <c r="J61" s="189"/>
      <c r="K61" s="188">
        <f>SUM(C61:I61)</f>
        <v>137.21495000000002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22">
        <f>'Week 37'!C63+'Week 38'!C63+'Week 39'!C63+'Week 40'!C63</f>
        <v>780.40999999999985</v>
      </c>
      <c r="D63" s="22">
        <f>'Week 36'!D63+'Week 37'!D63+'Week 38'!D63+'Week 39'!D63+'Week 40'!D63</f>
        <v>1038.3</v>
      </c>
      <c r="E63" s="22">
        <f>'Week 36'!E63+'Week 37'!E63+'Week 38'!E63+'Week 39'!E63+'Week 40'!E63</f>
        <v>830.39999999999986</v>
      </c>
      <c r="F63" s="22">
        <f>'Week 36'!F63+'Week 37'!F63+'Week 38'!F63+'Week 39'!F63</f>
        <v>821.15999999999985</v>
      </c>
      <c r="G63" s="22">
        <f>'Week 36'!G63+'Week 37'!G63+'Week 38'!G63+'Week 39'!G63</f>
        <v>878.26</v>
      </c>
      <c r="H63" s="22">
        <f>'Week 36'!H63+'Week 37'!H63+'Week 38'!H63+'Week 39'!H63</f>
        <v>868.40999999999985</v>
      </c>
      <c r="I63" s="22">
        <f>'Week 36'!I63+'Week 37'!I63+'Week 38'!I63+'Week 39'!I63</f>
        <v>778.16000000000008</v>
      </c>
      <c r="J63" s="39"/>
      <c r="K63" s="22">
        <f>SUM(C63:I63)</f>
        <v>5995.0999999999995</v>
      </c>
      <c r="L63" s="29"/>
    </row>
    <row r="64" spans="1:13">
      <c r="A64" s="337"/>
      <c r="B64" s="65" t="s">
        <v>3</v>
      </c>
      <c r="C64" s="22">
        <f>'Week 37'!C64+'Week 38'!C64+'Week 39'!C64+'Week 40'!C64</f>
        <v>787.08232188232193</v>
      </c>
      <c r="D64" s="22">
        <f>'Week 36'!D64+'Week 37'!D64+'Week 38'!D64+'Week 39'!D64+'Week 40'!D64</f>
        <v>1068.1328828828828</v>
      </c>
      <c r="E64" s="22">
        <f>'Week 36'!E64+'Week 37'!E64+'Week 38'!E64+'Week 39'!E64+'Week 40'!E64</f>
        <v>864.68884551741689</v>
      </c>
      <c r="F64" s="22">
        <f>'Week 36'!F64+'Week 37'!F64+'Week 38'!F64+'Week 39'!F64</f>
        <v>830.82036526322236</v>
      </c>
      <c r="G64" s="22">
        <f>'Week 36'!G64+'Week 37'!G64+'Week 38'!G64+'Week 39'!G64</f>
        <v>917.30155925155918</v>
      </c>
      <c r="H64" s="22">
        <f>'Week 36'!H64+'Week 37'!H64+'Week 38'!H64+'Week 39'!H64</f>
        <v>886.07032802032802</v>
      </c>
      <c r="I64" s="22">
        <f>'Week 36'!I64+'Week 37'!I64+'Week 38'!I64+'Week 39'!I64</f>
        <v>808.3554631554631</v>
      </c>
      <c r="J64" s="39"/>
      <c r="K64" s="22">
        <f>SUM(C64:I64)</f>
        <v>6162.4517659731946</v>
      </c>
      <c r="L64" s="4"/>
    </row>
    <row r="65" spans="1:14">
      <c r="A65" s="338"/>
      <c r="B65" s="64" t="s">
        <v>4</v>
      </c>
      <c r="C65" s="42">
        <f t="shared" ref="C65:I65" si="14">IF(C63=0,0,C64/C63)</f>
        <v>1.0085497647163952</v>
      </c>
      <c r="D65" s="42">
        <f t="shared" si="14"/>
        <v>1.028732430783861</v>
      </c>
      <c r="E65" s="42">
        <f t="shared" si="14"/>
        <v>1.0412919623282961</v>
      </c>
      <c r="F65" s="42">
        <f t="shared" si="14"/>
        <v>1.0117642910799631</v>
      </c>
      <c r="G65" s="42">
        <f t="shared" si="14"/>
        <v>1.0444533045471263</v>
      </c>
      <c r="H65" s="42">
        <f t="shared" si="14"/>
        <v>1.0203363941229697</v>
      </c>
      <c r="I65" s="42">
        <f t="shared" si="14"/>
        <v>1.0388036691110607</v>
      </c>
      <c r="J65" s="41"/>
      <c r="K65" s="42">
        <f>IF(K63=0,0,K64/K63)</f>
        <v>1.0279147580479384</v>
      </c>
      <c r="L65" s="4"/>
    </row>
    <row r="66" spans="1:14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81" t="s">
        <v>189</v>
      </c>
      <c r="M66" s="281" t="s">
        <v>188</v>
      </c>
      <c r="N66" s="276" t="s">
        <v>195</v>
      </c>
    </row>
    <row r="67" spans="1:14">
      <c r="A67" s="336" t="s">
        <v>126</v>
      </c>
      <c r="B67" s="64" t="s">
        <v>127</v>
      </c>
      <c r="C67" s="28">
        <f>'Week 37'!C67+'Week 38'!C67+'Week 39'!C67+'Week 40'!C67</f>
        <v>11112.715100000001</v>
      </c>
      <c r="D67" s="28">
        <f>'Week 36'!D67+'Week 37'!D67+'Week 38'!D67+'Week 39'!D67+'Week 40'!D67</f>
        <v>14764.2474</v>
      </c>
      <c r="E67" s="28">
        <f>'Week 36'!E67+'Week 37'!E67+'Week 38'!E67+'Week 39'!E67+'Week 40'!E67</f>
        <v>12009.0623</v>
      </c>
      <c r="F67" s="28">
        <f>'Week 36'!F67+'Week 37'!F67+'Week 38'!F67+'Week 39'!F67</f>
        <v>11676.945749999999</v>
      </c>
      <c r="G67" s="28">
        <f>'Week 36'!G67+'Week 37'!G67+'Week 38'!G67+'Week 39'!G67</f>
        <v>12436.363224999997</v>
      </c>
      <c r="H67" s="28">
        <f>'Week 36'!H67+'Week 37'!H67+'Week 38'!H67+'Week 39'!H67</f>
        <v>12310.938824999997</v>
      </c>
      <c r="I67" s="28">
        <f>'Week 36'!I67+'Week 37'!I67+'Week 38'!I67+'Week 39'!I67</f>
        <v>11141.564349999999</v>
      </c>
      <c r="J67" s="48"/>
      <c r="K67" s="28">
        <f>SUM(C67:I67)</f>
        <v>85451.836949999997</v>
      </c>
      <c r="L67" s="273">
        <v>73642</v>
      </c>
      <c r="M67" s="271">
        <f>+K67-L67</f>
        <v>11809.836949999997</v>
      </c>
      <c r="N67" s="278">
        <f>134000/365*M69</f>
        <v>11013.698630136987</v>
      </c>
    </row>
    <row r="68" spans="1:14">
      <c r="A68" s="337"/>
      <c r="B68" s="65" t="s">
        <v>128</v>
      </c>
      <c r="C68" s="28">
        <f>'Week 37'!C68+'Week 38'!C68+'Week 39'!C68+'Week 40'!C68</f>
        <v>11003.402388159589</v>
      </c>
      <c r="D68" s="28">
        <f>'Week 36'!D68+'Week 37'!D68+'Week 38'!D68+'Week 39'!D68+'Week 40'!D68</f>
        <v>14871.805527027027</v>
      </c>
      <c r="E68" s="28">
        <f>'Week 36'!E68+'Week 37'!E68+'Week 38'!E68+'Week 39'!E68+'Week 40'!E68</f>
        <v>12174.13759156095</v>
      </c>
      <c r="F68" s="28">
        <f>'Week 36'!F68+'Week 37'!F68+'Week 38'!F68+'Week 39'!F68</f>
        <v>11583.368843390332</v>
      </c>
      <c r="G68" s="28">
        <f>'Week 36'!G68+'Week 37'!G68+'Week 38'!G68+'Week 39'!G68</f>
        <v>12730.109475675676</v>
      </c>
      <c r="H68" s="28">
        <f>'Week 36'!H68+'Week 37'!H68+'Week 38'!H68+'Week 39'!H68</f>
        <v>12315.983349549551</v>
      </c>
      <c r="I68" s="28">
        <f>'Week 36'!I68+'Week 37'!I68+'Week 38'!I68+'Week 39'!I68</f>
        <v>11285.484241441445</v>
      </c>
      <c r="J68" s="48"/>
      <c r="K68" s="28">
        <f>SUM(C68:I68)</f>
        <v>85964.291416804568</v>
      </c>
      <c r="L68" s="275">
        <v>41548</v>
      </c>
      <c r="M68" s="277" t="s">
        <v>194</v>
      </c>
      <c r="N68" s="279">
        <f>+M67-N67</f>
        <v>796.13831986301011</v>
      </c>
    </row>
    <row r="69" spans="1:14">
      <c r="A69" s="338"/>
      <c r="B69" s="64" t="s">
        <v>4</v>
      </c>
      <c r="C69" s="42">
        <f t="shared" ref="C69:I69" si="15">IF(C67=0,0,C68/C67)</f>
        <v>0.99016327595400955</v>
      </c>
      <c r="D69" s="42">
        <f t="shared" si="15"/>
        <v>1.0072850396036459</v>
      </c>
      <c r="E69" s="42">
        <f t="shared" si="15"/>
        <v>1.0137458935125143</v>
      </c>
      <c r="F69" s="42">
        <f t="shared" si="15"/>
        <v>0.99198618297856977</v>
      </c>
      <c r="G69" s="42">
        <f t="shared" si="15"/>
        <v>1.0236199478385433</v>
      </c>
      <c r="H69" s="42">
        <f t="shared" si="15"/>
        <v>1.0004097595334736</v>
      </c>
      <c r="I69" s="42">
        <f t="shared" si="15"/>
        <v>1.0129173863669734</v>
      </c>
      <c r="J69" s="41"/>
      <c r="K69" s="42">
        <f>IF(K67=0,0,K68/K67)</f>
        <v>1.0059969976667023</v>
      </c>
      <c r="L69" s="282" t="s">
        <v>196</v>
      </c>
      <c r="M69" s="283">
        <v>30</v>
      </c>
      <c r="N69" s="280" t="s">
        <v>188</v>
      </c>
    </row>
    <row r="70" spans="1:14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4">
      <c r="A71" s="68" t="str">
        <f>'Week 1'!A71</f>
        <v>Hours Variance (Act. minus Std.)</v>
      </c>
      <c r="B71" s="57">
        <f>'Week 1'!B71</f>
        <v>0</v>
      </c>
      <c r="C71" s="47">
        <f>IF(C63=0,0,C63-C64)</f>
        <v>-6.6723218823220805</v>
      </c>
      <c r="D71" s="47">
        <f t="shared" ref="D71:I71" si="16">IF(D63=0,0,D63-D64)</f>
        <v>-29.832882882882814</v>
      </c>
      <c r="E71" s="47">
        <f t="shared" si="16"/>
        <v>-34.28884551741703</v>
      </c>
      <c r="F71" s="47">
        <f t="shared" si="16"/>
        <v>-9.6603652632225021</v>
      </c>
      <c r="G71" s="47">
        <f t="shared" si="16"/>
        <v>-39.041559251559192</v>
      </c>
      <c r="H71" s="47">
        <f t="shared" si="16"/>
        <v>-17.660328020328166</v>
      </c>
      <c r="I71" s="47">
        <f t="shared" si="16"/>
        <v>-30.195463155463017</v>
      </c>
      <c r="J71" s="26"/>
      <c r="K71" s="47">
        <f>IF(K63=0,0,K63-K64)</f>
        <v>-167.35176597319514</v>
      </c>
      <c r="L71" s="4"/>
    </row>
    <row r="72" spans="1:14">
      <c r="A72" s="68" t="str">
        <f>'Week 1'!A72</f>
        <v>Cost Variance (Act. Minus Std.)</v>
      </c>
      <c r="B72" s="136">
        <v>0</v>
      </c>
      <c r="C72" s="137">
        <f>IF(C64=0,0,C67-C68)</f>
        <v>109.31271184041179</v>
      </c>
      <c r="D72" s="137">
        <f t="shared" ref="D72:I72" si="17">IF(D64=0,0,D67-D68)</f>
        <v>-107.55812702702679</v>
      </c>
      <c r="E72" s="137">
        <f t="shared" si="17"/>
        <v>-165.07529156095006</v>
      </c>
      <c r="F72" s="137">
        <f t="shared" si="17"/>
        <v>93.576906609667276</v>
      </c>
      <c r="G72" s="137">
        <f t="shared" si="17"/>
        <v>-293.74625067567831</v>
      </c>
      <c r="H72" s="137">
        <f t="shared" si="17"/>
        <v>-5.0445245495538984</v>
      </c>
      <c r="I72" s="137">
        <f t="shared" si="17"/>
        <v>-143.91989144144645</v>
      </c>
      <c r="J72" s="26"/>
      <c r="K72" s="137">
        <f>IF(K64=0,0,K67-K68)</f>
        <v>-512.45446680457098</v>
      </c>
      <c r="L72" s="4"/>
    </row>
    <row r="73" spans="1:14">
      <c r="A73" s="68" t="s">
        <v>154</v>
      </c>
      <c r="B73" s="78">
        <f>IF(K64=0,0,(K64*60)/K11)</f>
        <v>61.03451732558463</v>
      </c>
      <c r="C73" s="78">
        <f>IF(C63=0,0,(C63*60)/C11)</f>
        <v>60.811168831168821</v>
      </c>
      <c r="D73" s="78">
        <f t="shared" ref="D73:I73" si="18">IF(D63=0,0,(D63*60)/D11)</f>
        <v>58.168067226890756</v>
      </c>
      <c r="E73" s="78">
        <f t="shared" si="18"/>
        <v>67.880108991825608</v>
      </c>
      <c r="F73" s="78">
        <f t="shared" si="18"/>
        <v>60.305507955936342</v>
      </c>
      <c r="G73" s="78">
        <f t="shared" si="18"/>
        <v>54.269412976313077</v>
      </c>
      <c r="H73" s="78">
        <f t="shared" si="18"/>
        <v>57.069660460021893</v>
      </c>
      <c r="I73" s="78">
        <f t="shared" si="18"/>
        <v>59.705370843989776</v>
      </c>
      <c r="J73" s="26"/>
      <c r="K73" s="78">
        <f>IF(K63=0,0,(K63*60)/K11)</f>
        <v>59.377022119511381</v>
      </c>
      <c r="L73" s="4"/>
    </row>
    <row r="74" spans="1:14">
      <c r="A74" s="68" t="str">
        <f>'Week 1'!A74</f>
        <v>Rooms Cleaned per AM GRA</v>
      </c>
      <c r="B74" s="78">
        <f>IF(K16=0,0,(K8/(K16/8)))</f>
        <v>16.626528634361232</v>
      </c>
      <c r="C74" s="78">
        <f t="shared" ref="C74:K74" si="19">IF(C15=0,0,(C8/(C15/8)))</f>
        <v>16.702143169558241</v>
      </c>
      <c r="D74" s="78">
        <f t="shared" si="19"/>
        <v>16.498761354252686</v>
      </c>
      <c r="E74" s="78">
        <f t="shared" si="19"/>
        <v>16.353725015142338</v>
      </c>
      <c r="F74" s="78">
        <f t="shared" si="19"/>
        <v>16.337498320569665</v>
      </c>
      <c r="G74" s="78">
        <f t="shared" si="19"/>
        <v>16.871929624128871</v>
      </c>
      <c r="H74" s="78">
        <f t="shared" si="19"/>
        <v>16.307656010381031</v>
      </c>
      <c r="I74" s="78">
        <f t="shared" si="19"/>
        <v>16.888374783111626</v>
      </c>
      <c r="J74" s="26"/>
      <c r="K74" s="78">
        <f t="shared" si="19"/>
        <v>16.56412130069419</v>
      </c>
      <c r="L74" s="4"/>
    </row>
    <row r="75" spans="1:14">
      <c r="A75" s="68" t="str">
        <f>'Week 1'!A75</f>
        <v>Rooms Cleaned per PM GRA</v>
      </c>
      <c r="B75" s="78">
        <f>IF(K20=0,0,(K9/(K20/8)))</f>
        <v>13.339130434782609</v>
      </c>
      <c r="C75" s="78">
        <f>IF(C19=0,0,(C9/(C19/8)))</f>
        <v>12.8</v>
      </c>
      <c r="D75" s="78">
        <f t="shared" ref="D75:I75" si="20">IF(D19=0,0,(D9/(D19/8)))</f>
        <v>13.648293963254595</v>
      </c>
      <c r="E75" s="78">
        <f t="shared" si="20"/>
        <v>13.410404624277456</v>
      </c>
      <c r="F75" s="78">
        <f t="shared" si="20"/>
        <v>13.012048192771083</v>
      </c>
      <c r="G75" s="78">
        <f t="shared" si="20"/>
        <v>12.307692307692308</v>
      </c>
      <c r="H75" s="78">
        <f t="shared" si="20"/>
        <v>13.043478260869565</v>
      </c>
      <c r="I75" s="78">
        <f t="shared" si="20"/>
        <v>13.913043478260871</v>
      </c>
      <c r="J75" s="26"/>
      <c r="K75" s="78">
        <f>IF(K19=0,0,(K9/(K19/8)))</f>
        <v>13.184357541899445</v>
      </c>
      <c r="L75" s="4"/>
    </row>
    <row r="76" spans="1:14">
      <c r="A76" s="68" t="str">
        <f>'Week 1'!A76</f>
        <v>Rooms per Carpet Cleaner</v>
      </c>
      <c r="B76" s="78">
        <f>IF(K28=0,0,(K12/(K28/7.5)))</f>
        <v>16.822429906542059</v>
      </c>
      <c r="C76" s="78">
        <f>IF(C27=0,0,(C12/(C27/7.5)))</f>
        <v>0</v>
      </c>
      <c r="D76" s="78">
        <f t="shared" ref="D76:I76" si="21">IF(D27=0,0,(D12/(D27/7.5)))</f>
        <v>0</v>
      </c>
      <c r="E76" s="78">
        <f t="shared" si="21"/>
        <v>12</v>
      </c>
      <c r="F76" s="78">
        <f t="shared" si="21"/>
        <v>0</v>
      </c>
      <c r="G76" s="78">
        <f t="shared" si="21"/>
        <v>12</v>
      </c>
      <c r="H76" s="78">
        <f t="shared" si="21"/>
        <v>12</v>
      </c>
      <c r="I76" s="78">
        <f t="shared" si="21"/>
        <v>0</v>
      </c>
      <c r="J76" s="129"/>
      <c r="K76" s="78">
        <f>IF(K27=0,0,(K12/(K27/7.5)))</f>
        <v>12</v>
      </c>
      <c r="L76" s="4"/>
    </row>
    <row r="77" spans="1:14">
      <c r="A77" s="68" t="str">
        <f>'Week 1'!A77</f>
        <v>Rooms per Laundry Attendant</v>
      </c>
      <c r="B77" s="78">
        <f>IF(K44=0,0,(K11/(K44/7.5)))</f>
        <v>52.931883024251071</v>
      </c>
      <c r="C77" s="78">
        <f>IF(C43=0,0,(C11/(C43/7.5)))</f>
        <v>51.10619469026549</v>
      </c>
      <c r="D77" s="78">
        <f t="shared" ref="D77:I77" si="22">IF(D43=0,0,(D11/(D43/7.5)))</f>
        <v>54.273648648648646</v>
      </c>
      <c r="E77" s="78">
        <f t="shared" si="22"/>
        <v>47.745013009540322</v>
      </c>
      <c r="F77" s="78">
        <f t="shared" si="22"/>
        <v>50.020408163265309</v>
      </c>
      <c r="G77" s="78">
        <f t="shared" si="22"/>
        <v>65.313901345291484</v>
      </c>
      <c r="H77" s="78">
        <f t="shared" si="22"/>
        <v>65.214285714285708</v>
      </c>
      <c r="I77" s="78">
        <f t="shared" si="22"/>
        <v>57.331378299120239</v>
      </c>
      <c r="J77" s="38"/>
      <c r="K77" s="78">
        <f>IF(K43=0,0,(K11/(K43/7.5)))</f>
        <v>55.571183953033277</v>
      </c>
      <c r="L77" s="4"/>
    </row>
    <row r="78" spans="1:14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3" manualBreakCount="3">
    <brk id="33" max="10" man="1"/>
    <brk id="53" max="10" man="1"/>
    <brk id="77" max="10" man="1"/>
  </rowBreaks>
  <colBreaks count="1" manualBreakCount="1">
    <brk id="11" max="1048575" man="1"/>
  </colBreaks>
  <ignoredErrors>
    <ignoredError sqref="K7" formula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52" zoomScaleSheetLayoutView="100" workbookViewId="0">
      <selection activeCell="L66" sqref="L66:N69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664062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7.25" customHeight="1" thickBot="1">
      <c r="A3" s="4"/>
      <c r="B3" s="4"/>
      <c r="C3" s="4"/>
      <c r="D3" s="4"/>
      <c r="E3" s="140" t="s">
        <v>89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0.9775140439843728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89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41'!C6+'Week 42'!C6+'Week 43'!C6+'Week 44'!C6</f>
        <v>783</v>
      </c>
      <c r="D6" s="18">
        <f>'Week 41'!D6+'Week 42'!D6+'Week 43'!D6+'Week 44'!D6</f>
        <v>894</v>
      </c>
      <c r="E6" s="18">
        <f>'Week 41'!E6+'Week 42'!E6+'Week 43'!E6+'Week 44'!E6</f>
        <v>563</v>
      </c>
      <c r="F6" s="18">
        <f>'Week 40'!F6+'Week 41'!F6+'Week 42'!F6+'Week 43'!F6+'Week 44'!F6</f>
        <v>1011</v>
      </c>
      <c r="G6" s="18">
        <f>'Week 40'!G6+'Week 41'!G6+'Week 42'!G6+'Week 43'!G6+'Week 44'!G6</f>
        <v>1224</v>
      </c>
      <c r="H6" s="18">
        <f>'Week 40'!H6+'Week 41'!H6+'Week 42'!H6+'Week 43'!H6+'Week 44'!H6</f>
        <v>1171</v>
      </c>
      <c r="I6" s="18">
        <f>'Week 40'!I6+'Week 41'!I6+'Week 42'!I6+'Week 43'!I6</f>
        <v>754</v>
      </c>
      <c r="J6" s="37"/>
      <c r="K6" s="18">
        <f>SUM(C6:I6)</f>
        <v>6400</v>
      </c>
      <c r="L6" s="263">
        <f>+K67/K6</f>
        <v>13.937514043984374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0.63145161290322582</v>
      </c>
      <c r="D7" s="42">
        <f t="shared" ref="D7:I7" si="0">D6/1240</f>
        <v>0.72096774193548385</v>
      </c>
      <c r="E7" s="42">
        <f t="shared" si="0"/>
        <v>0.45403225806451614</v>
      </c>
      <c r="F7" s="42">
        <f t="shared" si="0"/>
        <v>0.81532258064516128</v>
      </c>
      <c r="G7" s="42">
        <f t="shared" si="0"/>
        <v>0.98709677419354835</v>
      </c>
      <c r="H7" s="42">
        <f t="shared" si="0"/>
        <v>0.9443548387096774</v>
      </c>
      <c r="I7" s="42">
        <f t="shared" si="0"/>
        <v>0.60806451612903223</v>
      </c>
      <c r="J7" s="37"/>
      <c r="K7" s="42">
        <f>K6/8680</f>
        <v>0.73732718894009219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41'!C8+'Week 42'!C8+'Week 43'!C8+'Week 44'!C8</f>
        <v>758</v>
      </c>
      <c r="D8" s="18">
        <f>'Week 41'!D8+'Week 42'!D8+'Week 43'!D8+'Week 44'!D8</f>
        <v>888</v>
      </c>
      <c r="E8" s="18">
        <f>'Week 41'!E8+'Week 42'!E8+'Week 43'!E8+'Week 44'!E8</f>
        <v>565</v>
      </c>
      <c r="F8" s="18">
        <f>'Week 40'!F8+'Week 41'!F8+'Week 42'!F8+'Week 43'!F8+'Week 44'!F8</f>
        <v>965</v>
      </c>
      <c r="G8" s="18">
        <f>'Week 40'!G8+'Week 41'!G8+'Week 42'!G8+'Week 43'!G8+'Week 44'!G8</f>
        <v>1151</v>
      </c>
      <c r="H8" s="18">
        <f>'Week 40'!H8+'Week 41'!H8+'Week 42'!H8+'Week 43'!H8+'Week 44'!H8</f>
        <v>1135</v>
      </c>
      <c r="I8" s="18">
        <f>'Week 40'!I8+'Week 41'!I8+'Week 42'!I8+'Week 43'!I8</f>
        <v>727</v>
      </c>
      <c r="J8" s="37"/>
      <c r="K8" s="18">
        <f t="shared" ref="K8:K13" si="1">SUM(C8:I8)</f>
        <v>6189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41'!C9+'Week 42'!C9+'Week 43'!C9+'Week 44'!C9</f>
        <v>17</v>
      </c>
      <c r="D9" s="18">
        <f>'Week 41'!D9+'Week 42'!D9+'Week 43'!D9+'Week 44'!D9</f>
        <v>13</v>
      </c>
      <c r="E9" s="18">
        <f>'Week 41'!E9+'Week 42'!E9+'Week 43'!E9+'Week 44'!E9</f>
        <v>0</v>
      </c>
      <c r="F9" s="18">
        <f>'Week 40'!F9+'Week 41'!F9+'Week 42'!F9+'Week 43'!F9+'Week 44'!F9</f>
        <v>21</v>
      </c>
      <c r="G9" s="18">
        <f>'Week 40'!G9+'Week 41'!G9+'Week 42'!G9+'Week 43'!G9+'Week 44'!G9</f>
        <v>20</v>
      </c>
      <c r="H9" s="18">
        <f>'Week 40'!H9+'Week 41'!H9+'Week 42'!H9+'Week 43'!H9+'Week 44'!H9</f>
        <v>0</v>
      </c>
      <c r="I9" s="18">
        <f>'Week 40'!I9+'Week 41'!I9+'Week 42'!I9+'Week 43'!I9</f>
        <v>27</v>
      </c>
      <c r="J9" s="37"/>
      <c r="K9" s="18">
        <f t="shared" si="1"/>
        <v>98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41'!C10+'Week 42'!C10+'Week 43'!C10+'Week 44'!C10</f>
        <v>3</v>
      </c>
      <c r="D10" s="18">
        <f>'Week 41'!D10+'Week 42'!D10+'Week 43'!D10+'Week 44'!D10</f>
        <v>0</v>
      </c>
      <c r="E10" s="18">
        <f>'Week 41'!E10+'Week 42'!E10+'Week 43'!E10+'Week 44'!E10</f>
        <v>5</v>
      </c>
      <c r="F10" s="18">
        <f>'Week 40'!F10+'Week 41'!F10+'Week 42'!F10+'Week 43'!F10+'Week 44'!F10</f>
        <v>2</v>
      </c>
      <c r="G10" s="18">
        <f>'Week 40'!G10+'Week 41'!G10+'Week 42'!G10+'Week 43'!G10+'Week 44'!G10</f>
        <v>8</v>
      </c>
      <c r="H10" s="18">
        <f>'Week 40'!H10+'Week 41'!H10+'Week 42'!H10+'Week 43'!H10+'Week 44'!H10</f>
        <v>2</v>
      </c>
      <c r="I10" s="18">
        <f>'Week 40'!I10+'Week 41'!I10+'Week 42'!I10+'Week 43'!I10</f>
        <v>2</v>
      </c>
      <c r="J10" s="37"/>
      <c r="K10" s="18">
        <f t="shared" si="1"/>
        <v>22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41'!C11+'Week 42'!C11+'Week 43'!C11+'Week 44'!C11</f>
        <v>778</v>
      </c>
      <c r="D11" s="18">
        <f>'Week 41'!D11+'Week 42'!D11+'Week 43'!D11+'Week 44'!D11</f>
        <v>901</v>
      </c>
      <c r="E11" s="18">
        <f>'Week 41'!E11+'Week 42'!E11+'Week 43'!E11+'Week 44'!E11</f>
        <v>570</v>
      </c>
      <c r="F11" s="18">
        <f>'Week 40'!F11+'Week 41'!F11+'Week 42'!F11+'Week 43'!F11+'Week 44'!F11</f>
        <v>988</v>
      </c>
      <c r="G11" s="18">
        <f>'Week 40'!G11+'Week 41'!G11+'Week 42'!G11+'Week 43'!G11+'Week 44'!G11</f>
        <v>1179</v>
      </c>
      <c r="H11" s="18">
        <f>'Week 40'!H11+'Week 41'!H11+'Week 42'!H11+'Week 43'!H11+'Week 44'!H11</f>
        <v>1137</v>
      </c>
      <c r="I11" s="18">
        <f>'Week 40'!I11+'Week 41'!I11+'Week 42'!I11+'Week 43'!I11</f>
        <v>756</v>
      </c>
      <c r="J11" s="37"/>
      <c r="K11" s="18">
        <f t="shared" si="1"/>
        <v>6309</v>
      </c>
      <c r="L11" s="284">
        <f>+K63/K11</f>
        <v>1.0133269931843401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41'!C12+'Week 42'!C12+'Week 43'!C12+'Week 44'!C12</f>
        <v>0</v>
      </c>
      <c r="D12" s="18">
        <f>'Week 41'!D12+'Week 42'!D12+'Week 43'!D12+'Week 44'!D12</f>
        <v>0</v>
      </c>
      <c r="E12" s="18">
        <f>'Week 41'!E12+'Week 42'!E12+'Week 43'!E12+'Week 44'!E12</f>
        <v>0</v>
      </c>
      <c r="F12" s="18">
        <f>'Week 40'!F12+'Week 41'!F12+'Week 42'!F12+'Week 43'!F12+'Week 44'!F12</f>
        <v>0</v>
      </c>
      <c r="G12" s="18">
        <f>'Week 40'!G12+'Week 41'!G12+'Week 42'!G12+'Week 43'!G12+'Week 44'!G12</f>
        <v>0</v>
      </c>
      <c r="H12" s="18">
        <f>'Week 40'!H12+'Week 41'!H12+'Week 42'!H12+'Week 43'!H12+'Week 44'!H12</f>
        <v>0</v>
      </c>
      <c r="I12" s="18">
        <f>'Week 40'!I12+'Week 41'!I12+'Week 42'!I12+'Week 43'!I12</f>
        <v>0</v>
      </c>
      <c r="J12" s="37"/>
      <c r="K12" s="18">
        <f t="shared" si="1"/>
        <v>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41'!C13+'Week 42'!C13+'Week 43'!C13+'Week 44'!C13</f>
        <v>32</v>
      </c>
      <c r="D13" s="18">
        <f>'Week 41'!D13+'Week 42'!D13+'Week 43'!D13+'Week 44'!D13</f>
        <v>32</v>
      </c>
      <c r="E13" s="18">
        <f>'Week 41'!E13+'Week 42'!E13+'Week 43'!E13+'Week 44'!E13</f>
        <v>32</v>
      </c>
      <c r="F13" s="18">
        <f>'Week 40'!F13+'Week 41'!F13+'Week 42'!F13+'Week 43'!F13+'Week 44'!F13</f>
        <v>40</v>
      </c>
      <c r="G13" s="18">
        <f>'Week 40'!G13+'Week 41'!G13+'Week 42'!G13+'Week 43'!G13+'Week 44'!G13</f>
        <v>40</v>
      </c>
      <c r="H13" s="18">
        <f>'Week 40'!H13+'Week 41'!H13+'Week 42'!H13+'Week 43'!H13+'Week 44'!H13</f>
        <v>40</v>
      </c>
      <c r="I13" s="18">
        <f>'Week 40'!I13+'Week 41'!I13+'Week 42'!I13+'Week 43'!I13</f>
        <v>32</v>
      </c>
      <c r="J13" s="37"/>
      <c r="K13" s="18">
        <f t="shared" si="1"/>
        <v>248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41'!C15+'Week 42'!C15+'Week 43'!C15+'Week 44'!C15</f>
        <v>380</v>
      </c>
      <c r="D15" s="22">
        <f>'Week 41'!D15+'Week 42'!D15+'Week 43'!D15+'Week 44'!D15</f>
        <v>449.1</v>
      </c>
      <c r="E15" s="22">
        <f>'Week 41'!E15+'Week 42'!E15+'Week 43'!E15+'Week 44'!E15</f>
        <v>265.25</v>
      </c>
      <c r="F15" s="22">
        <f>'Week 40'!F15+'Week 41'!F15+'Week 42'!F15+'Week 43'!F15+'Week 44'!F15</f>
        <v>450.6</v>
      </c>
      <c r="G15" s="22">
        <f>'Week 40'!G15+'Week 41'!G15+'Week 42'!G15+'Week 43'!G15+'Week 44'!G15</f>
        <v>546.45000000000005</v>
      </c>
      <c r="H15" s="22">
        <f>'Week 40'!H15+'Week 41'!H15+'Week 42'!H15+'Week 43'!H15+'Week 44'!H15</f>
        <v>549.29999999999995</v>
      </c>
      <c r="I15" s="22">
        <f>'Week 40'!I15+'Week 41'!I15+'Week 42'!I15+'Week 43'!I15</f>
        <v>349.45</v>
      </c>
      <c r="J15" s="39"/>
      <c r="K15" s="22">
        <f>SUM(C15:I15)</f>
        <v>2990.1499999999996</v>
      </c>
      <c r="L15" s="4"/>
      <c r="M15" s="21"/>
    </row>
    <row r="16" spans="1:24">
      <c r="A16" s="345"/>
      <c r="B16" s="65" t="s">
        <v>3</v>
      </c>
      <c r="C16" s="22">
        <f>'Week 41'!C16+'Week 42'!C16+'Week 43'!C16+'Week 44'!C16</f>
        <v>363.72372372372377</v>
      </c>
      <c r="D16" s="22">
        <f>'Week 41'!D16+'Week 42'!D16+'Week 43'!D16+'Week 44'!D16</f>
        <v>426.18618618618626</v>
      </c>
      <c r="E16" s="22">
        <f>'Week 41'!E16+'Week 42'!E16+'Week 43'!E16+'Week 44'!E16</f>
        <v>272.43243243243251</v>
      </c>
      <c r="F16" s="22">
        <f>'Week 40'!F16+'Week 41'!F16+'Week 42'!F16+'Week 43'!F16+'Week 44'!F16</f>
        <v>466.06606606606613</v>
      </c>
      <c r="G16" s="22">
        <f>'Week 40'!G16+'Week 41'!G16+'Week 42'!G16+'Week 43'!G16+'Week 44'!G16</f>
        <v>552.55255255255258</v>
      </c>
      <c r="H16" s="22">
        <f>'Week 40'!H16+'Week 41'!H16+'Week 42'!H16+'Week 43'!H16+'Week 44'!H16</f>
        <v>545.34534534534544</v>
      </c>
      <c r="I16" s="22">
        <f>'Week 40'!I16+'Week 41'!I16+'Week 42'!I16+'Week 43'!I16</f>
        <v>346.90690690690695</v>
      </c>
      <c r="J16" s="39"/>
      <c r="K16" s="22">
        <f>SUM(C16:I16)</f>
        <v>2973.2132132132137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0.9571676940097994</v>
      </c>
      <c r="D17" s="42">
        <f t="shared" si="2"/>
        <v>0.94897837048805667</v>
      </c>
      <c r="E17" s="42">
        <f t="shared" si="2"/>
        <v>1.0270779733550708</v>
      </c>
      <c r="F17" s="42">
        <f t="shared" si="2"/>
        <v>1.0343232713405817</v>
      </c>
      <c r="G17" s="42">
        <f t="shared" si="2"/>
        <v>1.0111676320844589</v>
      </c>
      <c r="H17" s="42">
        <f t="shared" si="2"/>
        <v>0.99280055588084015</v>
      </c>
      <c r="I17" s="42">
        <f t="shared" si="2"/>
        <v>0.99272258379426803</v>
      </c>
      <c r="J17" s="41"/>
      <c r="K17" s="42">
        <f>IF(K15=0,0,K16/K15)</f>
        <v>0.99433580697062496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41'!C19+'Week 42'!C19+'Week 43'!C19+'Week 44'!C19</f>
        <v>12.5</v>
      </c>
      <c r="D19" s="22">
        <f>'Week 41'!D19+'Week 42'!D19+'Week 43'!D19+'Week 44'!D19</f>
        <v>7.2</v>
      </c>
      <c r="E19" s="22">
        <f>'Week 41'!E19+'Week 42'!E19+'Week 43'!E19+'Week 44'!E19</f>
        <v>0</v>
      </c>
      <c r="F19" s="22">
        <f>'Week 40'!F19+'Week 41'!F19+'Week 42'!F19+'Week 43'!F19+'Week 44'!F19</f>
        <v>12.4</v>
      </c>
      <c r="G19" s="22">
        <f>'Week 40'!G19+'Week 41'!G19+'Week 42'!G19+'Week 43'!G19+'Week 44'!G19</f>
        <v>13.5</v>
      </c>
      <c r="H19" s="22">
        <f>'Week 40'!H19+'Week 41'!H19+'Week 42'!H19+'Week 43'!H19+'Week 44'!H19</f>
        <v>0</v>
      </c>
      <c r="I19" s="22">
        <f>'Week 40'!I19+'Week 41'!I19+'Week 42'!I19+'Week 43'!I19</f>
        <v>15.2</v>
      </c>
      <c r="J19" s="39"/>
      <c r="K19" s="22">
        <f>SUM(C19:I19)</f>
        <v>60.8</v>
      </c>
      <c r="L19" s="4"/>
      <c r="M19" s="4"/>
    </row>
    <row r="20" spans="1:13">
      <c r="A20" s="345"/>
      <c r="B20" s="65" t="s">
        <v>3</v>
      </c>
      <c r="C20" s="22">
        <f>'Week 41'!C20+'Week 42'!C20+'Week 43'!C20+'Week 44'!C20</f>
        <v>9.8461538461538467</v>
      </c>
      <c r="D20" s="22">
        <f>'Week 41'!D20+'Week 42'!D20+'Week 43'!D20+'Week 44'!D20</f>
        <v>8</v>
      </c>
      <c r="E20" s="22">
        <f>'Week 41'!E20+'Week 42'!E20+'Week 43'!E20+'Week 44'!E20</f>
        <v>0</v>
      </c>
      <c r="F20" s="22">
        <f>'Week 40'!F20+'Week 41'!F20+'Week 42'!F20+'Week 43'!F20+'Week 44'!F20</f>
        <v>12.923076923076923</v>
      </c>
      <c r="G20" s="22">
        <f>'Week 40'!G20+'Week 41'!G20+'Week 42'!G20+'Week 43'!G20+'Week 44'!G20</f>
        <v>12.923076923076923</v>
      </c>
      <c r="H20" s="22">
        <f>'Week 40'!H20+'Week 41'!H20+'Week 42'!H20+'Week 43'!H20+'Week 44'!H20</f>
        <v>0</v>
      </c>
      <c r="I20" s="22">
        <f>'Week 40'!I20+'Week 41'!I20+'Week 42'!I20+'Week 43'!I20</f>
        <v>16</v>
      </c>
      <c r="J20" s="39"/>
      <c r="K20" s="22">
        <f>SUM(C20:I20)</f>
        <v>59.692307692307693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0.78769230769230769</v>
      </c>
      <c r="D21" s="42">
        <f t="shared" si="3"/>
        <v>1.1111111111111112</v>
      </c>
      <c r="E21" s="42">
        <f t="shared" si="3"/>
        <v>0</v>
      </c>
      <c r="F21" s="42">
        <f t="shared" si="3"/>
        <v>1.0421836228287842</v>
      </c>
      <c r="G21" s="42">
        <f t="shared" si="3"/>
        <v>0.95726495726495731</v>
      </c>
      <c r="H21" s="42">
        <f t="shared" si="3"/>
        <v>0</v>
      </c>
      <c r="I21" s="42">
        <f t="shared" si="3"/>
        <v>1.0526315789473684</v>
      </c>
      <c r="J21" s="41"/>
      <c r="K21" s="42">
        <f>IF(K19=0,0,K20/K19)</f>
        <v>0.98178137651821873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41'!C23+'Week 42'!C23+'Week 43'!C23+'Week 44'!C23</f>
        <v>82.8</v>
      </c>
      <c r="D23" s="22">
        <f>'Week 41'!D23+'Week 42'!D23+'Week 43'!D23+'Week 44'!D23</f>
        <v>90.199999999999989</v>
      </c>
      <c r="E23" s="22">
        <f>'Week 41'!E23+'Week 42'!E23+'Week 43'!E23+'Week 44'!E23</f>
        <v>60</v>
      </c>
      <c r="F23" s="22">
        <f>'Week 40'!F23+'Week 41'!F23+'Week 42'!F23+'Week 43'!F23+'Week 44'!F23</f>
        <v>108</v>
      </c>
      <c r="G23" s="22">
        <f>'Week 40'!G23+'Week 41'!G23+'Week 42'!G23+'Week 43'!G23+'Week 44'!G23</f>
        <v>112.79999999999998</v>
      </c>
      <c r="H23" s="22">
        <f>'Week 40'!H23+'Week 41'!H23+'Week 42'!H23+'Week 43'!H23+'Week 44'!H23</f>
        <v>111.7</v>
      </c>
      <c r="I23" s="22">
        <f>'Week 40'!I23+'Week 41'!I23+'Week 42'!I23+'Week 43'!I23</f>
        <v>81.7</v>
      </c>
      <c r="J23" s="39"/>
      <c r="K23" s="22">
        <f>SUM(C23:I23)</f>
        <v>647.20000000000005</v>
      </c>
      <c r="L23" s="4"/>
      <c r="M23" s="4"/>
    </row>
    <row r="24" spans="1:13">
      <c r="A24" s="337"/>
      <c r="B24" s="65" t="s">
        <v>3</v>
      </c>
      <c r="C24" s="22">
        <f>'Week 41'!C24+'Week 42'!C24+'Week 43'!C24+'Week 44'!C24</f>
        <v>82.5</v>
      </c>
      <c r="D24" s="22">
        <f>'Week 41'!D24+'Week 42'!D24+'Week 43'!D24+'Week 44'!D24</f>
        <v>82.5</v>
      </c>
      <c r="E24" s="22">
        <f>'Week 41'!E24+'Week 42'!E24+'Week 43'!E24+'Week 44'!E24</f>
        <v>67.5</v>
      </c>
      <c r="F24" s="22">
        <f>'Week 40'!F24+'Week 41'!F24+'Week 42'!F24+'Week 43'!F24+'Week 44'!F24</f>
        <v>90</v>
      </c>
      <c r="G24" s="22">
        <f>'Week 40'!G24+'Week 41'!G24+'Week 42'!G24+'Week 43'!G24+'Week 44'!G24</f>
        <v>112.5</v>
      </c>
      <c r="H24" s="22">
        <f>'Week 40'!H24+'Week 41'!H24+'Week 42'!H24+'Week 43'!H24+'Week 44'!H24</f>
        <v>112.5</v>
      </c>
      <c r="I24" s="22">
        <f>'Week 40'!I24+'Week 41'!I24+'Week 42'!I24+'Week 43'!I24</f>
        <v>82.5</v>
      </c>
      <c r="J24" s="39"/>
      <c r="K24" s="22">
        <f>SUM(C24:I24)</f>
        <v>630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0.99637681159420288</v>
      </c>
      <c r="D25" s="42">
        <f t="shared" si="4"/>
        <v>0.91463414634146356</v>
      </c>
      <c r="E25" s="42">
        <f t="shared" si="4"/>
        <v>1.125</v>
      </c>
      <c r="F25" s="42">
        <f t="shared" si="4"/>
        <v>0.83333333333333337</v>
      </c>
      <c r="G25" s="42">
        <f t="shared" si="4"/>
        <v>0.99734042553191504</v>
      </c>
      <c r="H25" s="42">
        <f t="shared" si="4"/>
        <v>1.0071620411817368</v>
      </c>
      <c r="I25" s="42">
        <f t="shared" si="4"/>
        <v>1.0097919216646267</v>
      </c>
      <c r="J25" s="41"/>
      <c r="K25" s="42">
        <f>IF(K23=0,0,K24/K23)</f>
        <v>0.97342398022249688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41'!C27+'Week 42'!C27+'Week 43'!C27+'Week 44'!C27</f>
        <v>0</v>
      </c>
      <c r="D27" s="22">
        <f>'Week 41'!D27+'Week 42'!D27+'Week 43'!D27+'Week 44'!D27</f>
        <v>0</v>
      </c>
      <c r="E27" s="22">
        <f>'Week 41'!E27+'Week 42'!E27+'Week 43'!E27+'Week 44'!E27</f>
        <v>23.1</v>
      </c>
      <c r="F27" s="22">
        <f>'Week 40'!F27+'Week 41'!F27+'Week 42'!F27+'Week 43'!F27+'Week 44'!F27</f>
        <v>15.5</v>
      </c>
      <c r="G27" s="22">
        <f>'Week 40'!G27+'Week 41'!G27+'Week 42'!G27+'Week 43'!G27+'Week 44'!G27</f>
        <v>7.5</v>
      </c>
      <c r="H27" s="22">
        <f>'Week 40'!H27+'Week 41'!H27+'Week 42'!H27+'Week 43'!H27+'Week 44'!H27</f>
        <v>0</v>
      </c>
      <c r="I27" s="22">
        <f>'Week 40'!I27+'Week 41'!I27+'Week 42'!I27+'Week 43'!I27</f>
        <v>0</v>
      </c>
      <c r="J27" s="39"/>
      <c r="K27" s="22">
        <f>SUM(C27:I27)</f>
        <v>46.1</v>
      </c>
      <c r="L27" s="4"/>
      <c r="M27" s="4"/>
    </row>
    <row r="28" spans="1:13">
      <c r="A28" s="337"/>
      <c r="B28" s="65" t="s">
        <v>3</v>
      </c>
      <c r="C28" s="22">
        <f>'Week 41'!C28+'Week 42'!C28+'Week 43'!C28+'Week 44'!C28</f>
        <v>0</v>
      </c>
      <c r="D28" s="22">
        <f>'Week 41'!D28+'Week 42'!D28+'Week 43'!D28+'Week 44'!D28</f>
        <v>0</v>
      </c>
      <c r="E28" s="22">
        <f>'Week 41'!E28+'Week 42'!E28+'Week 43'!E28+'Week 44'!E28</f>
        <v>0</v>
      </c>
      <c r="F28" s="22">
        <f>'Week 40'!F28+'Week 41'!F28+'Week 42'!F28+'Week 43'!F28+'Week 44'!F28</f>
        <v>0</v>
      </c>
      <c r="G28" s="22">
        <f>'Week 40'!G28+'Week 41'!G28+'Week 42'!G28+'Week 43'!G28+'Week 44'!G28</f>
        <v>0</v>
      </c>
      <c r="H28" s="22">
        <f>'Week 40'!H28+'Week 41'!H28+'Week 42'!H28+'Week 43'!H28+'Week 44'!H28</f>
        <v>0</v>
      </c>
      <c r="I28" s="22">
        <f>'Week 40'!I28+'Week 41'!I28+'Week 42'!I28+'Week 43'!I28</f>
        <v>0</v>
      </c>
      <c r="J28" s="39"/>
      <c r="K28" s="22">
        <f>SUM(C28:I28)</f>
        <v>0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  <c r="I29" s="42">
        <f t="shared" si="5"/>
        <v>0</v>
      </c>
      <c r="J29" s="41"/>
      <c r="K29" s="42">
        <f>IF(K27=0,0,K28/K27)</f>
        <v>0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41'!C31+'Week 42'!C31+'Week 43'!C31+'Week 44'!C31</f>
        <v>30.150000000000002</v>
      </c>
      <c r="D31" s="22">
        <f>'Week 41'!D31+'Week 42'!D31+'Week 43'!D31+'Week 44'!D31</f>
        <v>26.5</v>
      </c>
      <c r="E31" s="22">
        <f>'Week 41'!E31+'Week 42'!E31+'Week 43'!E31+'Week 44'!E31</f>
        <v>30.1</v>
      </c>
      <c r="F31" s="22">
        <f>'Week 40'!F31+'Week 41'!F31+'Week 42'!F31+'Week 43'!F31+'Week 44'!F31</f>
        <v>37.5</v>
      </c>
      <c r="G31" s="22">
        <f>'Week 40'!G31+'Week 41'!G31+'Week 42'!G31+'Week 43'!G31+'Week 44'!G31</f>
        <v>37.6</v>
      </c>
      <c r="H31" s="22">
        <f>'Week 40'!H31+'Week 41'!H31+'Week 42'!H31+'Week 43'!H31+'Week 44'!H31</f>
        <v>37.6</v>
      </c>
      <c r="I31" s="22">
        <f>'Week 40'!I31+'Week 41'!I31+'Week 42'!I31+'Week 43'!I31</f>
        <v>30.1</v>
      </c>
      <c r="J31" s="39"/>
      <c r="K31" s="22">
        <f>SUM(C31:I31)</f>
        <v>229.54999999999998</v>
      </c>
      <c r="L31" s="4"/>
      <c r="M31" s="4"/>
    </row>
    <row r="32" spans="1:13" ht="15.75" customHeight="1">
      <c r="A32" s="337"/>
      <c r="B32" s="65" t="s">
        <v>3</v>
      </c>
      <c r="C32" s="22">
        <f>'Week 41'!C32+'Week 42'!C32+'Week 43'!C32+'Week 44'!C32</f>
        <v>30</v>
      </c>
      <c r="D32" s="22">
        <f>'Week 41'!D32+'Week 42'!D32+'Week 43'!D32+'Week 44'!D32</f>
        <v>30</v>
      </c>
      <c r="E32" s="22">
        <f>'Week 41'!E32+'Week 42'!E32+'Week 43'!E32+'Week 44'!E32</f>
        <v>30</v>
      </c>
      <c r="F32" s="22">
        <f>'Week 40'!F32+'Week 41'!F32+'Week 42'!F32+'Week 43'!F32+'Week 44'!F32</f>
        <v>37.5</v>
      </c>
      <c r="G32" s="22">
        <f>'Week 40'!G32+'Week 41'!G32+'Week 42'!G32+'Week 43'!G32+'Week 44'!G32</f>
        <v>37.5</v>
      </c>
      <c r="H32" s="22">
        <f>'Week 40'!H32+'Week 41'!H32+'Week 42'!H32+'Week 43'!H32+'Week 44'!H32</f>
        <v>37.5</v>
      </c>
      <c r="I32" s="22">
        <f>'Week 40'!I32+'Week 41'!I32+'Week 42'!I32+'Week 43'!I32</f>
        <v>30</v>
      </c>
      <c r="J32" s="39"/>
      <c r="K32" s="22">
        <f>SUM(C32:I32)</f>
        <v>232.5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0.99502487562189046</v>
      </c>
      <c r="D33" s="42">
        <f t="shared" si="6"/>
        <v>1.1320754716981132</v>
      </c>
      <c r="E33" s="42">
        <f t="shared" si="6"/>
        <v>0.99667774086378735</v>
      </c>
      <c r="F33" s="42">
        <f t="shared" si="6"/>
        <v>1</v>
      </c>
      <c r="G33" s="42">
        <f t="shared" si="6"/>
        <v>0.99734042553191482</v>
      </c>
      <c r="H33" s="42">
        <f t="shared" si="6"/>
        <v>0.99734042553191482</v>
      </c>
      <c r="I33" s="42">
        <f t="shared" si="6"/>
        <v>0.99667774086378735</v>
      </c>
      <c r="J33" s="41"/>
      <c r="K33" s="42">
        <f>IF(K31=0,0,K32/K31)</f>
        <v>1.0128512306686996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41'!C35+'Week 42'!C35+'Week 43'!C35+'Week 44'!C35</f>
        <v>30.150000000000002</v>
      </c>
      <c r="D35" s="22">
        <f>'Week 41'!D35+'Week 42'!D35+'Week 43'!D35+'Week 44'!D35</f>
        <v>26.5</v>
      </c>
      <c r="E35" s="22">
        <f>'Week 41'!E35+'Week 42'!E35+'Week 43'!E35+'Week 44'!E35</f>
        <v>30.1</v>
      </c>
      <c r="F35" s="22">
        <f>'Week 40'!F35+'Week 41'!F35+'Week 42'!F35+'Week 43'!F35+'Week 44'!F35</f>
        <v>37.5</v>
      </c>
      <c r="G35" s="22">
        <f>'Week 40'!G35+'Week 41'!G35+'Week 42'!G35+'Week 43'!G35+'Week 44'!G35</f>
        <v>37.6</v>
      </c>
      <c r="H35" s="22">
        <f>'Week 40'!H35+'Week 41'!H35+'Week 42'!H35+'Week 43'!H35+'Week 44'!H35</f>
        <v>37.6</v>
      </c>
      <c r="I35" s="22">
        <f>'Week 40'!I35+'Week 41'!I35+'Week 42'!I35+'Week 43'!I35</f>
        <v>30.1</v>
      </c>
      <c r="J35" s="39"/>
      <c r="K35" s="22">
        <f>SUM(C35:I35)</f>
        <v>229.54999999999998</v>
      </c>
      <c r="L35" s="4"/>
      <c r="M35" s="4"/>
    </row>
    <row r="36" spans="1:13">
      <c r="A36" s="337"/>
      <c r="B36" s="65" t="s">
        <v>3</v>
      </c>
      <c r="C36" s="22">
        <f>'Week 41'!C36+'Week 42'!C36+'Week 43'!C36+'Week 44'!C36</f>
        <v>30</v>
      </c>
      <c r="D36" s="22">
        <f>'Week 41'!D36+'Week 42'!D36+'Week 43'!D36+'Week 44'!D36</f>
        <v>30</v>
      </c>
      <c r="E36" s="22">
        <f>'Week 41'!E36+'Week 42'!E36+'Week 43'!E36+'Week 44'!E36</f>
        <v>30</v>
      </c>
      <c r="F36" s="22">
        <f>'Week 40'!F36+'Week 41'!F36+'Week 42'!F36+'Week 43'!F36+'Week 44'!F36</f>
        <v>37.5</v>
      </c>
      <c r="G36" s="22">
        <f>'Week 40'!G36+'Week 41'!G36+'Week 42'!G36+'Week 43'!G36+'Week 44'!G36</f>
        <v>37.5</v>
      </c>
      <c r="H36" s="22">
        <f>'Week 40'!H36+'Week 41'!H36+'Week 42'!H36+'Week 43'!H36+'Week 44'!H36</f>
        <v>37.5</v>
      </c>
      <c r="I36" s="22">
        <f>'Week 40'!I36+'Week 41'!I36+'Week 42'!I36+'Week 43'!I36</f>
        <v>30</v>
      </c>
      <c r="J36" s="39"/>
      <c r="K36" s="22">
        <f>SUM(C36:I36)</f>
        <v>232.5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0.99502487562189046</v>
      </c>
      <c r="D37" s="42">
        <f t="shared" si="7"/>
        <v>1.1320754716981132</v>
      </c>
      <c r="E37" s="42">
        <f t="shared" si="7"/>
        <v>0.99667774086378735</v>
      </c>
      <c r="F37" s="42">
        <f t="shared" si="7"/>
        <v>1</v>
      </c>
      <c r="G37" s="42">
        <f t="shared" si="7"/>
        <v>0.99734042553191482</v>
      </c>
      <c r="H37" s="42">
        <f t="shared" si="7"/>
        <v>0.99734042553191482</v>
      </c>
      <c r="I37" s="42">
        <f t="shared" si="7"/>
        <v>0.99667774086378735</v>
      </c>
      <c r="J37" s="41"/>
      <c r="K37" s="42">
        <f>IF(K35=0,0,K36/K35)</f>
        <v>1.0128512306686996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41'!C39+'Week 42'!C39+'Week 43'!C39+'Week 44'!C39</f>
        <v>60.2</v>
      </c>
      <c r="D39" s="22">
        <f>'Week 41'!D39+'Week 42'!D39+'Week 43'!D39+'Week 44'!D39</f>
        <v>37.6</v>
      </c>
      <c r="E39" s="22">
        <f>'Week 41'!E39+'Week 42'!E39+'Week 43'!E39+'Week 44'!E39</f>
        <v>30.299999999999997</v>
      </c>
      <c r="F39" s="22">
        <f>'Week 40'!F39+'Week 41'!F39+'Week 42'!F39+'Week 43'!F39+'Week 44'!F39</f>
        <v>61.7</v>
      </c>
      <c r="G39" s="22">
        <f>'Week 40'!G39+'Week 41'!G39+'Week 42'!G39+'Week 43'!G39+'Week 44'!G39</f>
        <v>52.6</v>
      </c>
      <c r="H39" s="22">
        <f>'Week 40'!H39+'Week 41'!H39+'Week 42'!H39+'Week 43'!H39+'Week 44'!H39</f>
        <v>37.5</v>
      </c>
      <c r="I39" s="22">
        <f>'Week 40'!I39+'Week 41'!I39+'Week 42'!I39+'Week 43'!I39</f>
        <v>45.300000000000004</v>
      </c>
      <c r="J39" s="39"/>
      <c r="K39" s="22">
        <f>SUM(C39:I39)</f>
        <v>325.2</v>
      </c>
      <c r="L39" s="4"/>
      <c r="M39" s="4"/>
    </row>
    <row r="40" spans="1:13" ht="15.75" customHeight="1">
      <c r="A40" s="337"/>
      <c r="B40" s="65" t="s">
        <v>3</v>
      </c>
      <c r="C40" s="22">
        <f>'Week 41'!C40+'Week 42'!C40+'Week 43'!C40+'Week 44'!C40</f>
        <v>45.68</v>
      </c>
      <c r="D40" s="22">
        <f>'Week 41'!D40+'Week 42'!D40+'Week 43'!D40+'Week 44'!D40</f>
        <v>45.68</v>
      </c>
      <c r="E40" s="22">
        <f>'Week 41'!E40+'Week 42'!E40+'Week 43'!E40+'Week 44'!E40</f>
        <v>45.68</v>
      </c>
      <c r="F40" s="22">
        <f>'Week 40'!F40+'Week 41'!F40+'Week 42'!F40+'Week 43'!F40+'Week 44'!F40</f>
        <v>57.1</v>
      </c>
      <c r="G40" s="22">
        <f>'Week 40'!G40+'Week 41'!G40+'Week 42'!G40+'Week 43'!G40+'Week 44'!G40</f>
        <v>57.1</v>
      </c>
      <c r="H40" s="22">
        <f>'Week 40'!H40+'Week 41'!H40+'Week 42'!H40+'Week 43'!H40+'Week 44'!H40</f>
        <v>57.1</v>
      </c>
      <c r="I40" s="22">
        <f>'Week 40'!I40+'Week 41'!I40+'Week 42'!I40+'Week 43'!I40</f>
        <v>45.68</v>
      </c>
      <c r="J40" s="39"/>
      <c r="K40" s="22">
        <f>SUM(C40:I40)</f>
        <v>354.02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0.75880398671096339</v>
      </c>
      <c r="D41" s="42">
        <f t="shared" si="8"/>
        <v>1.2148936170212765</v>
      </c>
      <c r="E41" s="42">
        <f t="shared" si="8"/>
        <v>1.5075907590759077</v>
      </c>
      <c r="F41" s="42">
        <f t="shared" si="8"/>
        <v>0.92544570502431112</v>
      </c>
      <c r="G41" s="42">
        <f t="shared" si="8"/>
        <v>1.085551330798479</v>
      </c>
      <c r="H41" s="42">
        <f t="shared" si="8"/>
        <v>1.5226666666666666</v>
      </c>
      <c r="I41" s="42">
        <f t="shared" si="8"/>
        <v>1.0083885209713024</v>
      </c>
      <c r="J41" s="41"/>
      <c r="K41" s="42">
        <f>IF(K39=0,0,K40/K39)</f>
        <v>1.0886223862238622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41'!C43+'Week 42'!C43+'Week 43'!C43+'Week 44'!C43</f>
        <v>104.5</v>
      </c>
      <c r="D43" s="22">
        <f>'Week 41'!D43+'Week 42'!D43+'Week 43'!D43+'Week 44'!D43</f>
        <v>115.2</v>
      </c>
      <c r="E43" s="22">
        <f>'Week 41'!E43+'Week 42'!E43+'Week 43'!E43+'Week 44'!E43</f>
        <v>103.69999999999999</v>
      </c>
      <c r="F43" s="22">
        <f>'Week 40'!F43+'Week 41'!F43+'Week 42'!F43+'Week 43'!F43+'Week 44'!F43</f>
        <v>155.69999999999999</v>
      </c>
      <c r="G43" s="22">
        <f>'Week 40'!G43+'Week 41'!G43+'Week 42'!G43+'Week 43'!G43+'Week 44'!G43</f>
        <v>148.5</v>
      </c>
      <c r="H43" s="22">
        <f>'Week 40'!H43+'Week 41'!H43+'Week 42'!H43+'Week 43'!H43+'Week 44'!H43</f>
        <v>142.5</v>
      </c>
      <c r="I43" s="22">
        <f>'Week 40'!I43+'Week 41'!I43+'Week 42'!I43+'Week 43'!I43</f>
        <v>103</v>
      </c>
      <c r="J43" s="39"/>
      <c r="K43" s="22">
        <f>SUM(C43:I43)</f>
        <v>873.09999999999991</v>
      </c>
      <c r="L43" s="4"/>
      <c r="M43" s="4"/>
    </row>
    <row r="44" spans="1:13" ht="15.75" customHeight="1">
      <c r="A44" s="337"/>
      <c r="B44" s="65" t="s">
        <v>3</v>
      </c>
      <c r="C44" s="22">
        <f>'Week 41'!C44+'Week 42'!C44+'Week 43'!C44+'Week 44'!C44</f>
        <v>120</v>
      </c>
      <c r="D44" s="22">
        <f>'Week 41'!D44+'Week 42'!D44+'Week 43'!D44+'Week 44'!D44</f>
        <v>120</v>
      </c>
      <c r="E44" s="22">
        <f>'Week 41'!E44+'Week 42'!E44+'Week 43'!E44+'Week 44'!E44</f>
        <v>94.591836734693871</v>
      </c>
      <c r="F44" s="22">
        <f>'Week 40'!F44+'Week 41'!F44+'Week 42'!F44+'Week 43'!F44+'Week 44'!F44</f>
        <v>150</v>
      </c>
      <c r="G44" s="22">
        <f>'Week 40'!G44+'Week 41'!G44+'Week 42'!G44+'Week 43'!G44+'Week 44'!G44</f>
        <v>150</v>
      </c>
      <c r="H44" s="22">
        <f>'Week 40'!H44+'Week 41'!H44+'Week 42'!H44+'Week 43'!H44+'Week 44'!H44</f>
        <v>150</v>
      </c>
      <c r="I44" s="22">
        <f>'Week 40'!I44+'Week 41'!I44+'Week 42'!I44+'Week 43'!I44</f>
        <v>120</v>
      </c>
      <c r="J44" s="39"/>
      <c r="K44" s="22">
        <f>SUM(C44:I44)</f>
        <v>904.59183673469386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1.1483253588516746</v>
      </c>
      <c r="D45" s="42">
        <f t="shared" si="9"/>
        <v>1.0416666666666667</v>
      </c>
      <c r="E45" s="42">
        <f t="shared" si="9"/>
        <v>0.91216814594690343</v>
      </c>
      <c r="F45" s="42">
        <f t="shared" si="9"/>
        <v>0.96339113680154154</v>
      </c>
      <c r="G45" s="42">
        <f t="shared" si="9"/>
        <v>1.0101010101010102</v>
      </c>
      <c r="H45" s="42">
        <f t="shared" si="9"/>
        <v>1.0526315789473684</v>
      </c>
      <c r="I45" s="42">
        <f t="shared" si="9"/>
        <v>1.1650485436893203</v>
      </c>
      <c r="J45" s="41"/>
      <c r="K45" s="42">
        <f>IF(K43=0,0,K44/K43)</f>
        <v>1.0360689917932584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41'!C47+'Week 42'!C47+'Week 43'!C47+'Week 44'!C47</f>
        <v>31.4</v>
      </c>
      <c r="D47" s="22">
        <f>'Week 41'!D47+'Week 42'!D47+'Week 43'!D47+'Week 44'!D47</f>
        <v>32</v>
      </c>
      <c r="E47" s="22">
        <f>'Week 41'!E47+'Week 42'!E47+'Week 43'!E47+'Week 44'!E47</f>
        <v>29.2</v>
      </c>
      <c r="F47" s="22">
        <f>'Week 40'!F47+'Week 41'!F47+'Week 42'!F47+'Week 43'!F47+'Week 44'!F47</f>
        <v>40</v>
      </c>
      <c r="G47" s="22">
        <f>'Week 40'!G47+'Week 41'!G47+'Week 42'!G47+'Week 43'!G47+'Week 44'!G47</f>
        <v>40</v>
      </c>
      <c r="H47" s="22">
        <f>'Week 40'!H47+'Week 41'!H47+'Week 42'!H47+'Week 43'!H47+'Week 44'!H47</f>
        <v>39.9</v>
      </c>
      <c r="I47" s="22">
        <f>'Week 40'!I47+'Week 41'!I47+'Week 42'!I47+'Week 43'!I47</f>
        <v>32</v>
      </c>
      <c r="J47" s="39"/>
      <c r="K47" s="22">
        <f>SUM(C47:I47)</f>
        <v>244.5</v>
      </c>
      <c r="L47" s="4"/>
      <c r="M47" s="4"/>
    </row>
    <row r="48" spans="1:13">
      <c r="A48" s="337"/>
      <c r="B48" s="65" t="s">
        <v>3</v>
      </c>
      <c r="C48" s="22">
        <f>'Week 41'!C48+'Week 42'!C48+'Week 43'!C48+'Week 44'!C48</f>
        <v>32</v>
      </c>
      <c r="D48" s="22">
        <f>'Week 41'!D48+'Week 42'!D48+'Week 43'!D48+'Week 44'!D48</f>
        <v>32</v>
      </c>
      <c r="E48" s="22">
        <f>'Week 41'!E48+'Week 42'!E48+'Week 43'!E48+'Week 44'!E48</f>
        <v>32</v>
      </c>
      <c r="F48" s="22">
        <f>'Week 40'!F48+'Week 41'!F48+'Week 42'!F48+'Week 43'!F48+'Week 44'!F48</f>
        <v>40</v>
      </c>
      <c r="G48" s="22">
        <f>'Week 40'!G48+'Week 41'!G48+'Week 42'!G48+'Week 43'!G48+'Week 44'!G48</f>
        <v>40</v>
      </c>
      <c r="H48" s="22">
        <f>'Week 40'!H48+'Week 41'!H48+'Week 42'!H48+'Week 43'!H48+'Week 44'!H48</f>
        <v>40</v>
      </c>
      <c r="I48" s="22">
        <f>'Week 40'!I48+'Week 41'!I48+'Week 42'!I48+'Week 43'!I48</f>
        <v>32</v>
      </c>
      <c r="J48" s="39"/>
      <c r="K48" s="22">
        <f>SUM(C48:I48)</f>
        <v>248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1.0191082802547771</v>
      </c>
      <c r="D49" s="42">
        <f t="shared" si="10"/>
        <v>1</v>
      </c>
      <c r="E49" s="42">
        <f t="shared" si="10"/>
        <v>1.095890410958904</v>
      </c>
      <c r="F49" s="42">
        <f t="shared" si="10"/>
        <v>1</v>
      </c>
      <c r="G49" s="42">
        <f t="shared" si="10"/>
        <v>1</v>
      </c>
      <c r="H49" s="42">
        <f t="shared" si="10"/>
        <v>1.0025062656641603</v>
      </c>
      <c r="I49" s="42">
        <f t="shared" si="10"/>
        <v>1</v>
      </c>
      <c r="J49" s="41"/>
      <c r="K49" s="42">
        <f>IF(K47=0,0,K48/K47)</f>
        <v>1.0143149284253579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41'!C51+'Week 42'!C51+'Week 43'!C51+'Week 44'!C51</f>
        <v>40</v>
      </c>
      <c r="D51" s="22">
        <f>'Week 41'!D51+'Week 42'!D51+'Week 43'!D51+'Week 44'!D51</f>
        <v>70.5</v>
      </c>
      <c r="E51" s="22">
        <f>'Week 41'!E51+'Week 42'!E51+'Week 43'!E51+'Week 44'!E51</f>
        <v>62.5</v>
      </c>
      <c r="F51" s="22">
        <f>'Week 40'!F51+'Week 41'!F51+'Week 42'!F51+'Week 43'!F51+'Week 44'!F51</f>
        <v>62.1</v>
      </c>
      <c r="G51" s="22">
        <f>'Week 40'!G51+'Week 41'!G51+'Week 42'!G51+'Week 43'!G51+'Week 44'!G51</f>
        <v>39</v>
      </c>
      <c r="H51" s="22">
        <f>'Week 40'!H51+'Week 41'!H51+'Week 42'!H51+'Week 43'!H51+'Week 44'!H51</f>
        <v>70.599999999999994</v>
      </c>
      <c r="I51" s="22">
        <f>'Week 40'!I51+'Week 41'!I51+'Week 42'!I51+'Week 43'!I51</f>
        <v>47.9</v>
      </c>
      <c r="J51" s="39"/>
      <c r="K51" s="22">
        <f>SUM(C51:I51)</f>
        <v>392.6</v>
      </c>
      <c r="L51" s="4"/>
      <c r="M51" s="4"/>
    </row>
    <row r="52" spans="1:13">
      <c r="A52" s="337"/>
      <c r="B52" s="65" t="s">
        <v>3</v>
      </c>
      <c r="C52" s="22">
        <f>'Week 41'!C52+'Week 42'!C52+'Week 43'!C52+'Week 44'!C52</f>
        <v>54.8</v>
      </c>
      <c r="D52" s="22">
        <f>'Week 41'!D52+'Week 42'!D52+'Week 43'!D52+'Week 44'!D52</f>
        <v>54.8</v>
      </c>
      <c r="E52" s="22">
        <f>'Week 41'!E52+'Week 42'!E52+'Week 43'!E52+'Week 44'!E52</f>
        <v>54.8</v>
      </c>
      <c r="F52" s="22">
        <f>'Week 40'!F52+'Week 41'!F52+'Week 42'!F52+'Week 43'!F52+'Week 44'!F52</f>
        <v>68.5</v>
      </c>
      <c r="G52" s="22">
        <f>'Week 40'!G52+'Week 41'!G52+'Week 42'!G52+'Week 43'!G52+'Week 44'!G52</f>
        <v>68.5</v>
      </c>
      <c r="H52" s="22">
        <f>'Week 40'!H52+'Week 41'!H52+'Week 42'!H52+'Week 43'!H52+'Week 44'!H52</f>
        <v>68.5</v>
      </c>
      <c r="I52" s="22">
        <f>'Week 40'!I52+'Week 41'!I52+'Week 42'!I52+'Week 43'!I52</f>
        <v>54.8</v>
      </c>
      <c r="J52" s="39"/>
      <c r="K52" s="22">
        <f>SUM(C52:I52)</f>
        <v>424.7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1.3699999999999999</v>
      </c>
      <c r="D53" s="42">
        <f t="shared" si="11"/>
        <v>0.7773049645390071</v>
      </c>
      <c r="E53" s="42">
        <f t="shared" si="11"/>
        <v>0.87679999999999991</v>
      </c>
      <c r="F53" s="42">
        <f t="shared" si="11"/>
        <v>1.1030595813204509</v>
      </c>
      <c r="G53" s="42">
        <f t="shared" si="11"/>
        <v>1.7564102564102564</v>
      </c>
      <c r="H53" s="42">
        <f t="shared" si="11"/>
        <v>0.97025495750708224</v>
      </c>
      <c r="I53" s="42">
        <f t="shared" si="11"/>
        <v>1.1440501043841336</v>
      </c>
      <c r="J53" s="41"/>
      <c r="K53" s="42">
        <f>IF(K51=0,0,K52/K51)</f>
        <v>1.0817626082526743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41'!C55+'Week 42'!C55+'Week 43'!C55+'Week 44'!C55</f>
        <v>45.72</v>
      </c>
      <c r="D55" s="22">
        <f>'Week 41'!D55+'Week 42'!D55+'Week 43'!D55+'Week 44'!D55</f>
        <v>45.72</v>
      </c>
      <c r="E55" s="22">
        <f>'Week 41'!E55+'Week 42'!E55+'Week 43'!E55+'Week 44'!E55</f>
        <v>45.72</v>
      </c>
      <c r="F55" s="22">
        <f>'Week 40'!F55+'Week 41'!F55+'Week 42'!F55+'Week 43'!F55+'Week 44'!F55</f>
        <v>57.15</v>
      </c>
      <c r="G55" s="22">
        <f>'Week 40'!G55+'Week 41'!G55+'Week 42'!G55+'Week 43'!G55+'Week 44'!G55</f>
        <v>57.15</v>
      </c>
      <c r="H55" s="22">
        <f>'Week 40'!H55+'Week 41'!H55+'Week 42'!H55+'Week 43'!H55+'Week 44'!H55</f>
        <v>57.15</v>
      </c>
      <c r="I55" s="22">
        <f>'Week 40'!I55+'Week 41'!I55+'Week 42'!I55+'Week 43'!I55</f>
        <v>45.72</v>
      </c>
      <c r="J55" s="39"/>
      <c r="K55" s="22">
        <f>SUM(C55:I55)</f>
        <v>354.33000000000004</v>
      </c>
      <c r="L55" s="4"/>
    </row>
    <row r="56" spans="1:13">
      <c r="A56" s="337"/>
      <c r="B56" s="65" t="s">
        <v>3</v>
      </c>
      <c r="C56" s="22">
        <f>'Week 41'!C56+'Week 42'!C56+'Week 43'!C56+'Week 44'!C56</f>
        <v>45.72</v>
      </c>
      <c r="D56" s="22">
        <f>'Week 41'!D56+'Week 42'!D56+'Week 43'!D56+'Week 44'!D56</f>
        <v>45.72</v>
      </c>
      <c r="E56" s="22">
        <f>'Week 41'!E56+'Week 42'!E56+'Week 43'!E56+'Week 44'!E56</f>
        <v>45.72</v>
      </c>
      <c r="F56" s="22">
        <f>'Week 40'!F56+'Week 41'!F56+'Week 42'!F56+'Week 43'!F56+'Week 44'!F56</f>
        <v>57.15</v>
      </c>
      <c r="G56" s="22">
        <f>'Week 40'!G56+'Week 41'!G56+'Week 42'!G56+'Week 43'!G56+'Week 44'!G56</f>
        <v>57.15</v>
      </c>
      <c r="H56" s="22">
        <f>'Week 40'!H56+'Week 41'!H56+'Week 42'!H56+'Week 43'!H56+'Week 44'!H56</f>
        <v>57.15</v>
      </c>
      <c r="I56" s="22">
        <f>'Week 40'!I56+'Week 41'!I56+'Week 42'!I56+'Week 43'!I56</f>
        <v>45.72</v>
      </c>
      <c r="J56" s="39"/>
      <c r="K56" s="22">
        <f>SUM(C56:I56)</f>
        <v>354.33000000000004</v>
      </c>
      <c r="L56" s="4"/>
    </row>
    <row r="57" spans="1:13">
      <c r="A57" s="338"/>
      <c r="B57" s="64" t="s">
        <v>4</v>
      </c>
      <c r="C57" s="42">
        <f t="shared" ref="C57:I57" si="12">IF(C55=0,0,C56/C55)</f>
        <v>1</v>
      </c>
      <c r="D57" s="42">
        <f t="shared" si="12"/>
        <v>1</v>
      </c>
      <c r="E57" s="42">
        <f t="shared" si="12"/>
        <v>1</v>
      </c>
      <c r="F57" s="42">
        <f t="shared" si="12"/>
        <v>1</v>
      </c>
      <c r="G57" s="42">
        <f t="shared" si="12"/>
        <v>1</v>
      </c>
      <c r="H57" s="42">
        <f t="shared" si="12"/>
        <v>1</v>
      </c>
      <c r="I57" s="42">
        <f t="shared" si="12"/>
        <v>1</v>
      </c>
      <c r="J57" s="41"/>
      <c r="K57" s="42">
        <f>IF(K55=0,0,K56/K55)</f>
        <v>1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41'!C59+'Week 42'!C59+'Week 43'!C59+'Week 44'!C59</f>
        <v>0.5</v>
      </c>
      <c r="D59" s="22">
        <f>'Week 41'!D59+'Week 42'!D59+'Week 43'!D59+'Week 44'!D59</f>
        <v>2.2000000000000002</v>
      </c>
      <c r="E59" s="22">
        <f>'Week 41'!E59+'Week 42'!E59+'Week 43'!E59+'Week 44'!E59</f>
        <v>0.4</v>
      </c>
      <c r="F59" s="22">
        <f>'Week 40'!F59+'Week 41'!F59+'Week 42'!F59+'Week 43'!F59+'Week 44'!F59</f>
        <v>0.85099999999999998</v>
      </c>
      <c r="G59" s="22">
        <f>'Week 40'!G59+'Week 41'!G59+'Week 42'!G59+'Week 43'!G59+'Week 44'!G59</f>
        <v>1.8</v>
      </c>
      <c r="H59" s="22">
        <f>'Week 40'!H59+'Week 41'!H59+'Week 42'!H59+'Week 43'!H59+'Week 44'!H59</f>
        <v>1.5499999999999998</v>
      </c>
      <c r="I59" s="22">
        <f>'Week 40'!I59+'Week 41'!I59+'Week 42'!I59+'Week 43'!I59</f>
        <v>1</v>
      </c>
      <c r="J59" s="39"/>
      <c r="K59" s="22">
        <f>SUM(C59:I59)</f>
        <v>8.3010000000000002</v>
      </c>
      <c r="L59" s="4"/>
    </row>
    <row r="60" spans="1:13">
      <c r="A60" s="337"/>
      <c r="B60" s="65" t="s">
        <v>71</v>
      </c>
      <c r="C60" s="188">
        <f>'Week 41'!C60+'Week 42'!C60+'Week 43'!C60+'Week 44'!C60</f>
        <v>11.897250000000003</v>
      </c>
      <c r="D60" s="188">
        <f>'Week 41'!D60+'Week 42'!D60+'Week 43'!D60+'Week 44'!D60</f>
        <v>52.347900000000017</v>
      </c>
      <c r="E60" s="188">
        <f>'Week 41'!E60+'Week 42'!E60+'Week 43'!E60+'Week 44'!E60</f>
        <v>9.5178000000000029</v>
      </c>
      <c r="F60" s="188">
        <f>'Week 40'!F60+'Week 41'!F60+'Week 42'!F60+'Week 43'!F60+'Week 44'!F60</f>
        <v>20.24911950000001</v>
      </c>
      <c r="G60" s="188">
        <f>'Week 40'!G60+'Week 41'!G60+'Week 42'!G60+'Week 43'!G60+'Week 44'!G60</f>
        <v>42.830100000000016</v>
      </c>
      <c r="H60" s="188">
        <f>'Week 40'!H60+'Week 41'!H60+'Week 42'!H60+'Week 43'!H60+'Week 44'!H60</f>
        <v>36.881475000000009</v>
      </c>
      <c r="I60" s="188">
        <f>'Week 40'!I60+'Week 41'!I60+'Week 42'!I60+'Week 43'!I60</f>
        <v>23.794500000000006</v>
      </c>
      <c r="J60" s="189"/>
      <c r="K60" s="188">
        <f>SUM(C60:I60)</f>
        <v>197.51814450000009</v>
      </c>
      <c r="L60" s="4"/>
    </row>
    <row r="61" spans="1:13">
      <c r="A61" s="338"/>
      <c r="B61" s="64" t="s">
        <v>17</v>
      </c>
      <c r="C61" s="188">
        <f t="shared" ref="C61:I61" si="13">C60/3</f>
        <v>3.9657500000000012</v>
      </c>
      <c r="D61" s="188">
        <f t="shared" si="13"/>
        <v>17.449300000000004</v>
      </c>
      <c r="E61" s="188">
        <f t="shared" si="13"/>
        <v>3.172600000000001</v>
      </c>
      <c r="F61" s="188">
        <f t="shared" si="13"/>
        <v>6.7497065000000029</v>
      </c>
      <c r="G61" s="188">
        <f t="shared" si="13"/>
        <v>14.276700000000005</v>
      </c>
      <c r="H61" s="188">
        <f t="shared" si="13"/>
        <v>12.293825000000004</v>
      </c>
      <c r="I61" s="188">
        <f t="shared" si="13"/>
        <v>7.9315000000000024</v>
      </c>
      <c r="J61" s="189"/>
      <c r="K61" s="188">
        <f>SUM(C61:I61)</f>
        <v>65.839381500000016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22">
        <f>'Week 41'!C63+'Week 42'!C63+'Week 43'!C63+'Week 44'!C63</f>
        <v>817.42000000000019</v>
      </c>
      <c r="D63" s="22">
        <f>'Week 41'!D63+'Week 42'!D63+'Week 43'!D63+'Week 44'!D63</f>
        <v>900.5200000000001</v>
      </c>
      <c r="E63" s="22">
        <f>'Week 41'!E63+'Week 42'!E63+'Week 43'!E63+'Week 44'!E63</f>
        <v>679.96999999999991</v>
      </c>
      <c r="F63" s="22">
        <f>'Week 40'!F63+'Week 41'!F63+'Week 42'!F63+'Week 43'!F63+'Week 44'!F63</f>
        <v>1038.1500000000001</v>
      </c>
      <c r="G63" s="22">
        <f>'Week 40'!G63+'Week 41'!G63+'Week 42'!G63+'Week 43'!G63+'Week 44'!G63</f>
        <v>1092.7000000000003</v>
      </c>
      <c r="H63" s="22">
        <f>'Week 40'!H63+'Week 41'!H63+'Week 42'!H63+'Week 43'!H63+'Week 44'!H63</f>
        <v>1083.8500000000001</v>
      </c>
      <c r="I63" s="22">
        <f>'Week 40'!I63+'Week 41'!I63+'Week 42'!I63+'Week 43'!I63</f>
        <v>780.47</v>
      </c>
      <c r="J63" s="39"/>
      <c r="K63" s="22">
        <f>SUM(C63:I63)</f>
        <v>6393.0800000000008</v>
      </c>
      <c r="L63" s="29"/>
    </row>
    <row r="64" spans="1:13">
      <c r="A64" s="337"/>
      <c r="B64" s="65" t="s">
        <v>3</v>
      </c>
      <c r="C64" s="22">
        <f>'Week 41'!C64+'Week 42'!C64+'Week 43'!C64+'Week 44'!C64</f>
        <v>814.26987756987762</v>
      </c>
      <c r="D64" s="22">
        <f>'Week 41'!D64+'Week 42'!D64+'Week 43'!D64+'Week 44'!D64</f>
        <v>874.88618618618614</v>
      </c>
      <c r="E64" s="22">
        <f>'Week 41'!E64+'Week 42'!E64+'Week 43'!E64+'Week 44'!E64</f>
        <v>672.72426916712629</v>
      </c>
      <c r="F64" s="22">
        <f>'Week 40'!F64+'Week 41'!F64+'Week 42'!F64+'Week 43'!F64+'Week 44'!F64</f>
        <v>1016.739142989143</v>
      </c>
      <c r="G64" s="22">
        <f>'Week 40'!G64+'Week 41'!G64+'Week 42'!G64+'Week 43'!G64+'Week 44'!G64</f>
        <v>1125.7256294756294</v>
      </c>
      <c r="H64" s="22">
        <f>'Week 40'!H64+'Week 41'!H64+'Week 42'!H64+'Week 43'!H64+'Week 44'!H64</f>
        <v>1105.5953453453453</v>
      </c>
      <c r="I64" s="22">
        <f>'Week 40'!I64+'Week 41'!I64+'Week 42'!I64+'Week 43'!I64</f>
        <v>803.60690690690694</v>
      </c>
      <c r="J64" s="39"/>
      <c r="K64" s="22">
        <f>SUM(C64:I64)</f>
        <v>6413.5473576402146</v>
      </c>
      <c r="L64" s="4"/>
    </row>
    <row r="65" spans="1:14">
      <c r="A65" s="338"/>
      <c r="B65" s="64" t="s">
        <v>4</v>
      </c>
      <c r="C65" s="42">
        <f t="shared" ref="C65:I65" si="14">IF(C63=0,0,C64/C63)</f>
        <v>0.99614626210501023</v>
      </c>
      <c r="D65" s="42">
        <f t="shared" si="14"/>
        <v>0.97153443142427265</v>
      </c>
      <c r="E65" s="42">
        <f t="shared" si="14"/>
        <v>0.98934404336533432</v>
      </c>
      <c r="F65" s="42">
        <f t="shared" si="14"/>
        <v>0.97937595047839232</v>
      </c>
      <c r="G65" s="42">
        <f t="shared" si="14"/>
        <v>1.0302238761559706</v>
      </c>
      <c r="H65" s="42">
        <f t="shared" si="14"/>
        <v>1.0200630579373025</v>
      </c>
      <c r="I65" s="42">
        <f t="shared" si="14"/>
        <v>1.0296448382473471</v>
      </c>
      <c r="J65" s="41"/>
      <c r="K65" s="42">
        <f>IF(K63=0,0,K64/K63)</f>
        <v>1.0032014862382785</v>
      </c>
      <c r="L65" s="4"/>
    </row>
    <row r="66" spans="1:14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81" t="s">
        <v>189</v>
      </c>
      <c r="M66" s="281" t="s">
        <v>188</v>
      </c>
      <c r="N66" s="276" t="s">
        <v>195</v>
      </c>
    </row>
    <row r="67" spans="1:14">
      <c r="A67" s="336" t="s">
        <v>126</v>
      </c>
      <c r="B67" s="64" t="s">
        <v>127</v>
      </c>
      <c r="C67" s="28">
        <f>'Week 41'!C67+'Week 42'!C67+'Week 43'!C67+'Week 44'!C67</f>
        <v>11397.64975</v>
      </c>
      <c r="D67" s="28">
        <f>'Week 41'!D67+'Week 42'!D67+'Week 43'!D67+'Week 44'!D67</f>
        <v>12536.653299999998</v>
      </c>
      <c r="E67" s="28">
        <f>'Week 41'!E67+'Week 42'!E67+'Week 43'!E67+'Week 44'!E67</f>
        <v>9587.0916000000016</v>
      </c>
      <c r="F67" s="28">
        <f>'Week 40'!F67+'Week 41'!F67+'Week 42'!F67+'Week 43'!F67+'Week 44'!F67</f>
        <v>14476.246206500004</v>
      </c>
      <c r="G67" s="28">
        <f>'Week 40'!G67+'Week 41'!G67+'Week 42'!G67+'Week 43'!G67+'Week 44'!G67</f>
        <v>15190.012200000001</v>
      </c>
      <c r="H67" s="28">
        <f>'Week 40'!H67+'Week 41'!H67+'Week 42'!H67+'Week 43'!H67+'Week 44'!H67</f>
        <v>15093.888325</v>
      </c>
      <c r="I67" s="28">
        <f>'Week 40'!I67+'Week 41'!I67+'Week 42'!I67+'Week 43'!I67</f>
        <v>10918.548499999999</v>
      </c>
      <c r="J67" s="48"/>
      <c r="K67" s="28">
        <f>SUM(C67:I67)</f>
        <v>89200.089881499996</v>
      </c>
      <c r="L67" s="273">
        <v>73642</v>
      </c>
      <c r="M67" s="271">
        <f>+K67-L67</f>
        <v>15558.089881499996</v>
      </c>
      <c r="N67" s="278">
        <f>98000/365*M69</f>
        <v>8054.7945205479446</v>
      </c>
    </row>
    <row r="68" spans="1:14">
      <c r="A68" s="337"/>
      <c r="B68" s="65" t="s">
        <v>128</v>
      </c>
      <c r="C68" s="28">
        <f>'Week 41'!C68+'Week 42'!C68+'Week 43'!C68+'Week 44'!C68</f>
        <v>11363.909376576577</v>
      </c>
      <c r="D68" s="28">
        <f>'Week 41'!D68+'Week 42'!D68+'Week 43'!D68+'Week 44'!D68</f>
        <v>12167.681628828832</v>
      </c>
      <c r="E68" s="28">
        <f>'Week 41'!E68+'Week 42'!E68+'Week 43'!E68+'Week 44'!E68</f>
        <v>9487.0146091560946</v>
      </c>
      <c r="F68" s="28">
        <f>'Week 40'!F68+'Week 41'!F68+'Week 42'!F68+'Week 43'!F68+'Week 44'!F68</f>
        <v>14190.324536036038</v>
      </c>
      <c r="G68" s="28">
        <f>'Week 40'!G68+'Week 41'!G68+'Week 42'!G68+'Week 43'!G68+'Week 44'!G68</f>
        <v>15635.48534684685</v>
      </c>
      <c r="H68" s="28">
        <f>'Week 40'!H68+'Week 41'!H68+'Week 42'!H68+'Week 43'!H68+'Week 44'!H68</f>
        <v>15368.557779279283</v>
      </c>
      <c r="I68" s="28">
        <f>'Week 40'!I68+'Week 41'!I68+'Week 42'!I68+'Week 43'!I68</f>
        <v>11222.518385585587</v>
      </c>
      <c r="J68" s="48"/>
      <c r="K68" s="28">
        <f>SUM(C68:I68)</f>
        <v>89435.491662309258</v>
      </c>
      <c r="L68" s="275">
        <v>41548</v>
      </c>
      <c r="M68" s="277" t="s">
        <v>194</v>
      </c>
      <c r="N68" s="279">
        <f>+M67-N67</f>
        <v>7503.2953609520519</v>
      </c>
    </row>
    <row r="69" spans="1:14">
      <c r="A69" s="338"/>
      <c r="B69" s="64" t="s">
        <v>4</v>
      </c>
      <c r="C69" s="42">
        <f t="shared" ref="C69:I69" si="15">IF(C67=0,0,C68/C67)</f>
        <v>0.99703970782016504</v>
      </c>
      <c r="D69" s="42">
        <f t="shared" si="15"/>
        <v>0.9705685670376506</v>
      </c>
      <c r="E69" s="42">
        <f t="shared" si="15"/>
        <v>0.98956127728623067</v>
      </c>
      <c r="F69" s="42">
        <f t="shared" si="15"/>
        <v>0.98024890801210718</v>
      </c>
      <c r="G69" s="42">
        <f t="shared" si="15"/>
        <v>1.0293267142238931</v>
      </c>
      <c r="H69" s="42">
        <f t="shared" si="15"/>
        <v>1.0181973954202608</v>
      </c>
      <c r="I69" s="42">
        <f t="shared" si="15"/>
        <v>1.0278397706055515</v>
      </c>
      <c r="J69" s="41"/>
      <c r="K69" s="42">
        <f>IF(K67=0,0,K68/K67)</f>
        <v>1.0026390307579509</v>
      </c>
      <c r="L69" s="282" t="s">
        <v>196</v>
      </c>
      <c r="M69" s="283">
        <v>30</v>
      </c>
      <c r="N69" s="280" t="s">
        <v>188</v>
      </c>
    </row>
    <row r="70" spans="1:14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4">
      <c r="A71" s="68" t="str">
        <f>'Week 1'!A71</f>
        <v>Hours Variance (Act. minus Std.)</v>
      </c>
      <c r="B71" s="57">
        <f>'Week 1'!B71</f>
        <v>0</v>
      </c>
      <c r="C71" s="47">
        <f>IF(C63=0,0,C63-C64)</f>
        <v>3.1501224301225648</v>
      </c>
      <c r="D71" s="47">
        <f t="shared" ref="D71:I71" si="16">IF(D63=0,0,D63-D64)</f>
        <v>25.633813813813958</v>
      </c>
      <c r="E71" s="47">
        <f t="shared" si="16"/>
        <v>7.245730832873619</v>
      </c>
      <c r="F71" s="47">
        <f t="shared" si="16"/>
        <v>21.410857010857058</v>
      </c>
      <c r="G71" s="47">
        <f t="shared" si="16"/>
        <v>-33.025629475629103</v>
      </c>
      <c r="H71" s="47">
        <f t="shared" si="16"/>
        <v>-21.745345345345186</v>
      </c>
      <c r="I71" s="47">
        <f t="shared" si="16"/>
        <v>-23.136906906906916</v>
      </c>
      <c r="J71" s="26"/>
      <c r="K71" s="47">
        <f>IF(K63=0,0,K63-K64)</f>
        <v>-20.467357640213777</v>
      </c>
      <c r="L71" s="4"/>
    </row>
    <row r="72" spans="1:14">
      <c r="A72" s="68" t="str">
        <f>'Week 1'!A72</f>
        <v>Cost Variance (Act. Minus Std.)</v>
      </c>
      <c r="B72" s="136">
        <v>0</v>
      </c>
      <c r="C72" s="137">
        <f>IF(C64=0,0,C67-C68)</f>
        <v>33.74037342342308</v>
      </c>
      <c r="D72" s="137">
        <f t="shared" ref="D72:I72" si="17">IF(D64=0,0,D67-D68)</f>
        <v>368.97167117116624</v>
      </c>
      <c r="E72" s="137">
        <f t="shared" si="17"/>
        <v>100.07699084390697</v>
      </c>
      <c r="F72" s="137">
        <f t="shared" si="17"/>
        <v>285.92167046396571</v>
      </c>
      <c r="G72" s="137">
        <f t="shared" si="17"/>
        <v>-445.47314684684898</v>
      </c>
      <c r="H72" s="137">
        <f t="shared" si="17"/>
        <v>-274.66945427928295</v>
      </c>
      <c r="I72" s="137">
        <f t="shared" si="17"/>
        <v>-303.96988558558769</v>
      </c>
      <c r="J72" s="26"/>
      <c r="K72" s="137">
        <f>IF(K64=0,0,K67-K68)</f>
        <v>-235.40178080926125</v>
      </c>
      <c r="L72" s="4"/>
    </row>
    <row r="73" spans="1:14">
      <c r="A73" s="68" t="s">
        <v>154</v>
      </c>
      <c r="B73" s="78">
        <f>IF(K64=0,0,(K64*60)/K11)</f>
        <v>60.994268736473749</v>
      </c>
      <c r="C73" s="78">
        <f>IF(C63=0,0,(C63*60)/C11)</f>
        <v>63.040102827763512</v>
      </c>
      <c r="D73" s="78">
        <f t="shared" ref="D73:I73" si="18">IF(D63=0,0,(D63*60)/D11)</f>
        <v>59.968035516093238</v>
      </c>
      <c r="E73" s="78">
        <f t="shared" si="18"/>
        <v>71.57578947368421</v>
      </c>
      <c r="F73" s="78">
        <f t="shared" si="18"/>
        <v>63.045546558704459</v>
      </c>
      <c r="G73" s="78">
        <f t="shared" si="18"/>
        <v>55.608142493638688</v>
      </c>
      <c r="H73" s="78">
        <f t="shared" si="18"/>
        <v>57.195250659630616</v>
      </c>
      <c r="I73" s="78">
        <f t="shared" si="18"/>
        <v>61.942063492063497</v>
      </c>
      <c r="J73" s="26"/>
      <c r="K73" s="78">
        <f>IF(K63=0,0,(K63*60)/K11)</f>
        <v>60.799619591060399</v>
      </c>
      <c r="L73" s="4"/>
    </row>
    <row r="74" spans="1:14">
      <c r="A74" s="68" t="str">
        <f>'Week 1'!A74</f>
        <v>Rooms Cleaned per AM GRA</v>
      </c>
      <c r="B74" s="78">
        <f>IF(K16=0,0,(K8/(K16/8)))</f>
        <v>16.652690691661277</v>
      </c>
      <c r="C74" s="78">
        <f t="shared" ref="C74:K74" si="19">IF(C15=0,0,(C8/(C15/8)))</f>
        <v>15.957894736842105</v>
      </c>
      <c r="D74" s="78">
        <f t="shared" si="19"/>
        <v>15.818303273213091</v>
      </c>
      <c r="E74" s="78">
        <f t="shared" si="19"/>
        <v>17.040527803958529</v>
      </c>
      <c r="F74" s="78">
        <f t="shared" si="19"/>
        <v>17.132711939636039</v>
      </c>
      <c r="G74" s="78">
        <f t="shared" si="19"/>
        <v>16.85058102296642</v>
      </c>
      <c r="H74" s="78">
        <f t="shared" si="19"/>
        <v>16.530129255415986</v>
      </c>
      <c r="I74" s="78">
        <f t="shared" si="19"/>
        <v>16.643296608956934</v>
      </c>
      <c r="J74" s="26"/>
      <c r="K74" s="78">
        <f t="shared" si="19"/>
        <v>16.558366637125228</v>
      </c>
      <c r="L74" s="4"/>
    </row>
    <row r="75" spans="1:14">
      <c r="A75" s="68" t="str">
        <f>'Week 1'!A75</f>
        <v>Rooms Cleaned per PM GRA</v>
      </c>
      <c r="B75" s="78">
        <f>IF(K20=0,0,(K9/(K20/8)))</f>
        <v>13.134020618556701</v>
      </c>
      <c r="C75" s="78">
        <f>IF(C19=0,0,(C9/(C19/8)))</f>
        <v>10.88</v>
      </c>
      <c r="D75" s="78">
        <f t="shared" ref="D75:I75" si="20">IF(D19=0,0,(D9/(D19/8)))</f>
        <v>14.444444444444445</v>
      </c>
      <c r="E75" s="78">
        <f t="shared" si="20"/>
        <v>0</v>
      </c>
      <c r="F75" s="78">
        <f t="shared" si="20"/>
        <v>13.548387096774194</v>
      </c>
      <c r="G75" s="78">
        <f t="shared" si="20"/>
        <v>11.851851851851851</v>
      </c>
      <c r="H75" s="78">
        <f t="shared" si="20"/>
        <v>0</v>
      </c>
      <c r="I75" s="78">
        <f t="shared" si="20"/>
        <v>14.210526315789474</v>
      </c>
      <c r="J75" s="26"/>
      <c r="K75" s="78">
        <f>IF(K19=0,0,(K9/(K19/8)))</f>
        <v>12.894736842105264</v>
      </c>
      <c r="L75" s="4"/>
    </row>
    <row r="76" spans="1:14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1">IF(D27=0,0,(D12/(D27/7.5)))</f>
        <v>0</v>
      </c>
      <c r="E76" s="78">
        <f t="shared" si="21"/>
        <v>0</v>
      </c>
      <c r="F76" s="78">
        <f t="shared" si="21"/>
        <v>0</v>
      </c>
      <c r="G76" s="78">
        <f t="shared" si="21"/>
        <v>0</v>
      </c>
      <c r="H76" s="78">
        <f t="shared" si="21"/>
        <v>0</v>
      </c>
      <c r="I76" s="78">
        <f t="shared" si="21"/>
        <v>0</v>
      </c>
      <c r="J76" s="129"/>
      <c r="K76" s="78">
        <f>IF(K27=0,0,(K12/(K27/7.5)))</f>
        <v>0</v>
      </c>
      <c r="L76" s="4"/>
    </row>
    <row r="77" spans="1:14">
      <c r="A77" s="68" t="str">
        <f>'Week 1'!A77</f>
        <v>Rooms per Laundry Attendant</v>
      </c>
      <c r="B77" s="78">
        <f>IF(K44=0,0,(K11/(K44/7.5)))</f>
        <v>52.308121827411163</v>
      </c>
      <c r="C77" s="78">
        <f>IF(C43=0,0,(C11/(C43/7.5)))</f>
        <v>55.837320574162682</v>
      </c>
      <c r="D77" s="78">
        <f t="shared" ref="D77:I77" si="22">IF(D43=0,0,(D11/(D43/7.5)))</f>
        <v>58.658854166666664</v>
      </c>
      <c r="E77" s="78">
        <f t="shared" si="22"/>
        <v>41.224686595949862</v>
      </c>
      <c r="F77" s="78">
        <f t="shared" si="22"/>
        <v>47.591522157996152</v>
      </c>
      <c r="G77" s="78">
        <f t="shared" si="22"/>
        <v>59.545454545454547</v>
      </c>
      <c r="H77" s="78">
        <f t="shared" si="22"/>
        <v>59.842105263157897</v>
      </c>
      <c r="I77" s="78">
        <f t="shared" si="22"/>
        <v>55.04854368932039</v>
      </c>
      <c r="J77" s="38"/>
      <c r="K77" s="78">
        <f>IF(K43=0,0,(K11/(K43/7.5)))</f>
        <v>54.194823044324821</v>
      </c>
      <c r="L77" s="4"/>
    </row>
    <row r="78" spans="1:14">
      <c r="K78" s="49"/>
    </row>
  </sheetData>
  <mergeCells count="14">
    <mergeCell ref="A67:A69"/>
    <mergeCell ref="A31:A33"/>
    <mergeCell ref="A63:A65"/>
    <mergeCell ref="A59:A61"/>
    <mergeCell ref="A51:A53"/>
    <mergeCell ref="A55:A57"/>
    <mergeCell ref="A47:A49"/>
    <mergeCell ref="A39:A41"/>
    <mergeCell ref="A43:A45"/>
    <mergeCell ref="A35:A37"/>
    <mergeCell ref="A15:A17"/>
    <mergeCell ref="A19:A21"/>
    <mergeCell ref="A23:A25"/>
    <mergeCell ref="A27:A29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colBreaks count="1" manualBreakCount="1">
    <brk id="11" max="1048575" man="1"/>
  </colBreaks>
  <ignoredErrors>
    <ignoredError sqref="K7" formula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46" zoomScaleSheetLayoutView="100" workbookViewId="0">
      <selection activeCell="L66" sqref="L66:N69"/>
    </sheetView>
  </sheetViews>
  <sheetFormatPr defaultRowHeight="15"/>
  <cols>
    <col min="1" max="1" width="23.77734375" style="1" customWidth="1"/>
    <col min="2" max="2" width="19.218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10937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6.5" customHeight="1" thickBot="1">
      <c r="A3" s="4"/>
      <c r="B3" s="4"/>
      <c r="C3" s="4"/>
      <c r="D3" s="4"/>
      <c r="E3" s="140" t="s">
        <v>151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0.74667791426635155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151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45'!C6+'Week 46'!C6+'Week 47'!C6+'Week 48'!C6+'Week 49'!C6</f>
        <v>939</v>
      </c>
      <c r="D6" s="18">
        <f>'Week 45'!D6+'Week 46'!D6+'Week 47'!D6+'Week 48'!D6</f>
        <v>893</v>
      </c>
      <c r="E6" s="18">
        <f>'Week 45'!E6+'Week 46'!E6+'Week 47'!E6+'Week 48'!E6</f>
        <v>545</v>
      </c>
      <c r="F6" s="18">
        <f>'Week 45'!F6+'Week 46'!F6+'Week 47'!F6+'Week 48'!F6</f>
        <v>823</v>
      </c>
      <c r="G6" s="18">
        <f>'Week 45'!G6+'Week 46'!G6+'Week 47'!G6+'Week 48'!G6</f>
        <v>900</v>
      </c>
      <c r="H6" s="18">
        <f>'Week 45'!H6+'Week 46'!H6+'Week 47'!H6+'Week 48'!H6</f>
        <v>903</v>
      </c>
      <c r="I6" s="18">
        <f>'Week 44'!I6+'Week 45'!I6+'Week 46'!I6+'Week 47'!I6+'Week 48'!I6</f>
        <v>899</v>
      </c>
      <c r="J6" s="37"/>
      <c r="K6" s="18">
        <f>SUM(C6:I6)</f>
        <v>5902</v>
      </c>
      <c r="L6" s="263">
        <f>+K67/K6</f>
        <v>13.706677914266352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0.75725806451612898</v>
      </c>
      <c r="D7" s="42">
        <f t="shared" ref="D7:I7" si="0">D6/1240</f>
        <v>0.72016129032258069</v>
      </c>
      <c r="E7" s="42">
        <f t="shared" si="0"/>
        <v>0.43951612903225806</v>
      </c>
      <c r="F7" s="42">
        <f t="shared" si="0"/>
        <v>0.66370967741935483</v>
      </c>
      <c r="G7" s="42">
        <f t="shared" si="0"/>
        <v>0.72580645161290325</v>
      </c>
      <c r="H7" s="42">
        <f t="shared" si="0"/>
        <v>0.72822580645161294</v>
      </c>
      <c r="I7" s="42">
        <f t="shared" si="0"/>
        <v>0.72499999999999998</v>
      </c>
      <c r="J7" s="37"/>
      <c r="K7" s="42">
        <f>K6/8680</f>
        <v>0.67995391705069119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45'!C8+'Week 46'!C8+'Week 47'!C8+'Week 48'!C8+'Week 49'!C8</f>
        <v>889</v>
      </c>
      <c r="D8" s="18">
        <f>'Week 45'!D8+'Week 46'!D8+'Week 47'!D8+'Week 48'!D8</f>
        <v>772</v>
      </c>
      <c r="E8" s="18">
        <f>'Week 45'!E8+'Week 46'!E8+'Week 47'!E8+'Week 48'!E8</f>
        <v>585</v>
      </c>
      <c r="F8" s="18">
        <f>'Week 45'!F8+'Week 46'!F8+'Week 47'!F8+'Week 48'!F8</f>
        <v>777</v>
      </c>
      <c r="G8" s="18">
        <f>'Week 45'!G8+'Week 46'!G8+'Week 47'!G8+'Week 48'!G8</f>
        <v>861</v>
      </c>
      <c r="H8" s="18">
        <f>'Week 45'!H8+'Week 46'!H8+'Week 47'!H8+'Week 48'!H8</f>
        <v>869</v>
      </c>
      <c r="I8" s="18">
        <f>'Week 44'!I8+'Week 45'!I8+'Week 46'!I8+'Week 47'!I8+'Week 48'!I8</f>
        <v>885</v>
      </c>
      <c r="J8" s="37"/>
      <c r="K8" s="18">
        <f t="shared" ref="K8:K13" si="1">SUM(C8:I8)</f>
        <v>5638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45'!C9+'Week 46'!C9+'Week 47'!C9+'Week 48'!C9+'Week 49'!C9</f>
        <v>12</v>
      </c>
      <c r="D9" s="18">
        <f>'Week 45'!D9+'Week 46'!D9+'Week 47'!D9+'Week 48'!D9</f>
        <v>14</v>
      </c>
      <c r="E9" s="18">
        <f>'Week 45'!E9+'Week 46'!E9+'Week 47'!E9+'Week 48'!E9</f>
        <v>12</v>
      </c>
      <c r="F9" s="18">
        <f>'Week 45'!F9+'Week 46'!F9+'Week 47'!F9+'Week 48'!F9</f>
        <v>15</v>
      </c>
      <c r="G9" s="18">
        <f>'Week 45'!G9+'Week 46'!G9+'Week 47'!G9+'Week 48'!G9</f>
        <v>0</v>
      </c>
      <c r="H9" s="18">
        <f>'Week 45'!H9+'Week 46'!H9+'Week 47'!H9+'Week 48'!H9</f>
        <v>0</v>
      </c>
      <c r="I9" s="18">
        <f>'Week 44'!I9+'Week 45'!I9+'Week 46'!I9+'Week 47'!I9+'Week 48'!I9</f>
        <v>8</v>
      </c>
      <c r="J9" s="37"/>
      <c r="K9" s="18">
        <f t="shared" si="1"/>
        <v>61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45'!C10+'Week 46'!C10+'Week 47'!C10+'Week 48'!C10+'Week 49'!C10</f>
        <v>10</v>
      </c>
      <c r="D10" s="18">
        <f>'Week 45'!D10+'Week 46'!D10+'Week 47'!D10+'Week 48'!D10</f>
        <v>9</v>
      </c>
      <c r="E10" s="18">
        <f>'Week 45'!E10+'Week 46'!E10+'Week 47'!E10+'Week 48'!E10</f>
        <v>9</v>
      </c>
      <c r="F10" s="18">
        <f>'Week 45'!F10+'Week 46'!F10+'Week 47'!F10+'Week 48'!F10</f>
        <v>1</v>
      </c>
      <c r="G10" s="18">
        <f>'Week 45'!G10+'Week 46'!G10+'Week 47'!G10+'Week 48'!G10</f>
        <v>0</v>
      </c>
      <c r="H10" s="18">
        <f>'Week 45'!H10+'Week 46'!H10+'Week 47'!H10+'Week 48'!H10</f>
        <v>5</v>
      </c>
      <c r="I10" s="18">
        <f>'Week 44'!I10+'Week 45'!I10+'Week 46'!I10+'Week 47'!I10+'Week 48'!I10</f>
        <v>3</v>
      </c>
      <c r="J10" s="37"/>
      <c r="K10" s="18">
        <f t="shared" si="1"/>
        <v>37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45'!C11+'Week 46'!C11+'Week 47'!C11+'Week 48'!C11+'Week 49'!C11</f>
        <v>911</v>
      </c>
      <c r="D11" s="18">
        <f>'Week 45'!D11+'Week 46'!D11+'Week 47'!D11+'Week 48'!D11</f>
        <v>795</v>
      </c>
      <c r="E11" s="18">
        <f>'Week 45'!E11+'Week 46'!E11+'Week 47'!E11+'Week 48'!E11</f>
        <v>606</v>
      </c>
      <c r="F11" s="18">
        <f>'Week 45'!F11+'Week 46'!F11+'Week 47'!F11+'Week 48'!F11</f>
        <v>793</v>
      </c>
      <c r="G11" s="18">
        <f>'Week 45'!G11+'Week 46'!G11+'Week 47'!G11+'Week 48'!G11</f>
        <v>861</v>
      </c>
      <c r="H11" s="18">
        <f>'Week 45'!H11+'Week 46'!H11+'Week 47'!H11+'Week 48'!H11</f>
        <v>874</v>
      </c>
      <c r="I11" s="18">
        <f>'Week 44'!I11+'Week 45'!I11+'Week 46'!I11+'Week 47'!I11+'Week 48'!I11</f>
        <v>896</v>
      </c>
      <c r="J11" s="37"/>
      <c r="K11" s="18">
        <f t="shared" si="1"/>
        <v>5736</v>
      </c>
      <c r="L11" s="284">
        <f>+K63/K11</f>
        <v>1.0069996513249653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45'!C12+'Week 46'!C12+'Week 47'!C12+'Week 48'!C12+'Week 49'!C12</f>
        <v>0</v>
      </c>
      <c r="D12" s="18">
        <f>'Week 45'!D12+'Week 46'!D12+'Week 47'!D12+'Week 48'!D12</f>
        <v>0</v>
      </c>
      <c r="E12" s="18">
        <f>'Week 45'!E12+'Week 46'!E12+'Week 47'!E12+'Week 48'!E12</f>
        <v>0</v>
      </c>
      <c r="F12" s="18">
        <f>'Week 45'!F12+'Week 46'!F12+'Week 47'!F12+'Week 48'!F12</f>
        <v>0</v>
      </c>
      <c r="G12" s="18">
        <f>'Week 45'!G12+'Week 46'!G12+'Week 47'!G12+'Week 48'!G12</f>
        <v>0</v>
      </c>
      <c r="H12" s="18">
        <f>'Week 45'!H12+'Week 46'!H12+'Week 47'!H12+'Week 48'!H12</f>
        <v>0</v>
      </c>
      <c r="I12" s="18">
        <f>'Week 44'!I12+'Week 45'!I12+'Week 46'!I12+'Week 47'!I12+'Week 48'!I12</f>
        <v>0</v>
      </c>
      <c r="J12" s="37"/>
      <c r="K12" s="18">
        <f t="shared" si="1"/>
        <v>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45'!C13+'Week 46'!C13+'Week 47'!C13+'Week 48'!C13+'Week 49'!C13</f>
        <v>40</v>
      </c>
      <c r="D13" s="18">
        <f>'Week 45'!D13+'Week 46'!D13+'Week 47'!D13+'Week 48'!D13</f>
        <v>32</v>
      </c>
      <c r="E13" s="18">
        <f>'Week 45'!E13+'Week 46'!E13+'Week 47'!E13+'Week 48'!E13</f>
        <v>32</v>
      </c>
      <c r="F13" s="18">
        <f>'Week 45'!F13+'Week 46'!F13+'Week 47'!F13+'Week 48'!F13</f>
        <v>32</v>
      </c>
      <c r="G13" s="18">
        <f>'Week 45'!G13+'Week 46'!G13+'Week 47'!G13+'Week 48'!G13</f>
        <v>32</v>
      </c>
      <c r="H13" s="18">
        <f>'Week 45'!H13+'Week 46'!H13+'Week 47'!H13+'Week 48'!H13</f>
        <v>32</v>
      </c>
      <c r="I13" s="18">
        <f>'Week 44'!I13+'Week 45'!I13+'Week 46'!I13+'Week 47'!I13+'Week 48'!I13</f>
        <v>40</v>
      </c>
      <c r="J13" s="37"/>
      <c r="K13" s="18">
        <f t="shared" si="1"/>
        <v>240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45'!C15+'Week 46'!C15+'Week 47'!C15+'Week 48'!C15+'Week 49'!C15</f>
        <v>409.40000000000003</v>
      </c>
      <c r="D15" s="22">
        <f>'Week 45'!D15+'Week 46'!D15+'Week 47'!D15+'Week 48'!D15</f>
        <v>386.70000000000005</v>
      </c>
      <c r="E15" s="22">
        <f>'Week 45'!E15+'Week 46'!E15+'Week 47'!E15+'Week 48'!E15</f>
        <v>271.89999999999998</v>
      </c>
      <c r="F15" s="22">
        <f>'Week 45'!F15+'Week 46'!F15+'Week 47'!F15+'Week 48'!F15</f>
        <v>369.95</v>
      </c>
      <c r="G15" s="22">
        <f>'Week 45'!G15+'Week 46'!G15+'Week 47'!G15+'Week 48'!G15</f>
        <v>421.04999999999995</v>
      </c>
      <c r="H15" s="22">
        <f>'Week 45'!H15+'Week 46'!H15+'Week 47'!H15+'Week 48'!H15</f>
        <v>411.29999999999995</v>
      </c>
      <c r="I15" s="22">
        <f>'Week 44'!I15+'Week 45'!I15+'Week 46'!I15+'Week 47'!I15+'Week 48'!I15</f>
        <v>403.1</v>
      </c>
      <c r="J15" s="39"/>
      <c r="K15" s="22">
        <f>SUM(C15:I15)</f>
        <v>2673.4</v>
      </c>
      <c r="L15" s="4"/>
      <c r="M15" s="21"/>
    </row>
    <row r="16" spans="1:24">
      <c r="A16" s="345"/>
      <c r="B16" s="65" t="s">
        <v>3</v>
      </c>
      <c r="C16" s="22">
        <f>'Week 45'!C16+'Week 46'!C16+'Week 47'!C16+'Week 48'!C16+'Week 49'!C16</f>
        <v>430.03003003003005</v>
      </c>
      <c r="D16" s="22">
        <f>'Week 45'!D16+'Week 46'!D16+'Week 47'!D16+'Week 48'!D16</f>
        <v>370.93093093093103</v>
      </c>
      <c r="E16" s="22">
        <f>'Week 45'!E16+'Week 46'!E16+'Week 47'!E16+'Week 48'!E16</f>
        <v>279.63963963963965</v>
      </c>
      <c r="F16" s="22">
        <f>'Week 45'!F16+'Week 46'!F16+'Week 47'!F16+'Week 48'!F16</f>
        <v>373.33333333333337</v>
      </c>
      <c r="G16" s="22">
        <f>'Week 45'!G16+'Week 46'!G16+'Week 47'!G16+'Week 48'!G16</f>
        <v>411.7717717717718</v>
      </c>
      <c r="H16" s="22">
        <f>'Week 45'!H16+'Week 46'!H16+'Week 47'!H16+'Week 48'!H16</f>
        <v>416.5765765765766</v>
      </c>
      <c r="I16" s="22">
        <f>'Week 44'!I16+'Week 45'!I16+'Week 46'!I16+'Week 47'!I16+'Week 48'!I16</f>
        <v>427.62762762762765</v>
      </c>
      <c r="J16" s="39"/>
      <c r="K16" s="22">
        <f>SUM(C16:I16)</f>
        <v>2709.9099099099103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1.0503908891793601</v>
      </c>
      <c r="D17" s="42">
        <f t="shared" si="2"/>
        <v>0.95922144021445821</v>
      </c>
      <c r="E17" s="42">
        <f t="shared" si="2"/>
        <v>1.0284650225805063</v>
      </c>
      <c r="F17" s="42">
        <f t="shared" si="2"/>
        <v>1.0091453800063073</v>
      </c>
      <c r="G17" s="42">
        <f t="shared" si="2"/>
        <v>0.97796407023339704</v>
      </c>
      <c r="H17" s="42">
        <f t="shared" si="2"/>
        <v>1.012829021581757</v>
      </c>
      <c r="I17" s="42">
        <f t="shared" si="2"/>
        <v>1.0608475009368088</v>
      </c>
      <c r="J17" s="41"/>
      <c r="K17" s="42">
        <f>IF(K15=0,0,K16/K15)</f>
        <v>1.0136567329654784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45'!C19+'Week 46'!C19+'Week 47'!C19+'Week 48'!C19+'Week 49'!C19</f>
        <v>11</v>
      </c>
      <c r="D19" s="22">
        <f>'Week 45'!D19+'Week 46'!D19+'Week 47'!D19+'Week 48'!D19</f>
        <v>8</v>
      </c>
      <c r="E19" s="22">
        <f>'Week 45'!E19+'Week 46'!E19+'Week 47'!E19+'Week 48'!E19</f>
        <v>8</v>
      </c>
      <c r="F19" s="22">
        <f>'Week 45'!F19+'Week 46'!F19+'Week 47'!F19+'Week 48'!F19</f>
        <v>7.8</v>
      </c>
      <c r="G19" s="22">
        <f>'Week 45'!G19+'Week 46'!G19+'Week 47'!G19+'Week 48'!G19</f>
        <v>0</v>
      </c>
      <c r="H19" s="22">
        <f>'Week 45'!H19+'Week 46'!H19+'Week 47'!H19+'Week 48'!H19</f>
        <v>0</v>
      </c>
      <c r="I19" s="22">
        <f>'Week 44'!I19+'Week 45'!I19+'Week 46'!I19+'Week 47'!I19+'Week 48'!I19</f>
        <v>5.4</v>
      </c>
      <c r="J19" s="39"/>
      <c r="K19" s="22">
        <f>SUM(C19:I19)</f>
        <v>40.199999999999996</v>
      </c>
      <c r="L19" s="4"/>
      <c r="M19" s="4"/>
    </row>
    <row r="20" spans="1:13">
      <c r="A20" s="345"/>
      <c r="B20" s="65" t="s">
        <v>3</v>
      </c>
      <c r="C20" s="22">
        <f>'Week 45'!C20+'Week 46'!C20+'Week 47'!C20+'Week 48'!C20+'Week 49'!C20</f>
        <v>8</v>
      </c>
      <c r="D20" s="22">
        <f>'Week 45'!D20+'Week 46'!D20+'Week 47'!D20+'Week 48'!D20</f>
        <v>8</v>
      </c>
      <c r="E20" s="22">
        <f>'Week 45'!E20+'Week 46'!E20+'Week 47'!E20+'Week 48'!E20</f>
        <v>8</v>
      </c>
      <c r="F20" s="22">
        <f>'Week 45'!F20+'Week 46'!F20+'Week 47'!F20+'Week 48'!F20</f>
        <v>9.8461538461538467</v>
      </c>
      <c r="G20" s="22">
        <f>'Week 45'!G20+'Week 46'!G20+'Week 47'!G20+'Week 48'!G20</f>
        <v>0</v>
      </c>
      <c r="H20" s="22">
        <f>'Week 45'!H20+'Week 46'!H20+'Week 47'!H20+'Week 48'!H20</f>
        <v>0</v>
      </c>
      <c r="I20" s="22">
        <f>'Week 44'!I20+'Week 45'!I20+'Week 46'!I20+'Week 47'!I20+'Week 48'!I20</f>
        <v>4.9230769230769234</v>
      </c>
      <c r="J20" s="39"/>
      <c r="K20" s="22">
        <f>SUM(C20:I20)</f>
        <v>38.769230769230774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0.72727272727272729</v>
      </c>
      <c r="D21" s="42">
        <f t="shared" si="3"/>
        <v>1</v>
      </c>
      <c r="E21" s="42">
        <f t="shared" si="3"/>
        <v>1</v>
      </c>
      <c r="F21" s="42">
        <f t="shared" si="3"/>
        <v>1.26232741617357</v>
      </c>
      <c r="G21" s="42">
        <f t="shared" si="3"/>
        <v>0</v>
      </c>
      <c r="H21" s="42">
        <f t="shared" si="3"/>
        <v>0</v>
      </c>
      <c r="I21" s="42">
        <f t="shared" si="3"/>
        <v>0.9116809116809117</v>
      </c>
      <c r="J21" s="41"/>
      <c r="K21" s="42">
        <f>IF(K19=0,0,K20/K19)</f>
        <v>0.9644087256027557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45'!C23+'Week 46'!C23+'Week 47'!C23+'Week 48'!C23+'Week 49'!C23</f>
        <v>87</v>
      </c>
      <c r="D23" s="22">
        <f>'Week 45'!D23+'Week 46'!D23+'Week 47'!D23+'Week 48'!D23</f>
        <v>79</v>
      </c>
      <c r="E23" s="22">
        <f>'Week 45'!E23+'Week 46'!E23+'Week 47'!E23+'Week 48'!E23</f>
        <v>60.8</v>
      </c>
      <c r="F23" s="22">
        <f>'Week 45'!F23+'Week 46'!F23+'Week 47'!F23+'Week 48'!F23</f>
        <v>72.900000000000006</v>
      </c>
      <c r="G23" s="22">
        <f>'Week 45'!G23+'Week 46'!G23+'Week 47'!G23+'Week 48'!G23</f>
        <v>82.7</v>
      </c>
      <c r="H23" s="22">
        <f>'Week 45'!H23+'Week 46'!H23+'Week 47'!H23+'Week 48'!H23</f>
        <v>90</v>
      </c>
      <c r="I23" s="22">
        <f>'Week 44'!I23+'Week 45'!I23+'Week 46'!I23+'Week 47'!I23+'Week 48'!I23</f>
        <v>97.2</v>
      </c>
      <c r="J23" s="39"/>
      <c r="K23" s="22">
        <f>SUM(C23:I23)</f>
        <v>569.6</v>
      </c>
      <c r="L23" s="4"/>
      <c r="M23" s="4"/>
    </row>
    <row r="24" spans="1:13">
      <c r="A24" s="337"/>
      <c r="B24" s="65" t="s">
        <v>3</v>
      </c>
      <c r="C24" s="22">
        <f>'Week 45'!C24+'Week 46'!C24+'Week 47'!C24+'Week 48'!C24+'Week 49'!C24</f>
        <v>97.5</v>
      </c>
      <c r="D24" s="22">
        <f>'Week 45'!D24+'Week 46'!D24+'Week 47'!D24+'Week 48'!D24</f>
        <v>82.5</v>
      </c>
      <c r="E24" s="22">
        <f>'Week 45'!E24+'Week 46'!E24+'Week 47'!E24+'Week 48'!E24</f>
        <v>67.5</v>
      </c>
      <c r="F24" s="22">
        <f>'Week 45'!F24+'Week 46'!F24+'Week 47'!F24+'Week 48'!F24</f>
        <v>82.5</v>
      </c>
      <c r="G24" s="22">
        <f>'Week 45'!G24+'Week 46'!G24+'Week 47'!G24+'Week 48'!G24</f>
        <v>82.5</v>
      </c>
      <c r="H24" s="22">
        <f>'Week 45'!H24+'Week 46'!H24+'Week 47'!H24+'Week 48'!H24</f>
        <v>82.5</v>
      </c>
      <c r="I24" s="22">
        <f>'Week 44'!I24+'Week 45'!I24+'Week 46'!I24+'Week 47'!I24+'Week 48'!I24</f>
        <v>90</v>
      </c>
      <c r="J24" s="39"/>
      <c r="K24" s="22">
        <f>SUM(C24:I24)</f>
        <v>585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1.1206896551724137</v>
      </c>
      <c r="D25" s="42">
        <f t="shared" si="4"/>
        <v>1.0443037974683544</v>
      </c>
      <c r="E25" s="42">
        <f t="shared" si="4"/>
        <v>1.1101973684210527</v>
      </c>
      <c r="F25" s="42">
        <f t="shared" si="4"/>
        <v>1.1316872427983538</v>
      </c>
      <c r="G25" s="42">
        <f t="shared" si="4"/>
        <v>0.99758162031438935</v>
      </c>
      <c r="H25" s="42">
        <f t="shared" si="4"/>
        <v>0.91666666666666663</v>
      </c>
      <c r="I25" s="42">
        <f t="shared" si="4"/>
        <v>0.92592592592592593</v>
      </c>
      <c r="J25" s="41"/>
      <c r="K25" s="42">
        <f>IF(K23=0,0,K24/K23)</f>
        <v>1.0270365168539326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45'!C27+'Week 46'!C27+'Week 47'!C27+'Week 48'!C27+'Week 49'!C27</f>
        <v>0</v>
      </c>
      <c r="D27" s="22">
        <f>'Week 45'!D27+'Week 46'!D27+'Week 47'!D27+'Week 48'!D27</f>
        <v>0</v>
      </c>
      <c r="E27" s="22">
        <f>'Week 45'!E27+'Week 46'!E27+'Week 47'!E27+'Week 48'!E27</f>
        <v>15</v>
      </c>
      <c r="F27" s="22">
        <f>'Week 45'!F27+'Week 46'!F27+'Week 47'!F27+'Week 48'!F27</f>
        <v>0</v>
      </c>
      <c r="G27" s="22">
        <f>'Week 45'!G27+'Week 46'!G27+'Week 47'!G27+'Week 48'!G27</f>
        <v>0</v>
      </c>
      <c r="H27" s="22">
        <f>'Week 45'!H27+'Week 46'!H27+'Week 47'!H27+'Week 48'!H27</f>
        <v>0</v>
      </c>
      <c r="I27" s="22">
        <f>'Week 44'!I27+'Week 45'!I27+'Week 46'!I27+'Week 47'!I27+'Week 48'!I27</f>
        <v>0</v>
      </c>
      <c r="J27" s="39"/>
      <c r="K27" s="22">
        <f>SUM(C27:I27)</f>
        <v>15</v>
      </c>
      <c r="L27" s="4"/>
      <c r="M27" s="4"/>
    </row>
    <row r="28" spans="1:13">
      <c r="A28" s="337"/>
      <c r="B28" s="65" t="s">
        <v>3</v>
      </c>
      <c r="C28" s="22">
        <f>'Week 45'!C28+'Week 46'!C28+'Week 47'!C28+'Week 48'!C28+'Week 49'!C28</f>
        <v>0</v>
      </c>
      <c r="D28" s="22">
        <f>'Week 45'!D28+'Week 46'!D28+'Week 47'!D28+'Week 48'!D28</f>
        <v>0</v>
      </c>
      <c r="E28" s="22">
        <f>'Week 45'!E28+'Week 46'!E28+'Week 47'!E28+'Week 48'!E28</f>
        <v>0</v>
      </c>
      <c r="F28" s="22">
        <f>'Week 45'!F28+'Week 46'!F28+'Week 47'!F28+'Week 48'!F28</f>
        <v>0</v>
      </c>
      <c r="G28" s="22">
        <f>'Week 45'!G28+'Week 46'!G28+'Week 47'!G28+'Week 48'!G28</f>
        <v>0</v>
      </c>
      <c r="H28" s="22">
        <f>'Week 45'!H28+'Week 46'!H28+'Week 47'!H28+'Week 48'!H28</f>
        <v>0</v>
      </c>
      <c r="I28" s="22">
        <f>'Week 44'!I28+'Week 45'!I28+'Week 46'!I28+'Week 47'!I28+'Week 48'!I28</f>
        <v>0</v>
      </c>
      <c r="J28" s="39"/>
      <c r="K28" s="22">
        <f>SUM(C28:I28)</f>
        <v>0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  <c r="I29" s="42">
        <f t="shared" si="5"/>
        <v>0</v>
      </c>
      <c r="J29" s="41"/>
      <c r="K29" s="42">
        <f>IF(K27=0,0,K28/K27)</f>
        <v>0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45'!C31+'Week 46'!C31+'Week 47'!C31+'Week 48'!C31+'Week 49'!C31</f>
        <v>37.549999999999997</v>
      </c>
      <c r="D31" s="22">
        <f>'Week 45'!D31+'Week 46'!D31+'Week 47'!D31+'Week 48'!D31</f>
        <v>30.5</v>
      </c>
      <c r="E31" s="22">
        <f>'Week 45'!E31+'Week 46'!E31+'Week 47'!E31+'Week 48'!E31</f>
        <v>26.5</v>
      </c>
      <c r="F31" s="22">
        <f>'Week 45'!F31+'Week 46'!F31+'Week 47'!F31+'Week 48'!F31</f>
        <v>28.25</v>
      </c>
      <c r="G31" s="22">
        <f>'Week 45'!G31+'Week 46'!G31+'Week 47'!G31+'Week 48'!G31</f>
        <v>26.65</v>
      </c>
      <c r="H31" s="22">
        <f>'Week 45'!H31+'Week 46'!H31+'Week 47'!H31+'Week 48'!H31</f>
        <v>30</v>
      </c>
      <c r="I31" s="22">
        <f>'Week 44'!I31+'Week 45'!I31+'Week 46'!I31+'Week 47'!I31+'Week 48'!I31</f>
        <v>34.049999999999997</v>
      </c>
      <c r="J31" s="39"/>
      <c r="K31" s="22">
        <f>SUM(C31:I31)</f>
        <v>213.5</v>
      </c>
      <c r="L31" s="4"/>
      <c r="M31" s="4"/>
    </row>
    <row r="32" spans="1:13" ht="15.75" customHeight="1">
      <c r="A32" s="337"/>
      <c r="B32" s="65" t="s">
        <v>3</v>
      </c>
      <c r="C32" s="22">
        <f>'Week 45'!C32+'Week 46'!C32+'Week 47'!C32+'Week 48'!C32+'Week 49'!C32</f>
        <v>37.5</v>
      </c>
      <c r="D32" s="22">
        <f>'Week 45'!D32+'Week 46'!D32+'Week 47'!D32+'Week 48'!D32</f>
        <v>30</v>
      </c>
      <c r="E32" s="22">
        <f>'Week 45'!E32+'Week 46'!E32+'Week 47'!E32+'Week 48'!E32</f>
        <v>30</v>
      </c>
      <c r="F32" s="22">
        <f>'Week 45'!F32+'Week 46'!F32+'Week 47'!F32+'Week 48'!F32</f>
        <v>30</v>
      </c>
      <c r="G32" s="22">
        <f>'Week 45'!G32+'Week 46'!G32+'Week 47'!G32+'Week 48'!G32</f>
        <v>30</v>
      </c>
      <c r="H32" s="22">
        <f>'Week 45'!H32+'Week 46'!H32+'Week 47'!H32+'Week 48'!H32</f>
        <v>30</v>
      </c>
      <c r="I32" s="22">
        <f>'Week 44'!I32+'Week 45'!I32+'Week 46'!I32+'Week 47'!I32+'Week 48'!I32</f>
        <v>37.5</v>
      </c>
      <c r="J32" s="39"/>
      <c r="K32" s="22">
        <f>SUM(C32:I32)</f>
        <v>225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0.99866844207723049</v>
      </c>
      <c r="D33" s="42">
        <f t="shared" si="6"/>
        <v>0.98360655737704916</v>
      </c>
      <c r="E33" s="42">
        <f t="shared" si="6"/>
        <v>1.1320754716981132</v>
      </c>
      <c r="F33" s="42">
        <f t="shared" si="6"/>
        <v>1.0619469026548674</v>
      </c>
      <c r="G33" s="42">
        <f t="shared" si="6"/>
        <v>1.125703564727955</v>
      </c>
      <c r="H33" s="42">
        <f t="shared" si="6"/>
        <v>1</v>
      </c>
      <c r="I33" s="42">
        <f t="shared" si="6"/>
        <v>1.1013215859030838</v>
      </c>
      <c r="J33" s="41"/>
      <c r="K33" s="42">
        <f>IF(K31=0,0,K32/K31)</f>
        <v>1.053864168618267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45'!C35+'Week 46'!C35+'Week 47'!C35+'Week 48'!C35+'Week 49'!C35</f>
        <v>35.549999999999997</v>
      </c>
      <c r="D35" s="22">
        <f>'Week 45'!D35+'Week 46'!D35+'Week 47'!D35+'Week 48'!D35</f>
        <v>22.5</v>
      </c>
      <c r="E35" s="22">
        <f>'Week 45'!E35+'Week 46'!E35+'Week 47'!E35+'Week 48'!E35</f>
        <v>26.5</v>
      </c>
      <c r="F35" s="22">
        <f>'Week 45'!F35+'Week 46'!F35+'Week 47'!F35+'Week 48'!F35</f>
        <v>28.25</v>
      </c>
      <c r="G35" s="22">
        <f>'Week 45'!G35+'Week 46'!G35+'Week 47'!G35+'Week 48'!G35</f>
        <v>26.55</v>
      </c>
      <c r="H35" s="22">
        <f>'Week 45'!H35+'Week 46'!H35+'Week 47'!H35+'Week 48'!H35</f>
        <v>29.5</v>
      </c>
      <c r="I35" s="22">
        <f>'Week 44'!I35+'Week 45'!I35+'Week 46'!I35+'Week 47'!I35+'Week 48'!I35</f>
        <v>34.049999999999997</v>
      </c>
      <c r="J35" s="39"/>
      <c r="K35" s="22">
        <f>SUM(C35:I35)</f>
        <v>202.89999999999998</v>
      </c>
      <c r="L35" s="4"/>
      <c r="M35" s="4"/>
    </row>
    <row r="36" spans="1:13">
      <c r="A36" s="337"/>
      <c r="B36" s="65" t="s">
        <v>3</v>
      </c>
      <c r="C36" s="22">
        <f>'Week 45'!C36+'Week 46'!C36+'Week 47'!C36+'Week 48'!C36+'Week 49'!C36</f>
        <v>37.5</v>
      </c>
      <c r="D36" s="22">
        <f>'Week 45'!D36+'Week 46'!D36+'Week 47'!D36+'Week 48'!D36</f>
        <v>30</v>
      </c>
      <c r="E36" s="22">
        <f>'Week 45'!E36+'Week 46'!E36+'Week 47'!E36+'Week 48'!E36</f>
        <v>30</v>
      </c>
      <c r="F36" s="22">
        <f>'Week 45'!F36+'Week 46'!F36+'Week 47'!F36+'Week 48'!F36</f>
        <v>30</v>
      </c>
      <c r="G36" s="22">
        <f>'Week 45'!G36+'Week 46'!G36+'Week 47'!G36+'Week 48'!G36</f>
        <v>30</v>
      </c>
      <c r="H36" s="22">
        <f>'Week 45'!H36+'Week 46'!H36+'Week 47'!H36+'Week 48'!H36</f>
        <v>30</v>
      </c>
      <c r="I36" s="22">
        <f>'Week 44'!I36+'Week 45'!I36+'Week 46'!I36+'Week 47'!I36+'Week 48'!I36</f>
        <v>37.5</v>
      </c>
      <c r="J36" s="39"/>
      <c r="K36" s="22">
        <f>SUM(C36:I36)</f>
        <v>225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1.0548523206751055</v>
      </c>
      <c r="D37" s="42">
        <f t="shared" si="7"/>
        <v>1.3333333333333333</v>
      </c>
      <c r="E37" s="42">
        <f t="shared" si="7"/>
        <v>1.1320754716981132</v>
      </c>
      <c r="F37" s="42">
        <f t="shared" si="7"/>
        <v>1.0619469026548674</v>
      </c>
      <c r="G37" s="42">
        <f t="shared" si="7"/>
        <v>1.1299435028248588</v>
      </c>
      <c r="H37" s="42">
        <f t="shared" si="7"/>
        <v>1.0169491525423728</v>
      </c>
      <c r="I37" s="42">
        <f t="shared" si="7"/>
        <v>1.1013215859030838</v>
      </c>
      <c r="J37" s="41"/>
      <c r="K37" s="42">
        <f>IF(K35=0,0,K36/K35)</f>
        <v>1.1089206505667817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45'!C39+'Week 46'!C39+'Week 47'!C39+'Week 48'!C39+'Week 49'!C39</f>
        <v>68.2</v>
      </c>
      <c r="D39" s="22">
        <f>'Week 45'!D39+'Week 46'!D39+'Week 47'!D39+'Week 48'!D39</f>
        <v>38.4</v>
      </c>
      <c r="E39" s="22">
        <f>'Week 45'!E39+'Week 46'!E39+'Week 47'!E39+'Week 48'!E39</f>
        <v>30.299999999999997</v>
      </c>
      <c r="F39" s="22">
        <f>'Week 45'!F39+'Week 46'!F39+'Week 47'!F39+'Week 48'!F39</f>
        <v>37.6</v>
      </c>
      <c r="G39" s="22">
        <f>'Week 45'!G39+'Week 46'!G39+'Week 47'!G39+'Week 48'!G39</f>
        <v>52.7</v>
      </c>
      <c r="H39" s="22">
        <f>'Week 45'!H39+'Week 46'!H39+'Week 47'!H39+'Week 48'!H39</f>
        <v>30</v>
      </c>
      <c r="I39" s="22">
        <f>'Week 44'!I39+'Week 45'!I39+'Week 46'!I39+'Week 47'!I39+'Week 48'!I39</f>
        <v>38</v>
      </c>
      <c r="J39" s="39"/>
      <c r="K39" s="22">
        <f>SUM(C39:I39)</f>
        <v>295.2</v>
      </c>
      <c r="L39" s="4"/>
      <c r="M39" s="4"/>
    </row>
    <row r="40" spans="1:13" ht="15.75" customHeight="1">
      <c r="A40" s="337"/>
      <c r="B40" s="65" t="s">
        <v>3</v>
      </c>
      <c r="C40" s="22">
        <f>'Week 45'!C40+'Week 46'!C40+'Week 47'!C40+'Week 48'!C40+'Week 49'!C40</f>
        <v>57.1</v>
      </c>
      <c r="D40" s="22">
        <f>'Week 45'!D40+'Week 46'!D40+'Week 47'!D40+'Week 48'!D40</f>
        <v>45.68</v>
      </c>
      <c r="E40" s="22">
        <f>'Week 45'!E40+'Week 46'!E40+'Week 47'!E40+'Week 48'!E40</f>
        <v>45.68</v>
      </c>
      <c r="F40" s="22">
        <f>'Week 45'!F40+'Week 46'!F40+'Week 47'!F40+'Week 48'!F40</f>
        <v>45.68</v>
      </c>
      <c r="G40" s="22">
        <f>'Week 45'!G40+'Week 46'!G40+'Week 47'!G40+'Week 48'!G40</f>
        <v>45.68</v>
      </c>
      <c r="H40" s="22">
        <f>'Week 45'!H40+'Week 46'!H40+'Week 47'!H40+'Week 48'!H40</f>
        <v>45.68</v>
      </c>
      <c r="I40" s="22">
        <f>'Week 44'!I40+'Week 45'!I40+'Week 46'!I40+'Week 47'!I40+'Week 48'!I40</f>
        <v>57.1</v>
      </c>
      <c r="J40" s="39"/>
      <c r="K40" s="22">
        <f>SUM(C40:I40)</f>
        <v>342.6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0.83724340175953083</v>
      </c>
      <c r="D41" s="42">
        <f t="shared" si="8"/>
        <v>1.1895833333333334</v>
      </c>
      <c r="E41" s="42">
        <f t="shared" si="8"/>
        <v>1.5075907590759077</v>
      </c>
      <c r="F41" s="42">
        <f t="shared" si="8"/>
        <v>1.2148936170212765</v>
      </c>
      <c r="G41" s="42">
        <f t="shared" si="8"/>
        <v>0.86679316888045532</v>
      </c>
      <c r="H41" s="42">
        <f t="shared" si="8"/>
        <v>1.5226666666666666</v>
      </c>
      <c r="I41" s="42">
        <f t="shared" si="8"/>
        <v>1.5026315789473685</v>
      </c>
      <c r="J41" s="41"/>
      <c r="K41" s="42">
        <f>IF(K39=0,0,K40/K39)</f>
        <v>1.160569105691057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45'!C43+'Week 46'!C43+'Week 47'!C43+'Week 48'!C43+'Week 49'!C43</f>
        <v>125.1</v>
      </c>
      <c r="D43" s="22">
        <f>'Week 45'!D43+'Week 46'!D43+'Week 47'!D43+'Week 48'!D43</f>
        <v>105</v>
      </c>
      <c r="E43" s="22">
        <f>'Week 45'!E43+'Week 46'!E43+'Week 47'!E43+'Week 48'!E43</f>
        <v>108.1</v>
      </c>
      <c r="F43" s="22">
        <f>'Week 45'!F43+'Week 46'!F43+'Week 47'!F43+'Week 48'!F43</f>
        <v>90</v>
      </c>
      <c r="G43" s="22">
        <f>'Week 45'!G43+'Week 46'!G43+'Week 47'!G43+'Week 48'!G43</f>
        <v>112.7</v>
      </c>
      <c r="H43" s="22">
        <f>'Week 45'!H43+'Week 46'!H43+'Week 47'!H43+'Week 48'!H43</f>
        <v>104.85</v>
      </c>
      <c r="I43" s="22">
        <f>'Week 44'!I43+'Week 45'!I43+'Week 46'!I43+'Week 47'!I43+'Week 48'!I43</f>
        <v>163.1</v>
      </c>
      <c r="J43" s="39"/>
      <c r="K43" s="22">
        <f>SUM(C43:I43)</f>
        <v>808.85</v>
      </c>
      <c r="L43" s="4"/>
      <c r="M43" s="4"/>
    </row>
    <row r="44" spans="1:13" ht="15.75" customHeight="1">
      <c r="A44" s="337"/>
      <c r="B44" s="65" t="s">
        <v>3</v>
      </c>
      <c r="C44" s="22">
        <f>'Week 45'!C44+'Week 46'!C44+'Week 47'!C44+'Week 48'!C44+'Week 49'!C44</f>
        <v>126.12244897959184</v>
      </c>
      <c r="D44" s="22">
        <f>'Week 45'!D44+'Week 46'!D44+'Week 47'!D44+'Week 48'!D44</f>
        <v>108.06122448979592</v>
      </c>
      <c r="E44" s="22">
        <f>'Week 45'!E44+'Week 46'!E44+'Week 47'!E44+'Week 48'!E44</f>
        <v>93.826530612244895</v>
      </c>
      <c r="F44" s="22">
        <f>'Week 45'!F44+'Week 46'!F44+'Week 47'!F44+'Week 48'!F44</f>
        <v>105.76530612244898</v>
      </c>
      <c r="G44" s="22">
        <f>'Week 45'!G44+'Week 46'!G44+'Week 47'!G44+'Week 48'!G44</f>
        <v>102.70408163265306</v>
      </c>
      <c r="H44" s="22">
        <f>'Week 45'!H44+'Week 46'!H44+'Week 47'!H44+'Week 48'!H44</f>
        <v>102.70408163265306</v>
      </c>
      <c r="I44" s="22">
        <f>'Week 44'!I44+'Week 45'!I44+'Week 46'!I44+'Week 47'!I44+'Week 48'!I44</f>
        <v>137.29591836734693</v>
      </c>
      <c r="J44" s="39"/>
      <c r="K44" s="22">
        <f>SUM(C44:I44)</f>
        <v>776.4795918367347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1.0081730533940196</v>
      </c>
      <c r="D45" s="42">
        <f t="shared" si="9"/>
        <v>1.0291545189504374</v>
      </c>
      <c r="E45" s="42">
        <f t="shared" si="9"/>
        <v>0.86796050520115542</v>
      </c>
      <c r="F45" s="42">
        <f t="shared" si="9"/>
        <v>1.1751700680272108</v>
      </c>
      <c r="G45" s="42">
        <f t="shared" si="9"/>
        <v>0.91130507216196144</v>
      </c>
      <c r="H45" s="42">
        <f t="shared" si="9"/>
        <v>0.97953344427899913</v>
      </c>
      <c r="I45" s="42">
        <f t="shared" si="9"/>
        <v>0.84178981218483706</v>
      </c>
      <c r="J45" s="41"/>
      <c r="K45" s="42">
        <f>IF(K43=0,0,K44/K43)</f>
        <v>0.95997971420749795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45'!C47+'Week 46'!C47+'Week 47'!C47+'Week 48'!C47+'Week 49'!C47</f>
        <v>23.7</v>
      </c>
      <c r="D47" s="22">
        <f>'Week 45'!D47+'Week 46'!D47+'Week 47'!D47+'Week 48'!D47</f>
        <v>23.3</v>
      </c>
      <c r="E47" s="22">
        <f>'Week 45'!E47+'Week 46'!E47+'Week 47'!E47+'Week 48'!E47</f>
        <v>30.4</v>
      </c>
      <c r="F47" s="22">
        <f>'Week 45'!F47+'Week 46'!F47+'Week 47'!F47+'Week 48'!F47</f>
        <v>32</v>
      </c>
      <c r="G47" s="22">
        <f>'Week 45'!G47+'Week 46'!G47+'Week 47'!G47+'Week 48'!G47</f>
        <v>16</v>
      </c>
      <c r="H47" s="22">
        <f>'Week 45'!H47+'Week 46'!H47+'Week 47'!H47+'Week 48'!H47</f>
        <v>16.899999999999999</v>
      </c>
      <c r="I47" s="22">
        <f>'Week 44'!I47+'Week 45'!I47+'Week 46'!I47+'Week 47'!I47+'Week 48'!I47</f>
        <v>31.2</v>
      </c>
      <c r="J47" s="39"/>
      <c r="K47" s="22">
        <f>SUM(C47:I47)</f>
        <v>173.5</v>
      </c>
      <c r="L47" s="4"/>
      <c r="M47" s="4"/>
    </row>
    <row r="48" spans="1:13">
      <c r="A48" s="337"/>
      <c r="B48" s="65" t="s">
        <v>3</v>
      </c>
      <c r="C48" s="22">
        <f>'Week 45'!C48+'Week 46'!C48+'Week 47'!C48+'Week 48'!C48+'Week 49'!C48</f>
        <v>40</v>
      </c>
      <c r="D48" s="22">
        <f>'Week 45'!D48+'Week 46'!D48+'Week 47'!D48+'Week 48'!D48</f>
        <v>32</v>
      </c>
      <c r="E48" s="22">
        <f>'Week 45'!E48+'Week 46'!E48+'Week 47'!E48+'Week 48'!E48</f>
        <v>32</v>
      </c>
      <c r="F48" s="22">
        <f>'Week 45'!F48+'Week 46'!F48+'Week 47'!F48+'Week 48'!F48</f>
        <v>32</v>
      </c>
      <c r="G48" s="22">
        <f>'Week 45'!G48+'Week 46'!G48+'Week 47'!G48+'Week 48'!G48</f>
        <v>32</v>
      </c>
      <c r="H48" s="22">
        <f>'Week 45'!H48+'Week 46'!H48+'Week 47'!H48+'Week 48'!H48</f>
        <v>32</v>
      </c>
      <c r="I48" s="22">
        <f>'Week 44'!I48+'Week 45'!I48+'Week 46'!I48+'Week 47'!I48+'Week 48'!I48</f>
        <v>40</v>
      </c>
      <c r="J48" s="39"/>
      <c r="K48" s="22">
        <f>SUM(C48:I48)</f>
        <v>240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1.6877637130801688</v>
      </c>
      <c r="D49" s="42">
        <f t="shared" si="10"/>
        <v>1.3733905579399142</v>
      </c>
      <c r="E49" s="42">
        <f t="shared" si="10"/>
        <v>1.0526315789473684</v>
      </c>
      <c r="F49" s="42">
        <f t="shared" si="10"/>
        <v>1</v>
      </c>
      <c r="G49" s="42">
        <f t="shared" si="10"/>
        <v>2</v>
      </c>
      <c r="H49" s="42">
        <f t="shared" si="10"/>
        <v>1.8934911242603552</v>
      </c>
      <c r="I49" s="42">
        <f t="shared" si="10"/>
        <v>1.2820512820512822</v>
      </c>
      <c r="J49" s="41"/>
      <c r="K49" s="42">
        <f>IF(K47=0,0,K48/K47)</f>
        <v>1.38328530259366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45'!C51+'Week 46'!C51+'Week 47'!C51+'Week 48'!C51+'Week 49'!C51</f>
        <v>78.599999999999994</v>
      </c>
      <c r="D51" s="22">
        <f>'Week 45'!D51+'Week 46'!D51+'Week 47'!D51+'Week 48'!D51</f>
        <v>70.900000000000006</v>
      </c>
      <c r="E51" s="22">
        <f>'Week 45'!E51+'Week 46'!E51+'Week 47'!E51+'Week 48'!E51</f>
        <v>68.2</v>
      </c>
      <c r="F51" s="22">
        <f>'Week 45'!F51+'Week 46'!F51+'Week 47'!F51+'Week 48'!F51</f>
        <v>53.099999999999994</v>
      </c>
      <c r="G51" s="22">
        <f>'Week 45'!G51+'Week 46'!G51+'Week 47'!G51+'Week 48'!G51</f>
        <v>38.5</v>
      </c>
      <c r="H51" s="22">
        <f>'Week 45'!H51+'Week 46'!H51+'Week 47'!H51+'Week 48'!H51</f>
        <v>55</v>
      </c>
      <c r="I51" s="22">
        <f>'Week 44'!I51+'Week 45'!I51+'Week 46'!I51+'Week 47'!I51+'Week 48'!I51</f>
        <v>76.8</v>
      </c>
      <c r="J51" s="39"/>
      <c r="K51" s="22">
        <f>SUM(C51:I51)</f>
        <v>441.09999999999997</v>
      </c>
      <c r="L51" s="4"/>
      <c r="M51" s="4"/>
    </row>
    <row r="52" spans="1:13">
      <c r="A52" s="337"/>
      <c r="B52" s="65" t="s">
        <v>3</v>
      </c>
      <c r="C52" s="22">
        <f>'Week 45'!C52+'Week 46'!C52+'Week 47'!C52+'Week 48'!C52+'Week 49'!C52</f>
        <v>68.5</v>
      </c>
      <c r="D52" s="22">
        <f>'Week 45'!D52+'Week 46'!D52+'Week 47'!D52+'Week 48'!D52</f>
        <v>54.8</v>
      </c>
      <c r="E52" s="22">
        <f>'Week 45'!E52+'Week 46'!E52+'Week 47'!E52+'Week 48'!E52</f>
        <v>54.8</v>
      </c>
      <c r="F52" s="22">
        <f>'Week 45'!F52+'Week 46'!F52+'Week 47'!F52+'Week 48'!F52</f>
        <v>54.8</v>
      </c>
      <c r="G52" s="22">
        <f>'Week 45'!G52+'Week 46'!G52+'Week 47'!G52+'Week 48'!G52</f>
        <v>54.8</v>
      </c>
      <c r="H52" s="22">
        <f>'Week 45'!H52+'Week 46'!H52+'Week 47'!H52+'Week 48'!H52</f>
        <v>54.8</v>
      </c>
      <c r="I52" s="22">
        <f>'Week 44'!I52+'Week 45'!I52+'Week 46'!I52+'Week 47'!I52+'Week 48'!I52</f>
        <v>68.5</v>
      </c>
      <c r="J52" s="39"/>
      <c r="K52" s="22">
        <f>SUM(C52:I52)</f>
        <v>411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0.87150127226463114</v>
      </c>
      <c r="D53" s="42">
        <f t="shared" si="11"/>
        <v>0.77291960507757396</v>
      </c>
      <c r="E53" s="42">
        <f t="shared" si="11"/>
        <v>0.80351906158357767</v>
      </c>
      <c r="F53" s="42">
        <f t="shared" si="11"/>
        <v>1.0320150659133711</v>
      </c>
      <c r="G53" s="42">
        <f t="shared" si="11"/>
        <v>1.4233766233766234</v>
      </c>
      <c r="H53" s="42">
        <f t="shared" si="11"/>
        <v>0.99636363636363634</v>
      </c>
      <c r="I53" s="42">
        <f t="shared" si="11"/>
        <v>0.89192708333333337</v>
      </c>
      <c r="J53" s="41"/>
      <c r="K53" s="42">
        <f>IF(K51=0,0,K52/K51)</f>
        <v>0.93176150532759017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22">
        <f>'Week 45'!C55+'Week 46'!C55+'Week 47'!C55+'Week 48'!C55+'Week 49'!C55</f>
        <v>57.15</v>
      </c>
      <c r="D55" s="22">
        <f>'Week 45'!D55+'Week 46'!D55+'Week 47'!D55+'Week 48'!D55</f>
        <v>45.72</v>
      </c>
      <c r="E55" s="22">
        <f>'Week 45'!E55+'Week 46'!E55+'Week 47'!E55+'Week 48'!E55</f>
        <v>45.72</v>
      </c>
      <c r="F55" s="22">
        <f>'Week 45'!F55+'Week 46'!F55+'Week 47'!F55+'Week 48'!F55</f>
        <v>45.72</v>
      </c>
      <c r="G55" s="22">
        <f>'Week 45'!G55+'Week 46'!G55+'Week 47'!G55+'Week 48'!G55</f>
        <v>45.72</v>
      </c>
      <c r="H55" s="22">
        <f>'Week 45'!H55+'Week 46'!H55+'Week 47'!H55+'Week 48'!H55</f>
        <v>45.72</v>
      </c>
      <c r="I55" s="22">
        <f>'Week 44'!I55+'Week 45'!I55+'Week 46'!I55+'Week 47'!I55+'Week 48'!I55</f>
        <v>57.15</v>
      </c>
      <c r="J55" s="39"/>
      <c r="K55" s="22">
        <f>SUM(C55:I55)</f>
        <v>342.9</v>
      </c>
      <c r="L55" s="4"/>
    </row>
    <row r="56" spans="1:13">
      <c r="A56" s="337"/>
      <c r="B56" s="65" t="s">
        <v>3</v>
      </c>
      <c r="C56" s="22">
        <f>'Week 45'!C56+'Week 46'!C56+'Week 47'!C56+'Week 48'!C56+'Week 49'!C56</f>
        <v>57.15</v>
      </c>
      <c r="D56" s="22">
        <f>'Week 45'!D56+'Week 46'!D56+'Week 47'!D56+'Week 48'!D56</f>
        <v>45.72</v>
      </c>
      <c r="E56" s="22">
        <f>'Week 45'!E56+'Week 46'!E56+'Week 47'!E56+'Week 48'!E56</f>
        <v>45.72</v>
      </c>
      <c r="F56" s="22">
        <f>'Week 45'!F56+'Week 46'!F56+'Week 47'!F56+'Week 48'!F56</f>
        <v>45.72</v>
      </c>
      <c r="G56" s="22">
        <f>'Week 45'!G56+'Week 46'!G56+'Week 47'!G56+'Week 48'!G56</f>
        <v>45.72</v>
      </c>
      <c r="H56" s="22">
        <f>'Week 45'!H56+'Week 46'!H56+'Week 47'!H56+'Week 48'!H56</f>
        <v>45.72</v>
      </c>
      <c r="I56" s="22">
        <f>'Week 44'!I56+'Week 45'!I56+'Week 46'!I56+'Week 47'!I56+'Week 48'!I56</f>
        <v>57.15</v>
      </c>
      <c r="J56" s="39"/>
      <c r="K56" s="22">
        <f>SUM(C56:I56)</f>
        <v>342.9</v>
      </c>
      <c r="L56" s="4"/>
    </row>
    <row r="57" spans="1:13">
      <c r="A57" s="338"/>
      <c r="B57" s="64" t="s">
        <v>4</v>
      </c>
      <c r="C57" s="42">
        <f t="shared" ref="C57:I57" si="12">IF(C55=0,0,C56/C55)</f>
        <v>1</v>
      </c>
      <c r="D57" s="42">
        <f t="shared" si="12"/>
        <v>1</v>
      </c>
      <c r="E57" s="42">
        <f t="shared" si="12"/>
        <v>1</v>
      </c>
      <c r="F57" s="42">
        <f t="shared" si="12"/>
        <v>1</v>
      </c>
      <c r="G57" s="42">
        <f t="shared" si="12"/>
        <v>1</v>
      </c>
      <c r="H57" s="42">
        <f t="shared" si="12"/>
        <v>1</v>
      </c>
      <c r="I57" s="42">
        <f t="shared" si="12"/>
        <v>1</v>
      </c>
      <c r="J57" s="41"/>
      <c r="K57" s="42">
        <f>IF(K55=0,0,K56/K55)</f>
        <v>1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45'!C59+'Week 46'!C59+'Week 47'!C59+'Week 48'!C59+'Week 49'!C59</f>
        <v>3.3000000000000003</v>
      </c>
      <c r="D59" s="22">
        <f>'Week 45'!D59+'Week 46'!D59+'Week 47'!D59+'Week 48'!D59</f>
        <v>0.60000000000000009</v>
      </c>
      <c r="E59" s="22">
        <f>'Week 45'!E59+'Week 46'!E59+'Week 47'!E59+'Week 48'!E59</f>
        <v>1.5</v>
      </c>
      <c r="F59" s="22">
        <f>'Week 45'!F59+'Week 46'!F59+'Week 47'!F59+'Week 48'!F59</f>
        <v>2.25</v>
      </c>
      <c r="G59" s="22">
        <f>'Week 45'!G59+'Week 46'!G59+'Week 47'!G59+'Week 48'!G59</f>
        <v>0.6</v>
      </c>
      <c r="H59" s="22">
        <f>'Week 45'!H59+'Week 46'!H59+'Week 47'!H59+'Week 48'!H59</f>
        <v>1.7000000000000002</v>
      </c>
      <c r="I59" s="22">
        <f>'Week 44'!I59+'Week 45'!I59+'Week 46'!I59+'Week 47'!I59+'Week 48'!I59</f>
        <v>8.7499999999999982</v>
      </c>
      <c r="J59" s="39"/>
      <c r="K59" s="22">
        <f>SUM(C59:I59)</f>
        <v>18.699999999999996</v>
      </c>
      <c r="L59" s="4"/>
    </row>
    <row r="60" spans="1:13">
      <c r="A60" s="337"/>
      <c r="B60" s="65" t="s">
        <v>71</v>
      </c>
      <c r="C60" s="188">
        <f>'Week 45'!C60+'Week 46'!C60+'Week 47'!C60+'Week 48'!C60+'Week 49'!C60</f>
        <v>78.521850000000029</v>
      </c>
      <c r="D60" s="188">
        <f>'Week 45'!D60+'Week 46'!D60+'Week 47'!D60+'Week 48'!D60</f>
        <v>14.276700000000005</v>
      </c>
      <c r="E60" s="188">
        <f>'Week 45'!E60+'Week 46'!E60+'Week 47'!E60+'Week 48'!E60</f>
        <v>35.691750000000006</v>
      </c>
      <c r="F60" s="188">
        <f>'Week 45'!F60+'Week 46'!F60+'Week 47'!F60+'Week 48'!F60</f>
        <v>53.537625000000013</v>
      </c>
      <c r="G60" s="188">
        <f>'Week 45'!G60+'Week 46'!G60+'Week 47'!G60+'Week 48'!G60</f>
        <v>14.276700000000003</v>
      </c>
      <c r="H60" s="188">
        <f>'Week 45'!H60+'Week 46'!H60+'Week 47'!H60+'Week 48'!H60</f>
        <v>40.45065000000001</v>
      </c>
      <c r="I60" s="188">
        <f>'Week 44'!I60+'Week 45'!I60+'Week 46'!I60+'Week 47'!I60+'Week 48'!I60</f>
        <v>208.20187500000003</v>
      </c>
      <c r="J60" s="189"/>
      <c r="K60" s="188">
        <f>SUM(C60:I60)</f>
        <v>444.95715000000013</v>
      </c>
      <c r="L60" s="4"/>
    </row>
    <row r="61" spans="1:13">
      <c r="A61" s="338"/>
      <c r="B61" s="64" t="s">
        <v>17</v>
      </c>
      <c r="C61" s="188">
        <f t="shared" ref="C61:I61" si="13">C60/3</f>
        <v>26.173950000000008</v>
      </c>
      <c r="D61" s="188">
        <f t="shared" si="13"/>
        <v>4.7589000000000015</v>
      </c>
      <c r="E61" s="188">
        <f t="shared" si="13"/>
        <v>11.897250000000001</v>
      </c>
      <c r="F61" s="188">
        <f t="shared" si="13"/>
        <v>17.845875000000003</v>
      </c>
      <c r="G61" s="188">
        <f t="shared" si="13"/>
        <v>4.7589000000000015</v>
      </c>
      <c r="H61" s="188">
        <f t="shared" si="13"/>
        <v>13.483550000000003</v>
      </c>
      <c r="I61" s="188">
        <f t="shared" si="13"/>
        <v>69.400625000000005</v>
      </c>
      <c r="J61" s="189"/>
      <c r="K61" s="188">
        <f>SUM(C61:I61)</f>
        <v>148.31905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22">
        <f>'Week 45'!C63+'Week 46'!C63+'Week 47'!C63+'Week 48'!C63+'Week 49'!C63</f>
        <v>933.25</v>
      </c>
      <c r="D63" s="22">
        <f>'Week 45'!D63+'Week 46'!D63+'Week 47'!D63+'Week 48'!D63</f>
        <v>810.02</v>
      </c>
      <c r="E63" s="22">
        <f>'Week 45'!E63+'Week 46'!E63+'Week 47'!E63+'Week 48'!E63</f>
        <v>691.42000000000007</v>
      </c>
      <c r="F63" s="22">
        <f>'Week 45'!F63+'Week 46'!F63+'Week 47'!F63+'Week 48'!F63</f>
        <v>765.57</v>
      </c>
      <c r="G63" s="22">
        <f>'Week 45'!G63+'Week 46'!G63+'Week 47'!G63+'Week 48'!G63</f>
        <v>822.56999999999994</v>
      </c>
      <c r="H63" s="22">
        <f>'Week 45'!H63+'Week 46'!H63+'Week 47'!H63+'Week 48'!H63</f>
        <v>813.27</v>
      </c>
      <c r="I63" s="22">
        <f>'Week 44'!I63+'Week 45'!I63+'Week 46'!I63+'Week 47'!I63+'Week 48'!I63</f>
        <v>940.05000000000007</v>
      </c>
      <c r="J63" s="39"/>
      <c r="K63" s="22">
        <f>SUM(C63:I63)</f>
        <v>5776.1500000000005</v>
      </c>
      <c r="L63" s="29"/>
    </row>
    <row r="64" spans="1:13">
      <c r="A64" s="337"/>
      <c r="B64" s="65" t="s">
        <v>3</v>
      </c>
      <c r="C64" s="22">
        <f>'Week 45'!C64+'Week 46'!C64+'Week 47'!C64+'Week 48'!C64+'Week 49'!C64</f>
        <v>959.40247900962186</v>
      </c>
      <c r="D64" s="22">
        <f>'Week 45'!D64+'Week 46'!D64+'Week 47'!D64+'Week 48'!D64</f>
        <v>807.69215542072686</v>
      </c>
      <c r="E64" s="22">
        <f>'Week 45'!E64+'Week 46'!E64+'Week 47'!E64+'Week 48'!E64</f>
        <v>687.16617025188452</v>
      </c>
      <c r="F64" s="22">
        <f>'Week 45'!F64+'Week 46'!F64+'Week 47'!F64+'Week 48'!F64</f>
        <v>809.64479330193615</v>
      </c>
      <c r="G64" s="22">
        <f>'Week 45'!G64+'Week 46'!G64+'Week 47'!G64+'Week 48'!G64</f>
        <v>835.17585340442474</v>
      </c>
      <c r="H64" s="22">
        <f>'Week 45'!H64+'Week 46'!H64+'Week 47'!H64+'Week 48'!H64</f>
        <v>839.98065820922966</v>
      </c>
      <c r="I64" s="22">
        <f>'Week 44'!I64+'Week 45'!I64+'Week 46'!I64+'Week 47'!I64+'Week 48'!I64</f>
        <v>957.59662291805148</v>
      </c>
      <c r="J64" s="39"/>
      <c r="K64" s="22">
        <f>SUM(C64:I64)</f>
        <v>5896.6587325158753</v>
      </c>
      <c r="L64" s="4"/>
    </row>
    <row r="65" spans="1:14">
      <c r="A65" s="338"/>
      <c r="B65" s="64" t="s">
        <v>4</v>
      </c>
      <c r="C65" s="42">
        <f t="shared" ref="C65:I65" si="14">IF(C63=0,0,C64/C63)</f>
        <v>1.0280230152795304</v>
      </c>
      <c r="D65" s="42">
        <f t="shared" si="14"/>
        <v>0.9971261887616687</v>
      </c>
      <c r="E65" s="42">
        <f t="shared" si="14"/>
        <v>0.99384769062492329</v>
      </c>
      <c r="F65" s="42">
        <f t="shared" si="14"/>
        <v>1.0575712126937264</v>
      </c>
      <c r="G65" s="42">
        <f t="shared" si="14"/>
        <v>1.0153249612852704</v>
      </c>
      <c r="H65" s="42">
        <f t="shared" si="14"/>
        <v>1.0328435306961152</v>
      </c>
      <c r="I65" s="42">
        <f t="shared" si="14"/>
        <v>1.0186656272730721</v>
      </c>
      <c r="J65" s="41"/>
      <c r="K65" s="42">
        <f>IF(K63=0,0,K64/K63)</f>
        <v>1.0208631584214183</v>
      </c>
      <c r="L65" s="4"/>
    </row>
    <row r="66" spans="1:14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81" t="s">
        <v>189</v>
      </c>
      <c r="M66" s="281" t="s">
        <v>188</v>
      </c>
      <c r="N66" s="276" t="s">
        <v>195</v>
      </c>
    </row>
    <row r="67" spans="1:14">
      <c r="A67" s="336" t="s">
        <v>126</v>
      </c>
      <c r="B67" s="64" t="s">
        <v>127</v>
      </c>
      <c r="C67" s="28">
        <f>'Week 45'!C67+'Week 46'!C67+'Week 47'!C67+'Week 48'!C67+'Week 49'!C67</f>
        <v>13088.544450000001</v>
      </c>
      <c r="D67" s="28">
        <f>'Week 45'!D67+'Week 46'!D67+'Week 47'!D67+'Week 48'!D67</f>
        <v>11309.090899999999</v>
      </c>
      <c r="E67" s="28">
        <f>'Week 45'!E67+'Week 46'!E67+'Week 47'!E67+'Week 48'!E67</f>
        <v>9753.9492499999997</v>
      </c>
      <c r="F67" s="28">
        <f>'Week 45'!F67+'Week 46'!F67+'Week 47'!F67+'Week 48'!F67</f>
        <v>10734.736875000001</v>
      </c>
      <c r="G67" s="28">
        <f>'Week 45'!G67+'Week 46'!G67+'Week 47'!G67+'Week 48'!G67</f>
        <v>11438.825900000002</v>
      </c>
      <c r="H67" s="28">
        <f>'Week 45'!H67+'Week 46'!H67+'Week 47'!H67+'Week 48'!H67</f>
        <v>11338.00855</v>
      </c>
      <c r="I67" s="28">
        <f>'Week 44'!I67+'Week 45'!I67+'Week 46'!I67+'Week 47'!I67+'Week 48'!I67</f>
        <v>13233.657125</v>
      </c>
      <c r="J67" s="48"/>
      <c r="K67" s="28">
        <f>SUM(C67:I67)</f>
        <v>80896.813050000012</v>
      </c>
      <c r="L67" s="273">
        <v>73642</v>
      </c>
      <c r="M67" s="271">
        <f>+K67-L67</f>
        <v>7254.8130500000116</v>
      </c>
      <c r="N67" s="278">
        <f>98000/365*M69</f>
        <v>8054.7945205479446</v>
      </c>
    </row>
    <row r="68" spans="1:14">
      <c r="A68" s="337"/>
      <c r="B68" s="65" t="s">
        <v>128</v>
      </c>
      <c r="C68" s="28">
        <f>'Week 45'!C68+'Week 46'!C68+'Week 47'!C68+'Week 48'!C68+'Week 49'!C68</f>
        <v>13430.040371667588</v>
      </c>
      <c r="D68" s="28">
        <f>'Week 45'!D68+'Week 46'!D68+'Week 47'!D68+'Week 48'!D68</f>
        <v>11276.68878087884</v>
      </c>
      <c r="E68" s="28">
        <f>'Week 45'!E68+'Week 46'!E68+'Week 47'!E68+'Week 48'!E68</f>
        <v>9678.5142175399906</v>
      </c>
      <c r="F68" s="28">
        <f>'Week 45'!F68+'Week 46'!F68+'Week 47'!F68+'Week 48'!F68</f>
        <v>11302.580759183675</v>
      </c>
      <c r="G68" s="28">
        <f>'Week 45'!G68+'Week 46'!G68+'Week 47'!G68+'Week 48'!G68</f>
        <v>11641.122616142677</v>
      </c>
      <c r="H68" s="28">
        <f>'Week 45'!H68+'Week 46'!H68+'Week 47'!H68+'Week 48'!H68</f>
        <v>11704.834327854387</v>
      </c>
      <c r="I68" s="28">
        <f>'Week 44'!I68+'Week 45'!I68+'Week 46'!I68+'Week 47'!I68+'Week 48'!I68</f>
        <v>13406.094719893365</v>
      </c>
      <c r="J68" s="48"/>
      <c r="K68" s="28">
        <f>SUM(C68:I68)</f>
        <v>82439.875793160521</v>
      </c>
      <c r="L68" s="275">
        <v>41548</v>
      </c>
      <c r="M68" s="277" t="s">
        <v>194</v>
      </c>
      <c r="N68" s="279">
        <f>+M67-N67</f>
        <v>-799.98147054793299</v>
      </c>
    </row>
    <row r="69" spans="1:14">
      <c r="A69" s="338"/>
      <c r="B69" s="64" t="s">
        <v>4</v>
      </c>
      <c r="C69" s="42">
        <f t="shared" ref="C69:I69" si="15">IF(C67=0,0,C68/C67)</f>
        <v>1.0260912069307742</v>
      </c>
      <c r="D69" s="42">
        <f t="shared" si="15"/>
        <v>0.997134860847112</v>
      </c>
      <c r="E69" s="42">
        <f t="shared" si="15"/>
        <v>0.99226620617694838</v>
      </c>
      <c r="F69" s="42">
        <f t="shared" si="15"/>
        <v>1.0528977925398544</v>
      </c>
      <c r="G69" s="42">
        <f t="shared" si="15"/>
        <v>1.0176850944241291</v>
      </c>
      <c r="H69" s="42">
        <f t="shared" si="15"/>
        <v>1.0323536339064048</v>
      </c>
      <c r="I69" s="42">
        <f t="shared" si="15"/>
        <v>1.0130302299103404</v>
      </c>
      <c r="J69" s="41"/>
      <c r="K69" s="42">
        <f>IF(K67=0,0,K68/K67)</f>
        <v>1.019074456520392</v>
      </c>
      <c r="L69" s="282" t="s">
        <v>196</v>
      </c>
      <c r="M69" s="283">
        <v>30</v>
      </c>
      <c r="N69" s="280" t="s">
        <v>188</v>
      </c>
    </row>
    <row r="70" spans="1:14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4">
      <c r="A71" s="68" t="str">
        <f>'Week 1'!A71</f>
        <v>Hours Variance (Act. minus Std.)</v>
      </c>
      <c r="B71" s="57">
        <f>'Week 1'!B71</f>
        <v>0</v>
      </c>
      <c r="C71" s="47">
        <f>IF(C63=0,0,C63-C64)</f>
        <v>-26.152479009621857</v>
      </c>
      <c r="D71" s="47">
        <f t="shared" ref="D71:I71" si="16">IF(D63=0,0,D63-D64)</f>
        <v>2.3278445792731191</v>
      </c>
      <c r="E71" s="47">
        <f t="shared" si="16"/>
        <v>4.2538297481155496</v>
      </c>
      <c r="F71" s="47">
        <f t="shared" si="16"/>
        <v>-44.074793301936097</v>
      </c>
      <c r="G71" s="47">
        <f t="shared" si="16"/>
        <v>-12.605853404424806</v>
      </c>
      <c r="H71" s="47">
        <f t="shared" si="16"/>
        <v>-26.710658209229678</v>
      </c>
      <c r="I71" s="47">
        <f t="shared" si="16"/>
        <v>-17.546622918051412</v>
      </c>
      <c r="J71" s="26"/>
      <c r="K71" s="47">
        <f>IF(K63=0,0,K63-K64)</f>
        <v>-120.50873251587473</v>
      </c>
      <c r="L71" s="4"/>
    </row>
    <row r="72" spans="1:14">
      <c r="A72" s="68" t="str">
        <f>'Week 1'!A72</f>
        <v>Cost Variance (Act. Minus Std.)</v>
      </c>
      <c r="B72" s="136">
        <v>0</v>
      </c>
      <c r="C72" s="137">
        <f>IF(C64=0,0,C67-C68)</f>
        <v>-341.49592166758703</v>
      </c>
      <c r="D72" s="137">
        <f t="shared" ref="D72:I72" si="17">IF(D64=0,0,D67-D68)</f>
        <v>32.402119121159558</v>
      </c>
      <c r="E72" s="137">
        <f t="shared" si="17"/>
        <v>75.435032460009097</v>
      </c>
      <c r="F72" s="137">
        <f t="shared" si="17"/>
        <v>-567.84388418367416</v>
      </c>
      <c r="G72" s="137">
        <f t="shared" si="17"/>
        <v>-202.296716142675</v>
      </c>
      <c r="H72" s="137">
        <f t="shared" si="17"/>
        <v>-366.82577785438662</v>
      </c>
      <c r="I72" s="137">
        <f t="shared" si="17"/>
        <v>-172.4375948933648</v>
      </c>
      <c r="J72" s="26"/>
      <c r="K72" s="137">
        <f>IF(K64=0,0,K67-K68)</f>
        <v>-1543.0627431605099</v>
      </c>
      <c r="L72" s="4"/>
    </row>
    <row r="73" spans="1:14">
      <c r="A73" s="68" t="s">
        <v>154</v>
      </c>
      <c r="B73" s="78">
        <f>IF(K64=0,0,(K64*60)/K11)</f>
        <v>61.68053067485225</v>
      </c>
      <c r="C73" s="78">
        <f>IF(C63=0,0,(C63*60)/C11)</f>
        <v>61.46542261251372</v>
      </c>
      <c r="D73" s="78">
        <f t="shared" ref="D73:I73" si="18">IF(D63=0,0,(D63*60)/D11)</f>
        <v>61.133584905660371</v>
      </c>
      <c r="E73" s="78">
        <f t="shared" si="18"/>
        <v>68.457425742574259</v>
      </c>
      <c r="F73" s="78">
        <f t="shared" si="18"/>
        <v>57.924590163934432</v>
      </c>
      <c r="G73" s="78">
        <f t="shared" si="18"/>
        <v>57.321951219512194</v>
      </c>
      <c r="H73" s="78">
        <f t="shared" si="18"/>
        <v>55.830892448512586</v>
      </c>
      <c r="I73" s="78">
        <f t="shared" si="18"/>
        <v>62.949776785714292</v>
      </c>
      <c r="J73" s="26"/>
      <c r="K73" s="78">
        <f>IF(K63=0,0,(K63*60)/K11)</f>
        <v>60.419979079497921</v>
      </c>
      <c r="L73" s="4"/>
    </row>
    <row r="74" spans="1:14">
      <c r="A74" s="68" t="str">
        <f>'Week 1'!A74</f>
        <v>Rooms Cleaned per AM GRA</v>
      </c>
      <c r="B74" s="78">
        <f>IF(K16=0,0,(K8/(K16/8)))</f>
        <v>16.644095744680847</v>
      </c>
      <c r="C74" s="78">
        <f t="shared" ref="C74:K74" si="19">IF(C15=0,0,(C8/(C15/8)))</f>
        <v>17.371763556424035</v>
      </c>
      <c r="D74" s="78">
        <f t="shared" si="19"/>
        <v>15.971036979570725</v>
      </c>
      <c r="E74" s="78">
        <f t="shared" si="19"/>
        <v>17.212210371460095</v>
      </c>
      <c r="F74" s="78">
        <f t="shared" si="19"/>
        <v>16.802270577105016</v>
      </c>
      <c r="G74" s="78">
        <f t="shared" si="19"/>
        <v>16.359102244389028</v>
      </c>
      <c r="H74" s="78">
        <f t="shared" si="19"/>
        <v>16.902504254801851</v>
      </c>
      <c r="I74" s="78">
        <f t="shared" si="19"/>
        <v>17.563879930538327</v>
      </c>
      <c r="J74" s="26"/>
      <c r="K74" s="78">
        <f t="shared" si="19"/>
        <v>16.871399715717811</v>
      </c>
      <c r="L74" s="4"/>
    </row>
    <row r="75" spans="1:14">
      <c r="A75" s="68" t="str">
        <f>'Week 1'!A75</f>
        <v>Rooms Cleaned per PM GRA</v>
      </c>
      <c r="B75" s="78">
        <f>IF(K20=0,0,(K9/(K20/8)))</f>
        <v>12.587301587301585</v>
      </c>
      <c r="C75" s="78">
        <f>IF(C19=0,0,(C9/(C19/8)))</f>
        <v>8.7272727272727266</v>
      </c>
      <c r="D75" s="78">
        <f t="shared" ref="D75:I75" si="20">IF(D19=0,0,(D9/(D19/8)))</f>
        <v>14</v>
      </c>
      <c r="E75" s="78">
        <f t="shared" si="20"/>
        <v>12</v>
      </c>
      <c r="F75" s="78">
        <f t="shared" si="20"/>
        <v>15.384615384615385</v>
      </c>
      <c r="G75" s="78">
        <f t="shared" si="20"/>
        <v>0</v>
      </c>
      <c r="H75" s="78">
        <f t="shared" si="20"/>
        <v>0</v>
      </c>
      <c r="I75" s="78">
        <f t="shared" si="20"/>
        <v>11.851851851851851</v>
      </c>
      <c r="J75" s="26"/>
      <c r="K75" s="78">
        <f>IF(K19=0,0,(K9/(K19/8)))</f>
        <v>12.139303482587065</v>
      </c>
      <c r="L75" s="4"/>
    </row>
    <row r="76" spans="1:14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1">IF(D27=0,0,(D12/(D27/7.5)))</f>
        <v>0</v>
      </c>
      <c r="E76" s="78">
        <f t="shared" si="21"/>
        <v>0</v>
      </c>
      <c r="F76" s="78">
        <f t="shared" si="21"/>
        <v>0</v>
      </c>
      <c r="G76" s="78">
        <f t="shared" si="21"/>
        <v>0</v>
      </c>
      <c r="H76" s="78">
        <f t="shared" si="21"/>
        <v>0</v>
      </c>
      <c r="I76" s="78">
        <f t="shared" si="21"/>
        <v>0</v>
      </c>
      <c r="J76" s="129"/>
      <c r="K76" s="78">
        <f>IF(K27=0,0,(K12/(K27/7.5)))</f>
        <v>0</v>
      </c>
      <c r="L76" s="4"/>
    </row>
    <row r="77" spans="1:14">
      <c r="A77" s="68" t="str">
        <f>'Week 1'!A77</f>
        <v>Rooms per Laundry Attendant</v>
      </c>
      <c r="B77" s="78">
        <f>IF(K44=0,0,(K11/(K44/7.5)))</f>
        <v>55.403903015966883</v>
      </c>
      <c r="C77" s="78">
        <f>IF(C43=0,0,(C11/(C43/7.5)))</f>
        <v>54.616306954436453</v>
      </c>
      <c r="D77" s="78">
        <f t="shared" ref="D77:I77" si="22">IF(D43=0,0,(D11/(D43/7.5)))</f>
        <v>56.785714285714285</v>
      </c>
      <c r="E77" s="78">
        <f t="shared" si="22"/>
        <v>42.044403330249771</v>
      </c>
      <c r="F77" s="78">
        <f t="shared" si="22"/>
        <v>66.083333333333329</v>
      </c>
      <c r="G77" s="78">
        <f t="shared" si="22"/>
        <v>57.298136645962728</v>
      </c>
      <c r="H77" s="78">
        <f t="shared" si="22"/>
        <v>62.517882689556515</v>
      </c>
      <c r="I77" s="78">
        <f t="shared" si="22"/>
        <v>41.201716738197426</v>
      </c>
      <c r="J77" s="38"/>
      <c r="K77" s="78">
        <f>IF(K43=0,0,(K11/(K43/7.5)))</f>
        <v>53.186622983247823</v>
      </c>
      <c r="L77" s="4"/>
    </row>
    <row r="78" spans="1:14">
      <c r="K78" s="49"/>
    </row>
  </sheetData>
  <mergeCells count="14">
    <mergeCell ref="A67:A69"/>
    <mergeCell ref="A31:A33"/>
    <mergeCell ref="A63:A65"/>
    <mergeCell ref="A59:A61"/>
    <mergeCell ref="A51:A53"/>
    <mergeCell ref="A55:A57"/>
    <mergeCell ref="A47:A49"/>
    <mergeCell ref="A39:A41"/>
    <mergeCell ref="A43:A45"/>
    <mergeCell ref="A35:A37"/>
    <mergeCell ref="A15:A17"/>
    <mergeCell ref="A19:A21"/>
    <mergeCell ref="A23:A25"/>
    <mergeCell ref="A27:A29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view="pageBreakPreview" topLeftCell="A46" workbookViewId="0">
      <selection activeCell="L66" sqref="L66:N69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10937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39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39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6.5" customHeight="1" thickBot="1">
      <c r="A3" s="4"/>
      <c r="B3" s="4"/>
      <c r="C3" s="4"/>
      <c r="D3" s="4"/>
      <c r="E3" s="140" t="s">
        <v>152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1.5201017913832189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152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50'!C6+'Week 51'!C6+'Week 52'!C6</f>
        <v>383</v>
      </c>
      <c r="D6" s="18">
        <f>'Week 49'!D6+'Week 50'!D6+'Week 51'!D6+'Week 52'!D6</f>
        <v>507</v>
      </c>
      <c r="E6" s="18">
        <f>'Week 49'!E6+'Week 50'!E6+'Week 51'!E6+'Week 52'!E6</f>
        <v>459</v>
      </c>
      <c r="F6" s="18">
        <f>'Week 49'!F6+'Week 50'!F6+'Week 51'!F6+'Week 52'!F6</f>
        <v>731</v>
      </c>
      <c r="G6" s="18">
        <f>'Week 49'!G6+'Week 50'!G6+'Week 51'!G6+'Week 52'!G6</f>
        <v>876</v>
      </c>
      <c r="H6" s="18">
        <f>'Week 49'!H6+'Week 50'!H6+'Week 51'!H6+'Week 52'!H6</f>
        <v>845</v>
      </c>
      <c r="I6" s="18">
        <f>'Week 49'!I6+'Week 50'!I6+'Week 51'!I6+'Week 52'!I6</f>
        <v>609</v>
      </c>
      <c r="J6" s="37"/>
      <c r="K6" s="18">
        <f>SUM(C6:I6)</f>
        <v>4410</v>
      </c>
      <c r="L6" s="263">
        <f>+K67/K6</f>
        <v>14.48010179138322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>
      <c r="A7" s="15"/>
      <c r="B7" s="62" t="str">
        <f>'Week 1'!B7</f>
        <v>Occupancy Percent</v>
      </c>
      <c r="C7" s="42">
        <f>C6/1240</f>
        <v>0.30887096774193551</v>
      </c>
      <c r="D7" s="42">
        <f t="shared" ref="D7:I7" si="0">D6/1240</f>
        <v>0.40887096774193549</v>
      </c>
      <c r="E7" s="42">
        <f t="shared" si="0"/>
        <v>0.37016129032258066</v>
      </c>
      <c r="F7" s="42">
        <f t="shared" si="0"/>
        <v>0.58951612903225803</v>
      </c>
      <c r="G7" s="42">
        <f t="shared" si="0"/>
        <v>0.70645161290322578</v>
      </c>
      <c r="H7" s="42">
        <f t="shared" si="0"/>
        <v>0.68145161290322576</v>
      </c>
      <c r="I7" s="42">
        <f t="shared" si="0"/>
        <v>0.49112903225806454</v>
      </c>
      <c r="J7" s="37"/>
      <c r="K7" s="42">
        <f>K6/8680</f>
        <v>0.50806451612903225</v>
      </c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50'!C8+'Week 51'!C8+'Week 52'!C8</f>
        <v>384</v>
      </c>
      <c r="D8" s="18">
        <f>'Week 49'!D8+'Week 50'!D8+'Week 51'!D8+'Week 52'!D8</f>
        <v>510</v>
      </c>
      <c r="E8" s="18">
        <f>'Week 49'!E8+'Week 50'!E8+'Week 51'!E8+'Week 52'!E8</f>
        <v>462</v>
      </c>
      <c r="F8" s="18">
        <f>'Week 49'!F8+'Week 50'!F8+'Week 51'!F8+'Week 52'!F8</f>
        <v>684</v>
      </c>
      <c r="G8" s="18">
        <f>'Week 49'!G8+'Week 50'!G8+'Week 51'!G8+'Week 52'!G8</f>
        <v>827</v>
      </c>
      <c r="H8" s="18">
        <f>'Week 49'!H8+'Week 50'!H8+'Week 51'!H8+'Week 52'!H8</f>
        <v>786</v>
      </c>
      <c r="I8" s="18">
        <f>'Week 49'!I8+'Week 50'!I8+'Week 51'!I8+'Week 52'!I8</f>
        <v>591</v>
      </c>
      <c r="J8" s="37"/>
      <c r="K8" s="18">
        <f t="shared" ref="K8:K13" si="1">SUM(C8:I8)</f>
        <v>4244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50'!C9+'Week 51'!C9+'Week 52'!C9</f>
        <v>0</v>
      </c>
      <c r="D9" s="18">
        <f>'Week 49'!D9+'Week 50'!D9+'Week 51'!D9+'Week 52'!D9</f>
        <v>0</v>
      </c>
      <c r="E9" s="18">
        <f>'Week 49'!E9+'Week 50'!E9+'Week 51'!E9+'Week 52'!E9</f>
        <v>0</v>
      </c>
      <c r="F9" s="18">
        <f>'Week 49'!F9+'Week 50'!F9+'Week 51'!F9+'Week 52'!F9</f>
        <v>3</v>
      </c>
      <c r="G9" s="18">
        <f>'Week 49'!G9+'Week 50'!G9+'Week 51'!G9+'Week 52'!G9</f>
        <v>3</v>
      </c>
      <c r="H9" s="18">
        <f>'Week 49'!H9+'Week 50'!H9+'Week 51'!H9+'Week 52'!H9</f>
        <v>4</v>
      </c>
      <c r="I9" s="18">
        <f>'Week 49'!I9+'Week 50'!I9+'Week 51'!I9+'Week 52'!I9</f>
        <v>3</v>
      </c>
      <c r="J9" s="37"/>
      <c r="K9" s="18">
        <f t="shared" si="1"/>
        <v>13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50'!C10+'Week 51'!C10+'Week 52'!C10</f>
        <v>6</v>
      </c>
      <c r="D10" s="18">
        <f>'Week 49'!D10+'Week 50'!D10+'Week 51'!D10+'Week 52'!D10</f>
        <v>5</v>
      </c>
      <c r="E10" s="18">
        <f>'Week 49'!E10+'Week 50'!E10+'Week 51'!E10+'Week 52'!E10</f>
        <v>3</v>
      </c>
      <c r="F10" s="18">
        <f>'Week 49'!F10+'Week 50'!F10+'Week 51'!F10+'Week 52'!F10</f>
        <v>8</v>
      </c>
      <c r="G10" s="18">
        <f>'Week 49'!G10+'Week 50'!G10+'Week 51'!G10+'Week 52'!G10</f>
        <v>6</v>
      </c>
      <c r="H10" s="18">
        <f>'Week 49'!H10+'Week 50'!H10+'Week 51'!H10+'Week 52'!H10</f>
        <v>4</v>
      </c>
      <c r="I10" s="18">
        <f>'Week 49'!I10+'Week 50'!I10+'Week 51'!I10+'Week 52'!I10</f>
        <v>3</v>
      </c>
      <c r="J10" s="37"/>
      <c r="K10" s="18">
        <f t="shared" si="1"/>
        <v>35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50'!C11+'Week 51'!C11+'Week 52'!C11</f>
        <v>390</v>
      </c>
      <c r="D11" s="18">
        <f>'Week 49'!D11+'Week 50'!D11+'Week 51'!D11+'Week 52'!D11</f>
        <v>515</v>
      </c>
      <c r="E11" s="18">
        <f>'Week 49'!E11+'Week 50'!E11+'Week 51'!E11+'Week 52'!E11</f>
        <v>465</v>
      </c>
      <c r="F11" s="18">
        <f>'Week 49'!F11+'Week 50'!F11+'Week 51'!F11+'Week 52'!F11</f>
        <v>695</v>
      </c>
      <c r="G11" s="18">
        <f>'Week 49'!G11+'Week 50'!G11+'Week 51'!G11+'Week 52'!G11</f>
        <v>836</v>
      </c>
      <c r="H11" s="18">
        <f>'Week 49'!H11+'Week 50'!H11+'Week 51'!H11+'Week 52'!H11</f>
        <v>794</v>
      </c>
      <c r="I11" s="18">
        <f>'Week 49'!I11+'Week 50'!I11+'Week 51'!I11+'Week 52'!I11</f>
        <v>597</v>
      </c>
      <c r="J11" s="37"/>
      <c r="K11" s="18">
        <f t="shared" si="1"/>
        <v>4292</v>
      </c>
      <c r="L11" s="284">
        <f>+K63/K11</f>
        <v>1.0546971109040075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50'!C12+'Week 51'!C12+'Week 52'!C12</f>
        <v>0</v>
      </c>
      <c r="D12" s="18">
        <f>'Week 49'!D12+'Week 50'!D12+'Week 51'!D12+'Week 52'!D12</f>
        <v>0</v>
      </c>
      <c r="E12" s="18">
        <f>'Week 49'!E12+'Week 50'!E12+'Week 51'!E12+'Week 52'!E12</f>
        <v>0</v>
      </c>
      <c r="F12" s="18">
        <f>'Week 49'!F12+'Week 50'!F12+'Week 51'!F12+'Week 52'!F12</f>
        <v>0</v>
      </c>
      <c r="G12" s="18">
        <f>'Week 49'!G12+'Week 50'!G12+'Week 51'!G12+'Week 52'!G12</f>
        <v>0</v>
      </c>
      <c r="H12" s="18">
        <f>'Week 49'!H12+'Week 50'!H12+'Week 51'!H12+'Week 52'!H12</f>
        <v>0</v>
      </c>
      <c r="I12" s="18">
        <f>'Week 49'!I12+'Week 50'!I12+'Week 51'!I12+'Week 52'!I12</f>
        <v>0</v>
      </c>
      <c r="J12" s="37"/>
      <c r="K12" s="18">
        <f t="shared" si="1"/>
        <v>0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50'!C13+'Week 51'!C13+'Week 52'!C13</f>
        <v>24</v>
      </c>
      <c r="D13" s="18">
        <f>'Week 49'!D13+'Week 50'!D13+'Week 51'!D13+'Week 52'!D13</f>
        <v>32</v>
      </c>
      <c r="E13" s="18">
        <f>'Week 49'!E13+'Week 50'!E13+'Week 51'!E13+'Week 52'!E13</f>
        <v>32</v>
      </c>
      <c r="F13" s="18">
        <f>'Week 49'!F13+'Week 50'!F13+'Week 51'!F13+'Week 52'!F13</f>
        <v>32</v>
      </c>
      <c r="G13" s="18">
        <f>'Week 49'!G13+'Week 50'!G13+'Week 51'!G13+'Week 52'!G13</f>
        <v>32</v>
      </c>
      <c r="H13" s="18">
        <f>'Week 49'!H13+'Week 50'!H13+'Week 51'!H13+'Week 52'!H13</f>
        <v>32</v>
      </c>
      <c r="I13" s="18">
        <f>'Week 49'!I13+'Week 50'!I13+'Week 51'!I13+'Week 52'!I13</f>
        <v>32</v>
      </c>
      <c r="J13" s="37"/>
      <c r="K13" s="18">
        <f t="shared" si="1"/>
        <v>216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22">
        <f>'Week 50'!C15+'Week 51'!C15+'Week 52'!C15</f>
        <v>180.3</v>
      </c>
      <c r="D15" s="22">
        <f>'Week 49'!D15+'Week 50'!D15+'Week 51'!D15+'Week 52'!D15</f>
        <v>260.60000000000002</v>
      </c>
      <c r="E15" s="22">
        <f>'Week 49'!E15+'Week 50'!E15+'Week 51'!E15+'Week 52'!E15</f>
        <v>224.6</v>
      </c>
      <c r="F15" s="22">
        <f>'Week 49'!F15+'Week 50'!F15+'Week 51'!F15+'Week 52'!F15</f>
        <v>330.25</v>
      </c>
      <c r="G15" s="22">
        <f>'Week 49'!G15+'Week 50'!G15+'Week 51'!G15+'Week 52'!G15</f>
        <v>413.00000000000006</v>
      </c>
      <c r="H15" s="22">
        <f>'Week 49'!H15+'Week 50'!H15+'Week 51'!H15+'Week 52'!H15</f>
        <v>384.9</v>
      </c>
      <c r="I15" s="22">
        <f>'Week 49'!I15+'Week 50'!I15+'Week 51'!I15+'Week 52'!I15</f>
        <v>296.14999999999998</v>
      </c>
      <c r="J15" s="39"/>
      <c r="K15" s="22">
        <f>SUM(C15:I15)</f>
        <v>2089.8000000000002</v>
      </c>
      <c r="L15" s="4"/>
      <c r="M15" s="21"/>
    </row>
    <row r="16" spans="1:24">
      <c r="A16" s="345"/>
      <c r="B16" s="65" t="s">
        <v>3</v>
      </c>
      <c r="C16" s="22">
        <f>'Week 50'!C16+'Week 51'!C16+'Week 52'!C16</f>
        <v>186.90690690690693</v>
      </c>
      <c r="D16" s="22">
        <f>'Week 49'!D16+'Week 50'!D16+'Week 51'!D16+'Week 52'!D16</f>
        <v>243.60360360360363</v>
      </c>
      <c r="E16" s="22">
        <f>'Week 49'!E16+'Week 50'!E16+'Week 51'!E16+'Week 52'!E16</f>
        <v>221.98198198198202</v>
      </c>
      <c r="F16" s="22">
        <f>'Week 49'!F16+'Week 50'!F16+'Week 51'!F16+'Week 52'!F16</f>
        <v>330.09009009009009</v>
      </c>
      <c r="G16" s="22">
        <f>'Week 49'!G16+'Week 50'!G16+'Week 51'!G16+'Week 52'!G16</f>
        <v>397.35735735735739</v>
      </c>
      <c r="H16" s="22">
        <f>'Week 49'!H16+'Week 50'!H16+'Week 51'!H16+'Week 52'!H16</f>
        <v>378.13813813813812</v>
      </c>
      <c r="I16" s="22">
        <f>'Week 49'!I16+'Week 50'!I16+'Week 51'!I16+'Week 52'!I16</f>
        <v>284.44444444444446</v>
      </c>
      <c r="J16" s="39"/>
      <c r="K16" s="22">
        <f>SUM(C16:I16)</f>
        <v>2042.5225225225226</v>
      </c>
      <c r="L16" s="4"/>
      <c r="M16" s="21"/>
    </row>
    <row r="17" spans="1:13">
      <c r="A17" s="346"/>
      <c r="B17" s="64" t="s">
        <v>4</v>
      </c>
      <c r="C17" s="42">
        <f t="shared" ref="C17:I17" si="2">IF(C15=0,0,C16/C15)</f>
        <v>1.0366439650965442</v>
      </c>
      <c r="D17" s="42">
        <f t="shared" si="2"/>
        <v>0.93477975289180204</v>
      </c>
      <c r="E17" s="42">
        <f t="shared" si="2"/>
        <v>0.98834364195005353</v>
      </c>
      <c r="F17" s="42">
        <f t="shared" si="2"/>
        <v>0.99951579134016677</v>
      </c>
      <c r="G17" s="42">
        <f t="shared" si="2"/>
        <v>0.96212435195486035</v>
      </c>
      <c r="H17" s="42">
        <f t="shared" si="2"/>
        <v>0.98243215936123185</v>
      </c>
      <c r="I17" s="42">
        <f t="shared" si="2"/>
        <v>0.96047423415311317</v>
      </c>
      <c r="J17" s="41"/>
      <c r="K17" s="42">
        <f>IF(K15=0,0,K16/K15)</f>
        <v>0.97737703250192476</v>
      </c>
      <c r="M17" s="21"/>
    </row>
    <row r="18" spans="1:13" ht="12" customHeight="1">
      <c r="A18" s="72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22">
        <f>'Week 50'!C19+'Week 51'!C19+'Week 52'!C19</f>
        <v>0</v>
      </c>
      <c r="D19" s="22">
        <f>'Week 49'!D19+'Week 50'!D19+'Week 51'!D19+'Week 52'!D19</f>
        <v>0</v>
      </c>
      <c r="E19" s="22">
        <f>'Week 49'!E19+'Week 50'!E19+'Week 51'!E19+'Week 52'!E19</f>
        <v>0</v>
      </c>
      <c r="F19" s="22">
        <f>'Week 49'!F19+'Week 50'!F19+'Week 51'!F19+'Week 52'!F19</f>
        <v>0</v>
      </c>
      <c r="G19" s="22">
        <f>'Week 49'!G19+'Week 50'!G19+'Week 51'!G19+'Week 52'!G19</f>
        <v>4.0999999999999996</v>
      </c>
      <c r="H19" s="22">
        <f>'Week 49'!H19+'Week 50'!H19+'Week 51'!H19+'Week 52'!H19</f>
        <v>4.0999999999999996</v>
      </c>
      <c r="I19" s="22">
        <f>'Week 49'!I19+'Week 50'!I19+'Week 51'!I19+'Week 52'!I19</f>
        <v>0</v>
      </c>
      <c r="J19" s="39"/>
      <c r="K19" s="22">
        <f>SUM(C19:I19)</f>
        <v>8.1999999999999993</v>
      </c>
      <c r="L19" s="4"/>
      <c r="M19" s="4"/>
    </row>
    <row r="20" spans="1:13">
      <c r="A20" s="345"/>
      <c r="B20" s="65" t="s">
        <v>3</v>
      </c>
      <c r="C20" s="22">
        <f>'Week 50'!C20+'Week 51'!C20+'Week 52'!C20</f>
        <v>0</v>
      </c>
      <c r="D20" s="22">
        <f>'Week 49'!D20+'Week 50'!D20+'Week 51'!D20+'Week 52'!D20</f>
        <v>0</v>
      </c>
      <c r="E20" s="22">
        <f>'Week 49'!E20+'Week 50'!E20+'Week 51'!E20+'Week 52'!E20</f>
        <v>0</v>
      </c>
      <c r="F20" s="22">
        <f>'Week 49'!F20+'Week 50'!F20+'Week 51'!F20+'Week 52'!F20</f>
        <v>1.8461538461538463</v>
      </c>
      <c r="G20" s="22">
        <f>'Week 49'!G20+'Week 50'!G20+'Week 51'!G20+'Week 52'!G20</f>
        <v>3.6923076923076925</v>
      </c>
      <c r="H20" s="22">
        <f>'Week 49'!H20+'Week 50'!H20+'Week 51'!H20+'Week 52'!H20</f>
        <v>1.8461538461538463</v>
      </c>
      <c r="I20" s="22">
        <f>'Week 49'!I20+'Week 50'!I20+'Week 51'!I20+'Week 52'!I20</f>
        <v>3.6923076923076925</v>
      </c>
      <c r="J20" s="39"/>
      <c r="K20" s="22">
        <f>SUM(C20:I20)</f>
        <v>11.076923076923077</v>
      </c>
      <c r="L20" s="54"/>
      <c r="M20" s="4"/>
    </row>
    <row r="21" spans="1:13">
      <c r="A21" s="346"/>
      <c r="B21" s="64" t="s">
        <v>4</v>
      </c>
      <c r="C21" s="42">
        <f t="shared" ref="C21:I21" si="3">IF(C19=0,0,C20/C19)</f>
        <v>0</v>
      </c>
      <c r="D21" s="42">
        <f t="shared" si="3"/>
        <v>0</v>
      </c>
      <c r="E21" s="42">
        <f t="shared" si="3"/>
        <v>0</v>
      </c>
      <c r="F21" s="42">
        <f t="shared" si="3"/>
        <v>0</v>
      </c>
      <c r="G21" s="42">
        <f t="shared" si="3"/>
        <v>0.90056285178236406</v>
      </c>
      <c r="H21" s="42">
        <f t="shared" si="3"/>
        <v>0.45028142589118203</v>
      </c>
      <c r="I21" s="42">
        <f t="shared" si="3"/>
        <v>0</v>
      </c>
      <c r="J21" s="41"/>
      <c r="K21" s="42">
        <f>IF(K19=0,0,K20/K19)</f>
        <v>1.3508442776735461</v>
      </c>
      <c r="L21" s="4"/>
      <c r="M21" s="4"/>
    </row>
    <row r="22" spans="1:13" ht="12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22">
        <f>'Week 50'!C23+'Week 51'!C23+'Week 52'!C23</f>
        <v>45</v>
      </c>
      <c r="D23" s="22">
        <f>'Week 49'!D23+'Week 50'!D23+'Week 51'!D23+'Week 52'!D23</f>
        <v>67.5</v>
      </c>
      <c r="E23" s="22">
        <f>'Week 49'!E23+'Week 50'!E23+'Week 51'!E23+'Week 52'!E23</f>
        <v>60.2</v>
      </c>
      <c r="F23" s="22">
        <f>'Week 49'!F23+'Week 50'!F23+'Week 51'!F23+'Week 52'!F23</f>
        <v>64.8</v>
      </c>
      <c r="G23" s="22">
        <f>'Week 49'!G23+'Week 50'!G23+'Week 51'!G23+'Week 52'!G23</f>
        <v>78.699999999999989</v>
      </c>
      <c r="H23" s="22">
        <f>'Week 49'!H23+'Week 50'!H23+'Week 51'!H23+'Week 52'!H23</f>
        <v>79.3</v>
      </c>
      <c r="I23" s="22">
        <f>'Week 49'!I23+'Week 50'!I23+'Week 51'!I23+'Week 52'!I23</f>
        <v>67.7</v>
      </c>
      <c r="J23" s="39"/>
      <c r="K23" s="22">
        <f>SUM(C23:I23)</f>
        <v>463.2</v>
      </c>
      <c r="L23" s="4"/>
      <c r="M23" s="4"/>
    </row>
    <row r="24" spans="1:13">
      <c r="A24" s="337"/>
      <c r="B24" s="65" t="s">
        <v>3</v>
      </c>
      <c r="C24" s="22">
        <f>'Week 50'!C24+'Week 51'!C24+'Week 52'!C24</f>
        <v>45</v>
      </c>
      <c r="D24" s="22">
        <f>'Week 49'!D24+'Week 50'!D24+'Week 51'!D24+'Week 52'!D24</f>
        <v>60</v>
      </c>
      <c r="E24" s="22">
        <f>'Week 49'!E24+'Week 50'!E24+'Week 51'!E24+'Week 52'!E24</f>
        <v>60</v>
      </c>
      <c r="F24" s="22">
        <f>'Week 49'!F24+'Week 50'!F24+'Week 51'!F24+'Week 52'!F24</f>
        <v>82.5</v>
      </c>
      <c r="G24" s="22">
        <f>'Week 49'!G24+'Week 50'!G24+'Week 51'!G24+'Week 52'!G24</f>
        <v>82.5</v>
      </c>
      <c r="H24" s="22">
        <f>'Week 49'!H24+'Week 50'!H24+'Week 51'!H24+'Week 52'!H24</f>
        <v>75</v>
      </c>
      <c r="I24" s="22">
        <f>'Week 49'!I24+'Week 50'!I24+'Week 51'!I24+'Week 52'!I24</f>
        <v>67.5</v>
      </c>
      <c r="J24" s="39"/>
      <c r="K24" s="22">
        <f>SUM(C24:I24)</f>
        <v>472.5</v>
      </c>
      <c r="L24" s="4"/>
      <c r="M24" s="4"/>
    </row>
    <row r="25" spans="1:13">
      <c r="A25" s="338"/>
      <c r="B25" s="64" t="s">
        <v>4</v>
      </c>
      <c r="C25" s="42">
        <f t="shared" ref="C25:I25" si="4">IF(C23=0,0,C24/C23)</f>
        <v>1</v>
      </c>
      <c r="D25" s="42">
        <f t="shared" si="4"/>
        <v>0.88888888888888884</v>
      </c>
      <c r="E25" s="42">
        <f t="shared" si="4"/>
        <v>0.99667774086378735</v>
      </c>
      <c r="F25" s="42">
        <f t="shared" si="4"/>
        <v>1.2731481481481481</v>
      </c>
      <c r="G25" s="42">
        <f t="shared" si="4"/>
        <v>1.0482846251588311</v>
      </c>
      <c r="H25" s="42">
        <f t="shared" si="4"/>
        <v>0.94577553593947039</v>
      </c>
      <c r="I25" s="42">
        <f t="shared" si="4"/>
        <v>0.99704579025110773</v>
      </c>
      <c r="J25" s="41"/>
      <c r="K25" s="42">
        <f>IF(K23=0,0,K24/K23)</f>
        <v>1.020077720207254</v>
      </c>
      <c r="L25" s="4"/>
      <c r="M25" s="4"/>
    </row>
    <row r="26" spans="1:13" ht="12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22">
        <f>'Week 50'!C27+'Week 51'!C27+'Week 52'!C27</f>
        <v>0</v>
      </c>
      <c r="D27" s="22">
        <f>'Week 49'!D27+'Week 50'!D27+'Week 51'!D27+'Week 52'!D27</f>
        <v>0</v>
      </c>
      <c r="E27" s="22">
        <f>'Week 49'!E27+'Week 50'!E27+'Week 51'!E27+'Week 52'!E27</f>
        <v>0</v>
      </c>
      <c r="F27" s="22">
        <f>'Week 49'!F27+'Week 50'!F27+'Week 51'!F27+'Week 52'!F27</f>
        <v>7.5</v>
      </c>
      <c r="G27" s="22">
        <f>'Week 49'!G27+'Week 50'!G27+'Week 51'!G27+'Week 52'!G27</f>
        <v>0</v>
      </c>
      <c r="H27" s="22">
        <f>'Week 49'!H27+'Week 50'!H27+'Week 51'!H27+'Week 52'!H27</f>
        <v>0</v>
      </c>
      <c r="I27" s="22">
        <f>'Week 49'!I27+'Week 50'!I27+'Week 51'!I27+'Week 52'!I27</f>
        <v>0</v>
      </c>
      <c r="J27" s="39"/>
      <c r="K27" s="22">
        <f>SUM(C27:I27)</f>
        <v>7.5</v>
      </c>
      <c r="L27" s="4"/>
      <c r="M27" s="4"/>
    </row>
    <row r="28" spans="1:13">
      <c r="A28" s="337"/>
      <c r="B28" s="65" t="s">
        <v>3</v>
      </c>
      <c r="C28" s="22">
        <f>'Week 50'!C28+'Week 51'!C28+'Week 52'!C28</f>
        <v>0</v>
      </c>
      <c r="D28" s="22">
        <f>'Week 49'!D28+'Week 50'!D28+'Week 51'!D28+'Week 52'!D28</f>
        <v>0</v>
      </c>
      <c r="E28" s="22">
        <f>'Week 49'!E28+'Week 50'!E28+'Week 51'!E28+'Week 52'!E28</f>
        <v>0</v>
      </c>
      <c r="F28" s="22">
        <f>'Week 49'!F28+'Week 50'!F28+'Week 51'!F28+'Week 52'!F28</f>
        <v>0</v>
      </c>
      <c r="G28" s="22">
        <f>'Week 49'!G28+'Week 50'!G28+'Week 51'!G28+'Week 52'!G28</f>
        <v>0</v>
      </c>
      <c r="H28" s="22">
        <f>'Week 49'!H28+'Week 50'!H28+'Week 51'!H28+'Week 52'!H28</f>
        <v>0</v>
      </c>
      <c r="I28" s="22">
        <f>'Week 49'!I28+'Week 50'!I28+'Week 51'!I28+'Week 52'!I28</f>
        <v>0</v>
      </c>
      <c r="J28" s="39"/>
      <c r="K28" s="22">
        <f>SUM(C28:I28)</f>
        <v>0</v>
      </c>
      <c r="L28" s="4"/>
      <c r="M28" s="4"/>
    </row>
    <row r="29" spans="1:13">
      <c r="A29" s="338"/>
      <c r="B29" s="64" t="s">
        <v>4</v>
      </c>
      <c r="C29" s="42">
        <f t="shared" ref="C29:I29" si="5">IF(C27=0,0,C28/C27)</f>
        <v>0</v>
      </c>
      <c r="D29" s="42">
        <f t="shared" si="5"/>
        <v>0</v>
      </c>
      <c r="E29" s="42">
        <f t="shared" si="5"/>
        <v>0</v>
      </c>
      <c r="F29" s="42">
        <f t="shared" si="5"/>
        <v>0</v>
      </c>
      <c r="G29" s="42">
        <f t="shared" si="5"/>
        <v>0</v>
      </c>
      <c r="H29" s="42">
        <f t="shared" si="5"/>
        <v>0</v>
      </c>
      <c r="I29" s="42">
        <f t="shared" si="5"/>
        <v>0</v>
      </c>
      <c r="J29" s="41"/>
      <c r="K29" s="42">
        <f>IF(K27=0,0,K28/K27)</f>
        <v>0</v>
      </c>
      <c r="L29" s="4"/>
      <c r="M29" s="4"/>
    </row>
    <row r="30" spans="1:13" ht="12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22">
        <f>'Week 50'!C31+'Week 51'!C31+'Week 52'!C31</f>
        <v>22.5</v>
      </c>
      <c r="D31" s="22">
        <f>'Week 49'!D31+'Week 50'!D31+'Week 51'!D31+'Week 52'!D31</f>
        <v>30</v>
      </c>
      <c r="E31" s="22">
        <f>'Week 49'!E31+'Week 50'!E31+'Week 51'!E31+'Week 52'!E31</f>
        <v>22.5</v>
      </c>
      <c r="F31" s="22">
        <f>'Week 49'!F31+'Week 50'!F31+'Week 51'!F31+'Week 52'!F31</f>
        <v>29.5</v>
      </c>
      <c r="G31" s="22">
        <f>'Week 49'!G31+'Week 50'!G31+'Week 51'!G31+'Week 52'!G31</f>
        <v>22.95</v>
      </c>
      <c r="H31" s="22">
        <f>'Week 49'!H31+'Week 50'!H31+'Week 51'!H31+'Week 52'!H31</f>
        <v>26.55</v>
      </c>
      <c r="I31" s="22">
        <f>'Week 49'!I31+'Week 50'!I31+'Week 51'!I31+'Week 52'!I31</f>
        <v>29.5</v>
      </c>
      <c r="J31" s="39"/>
      <c r="K31" s="22">
        <f>SUM(C31:I31)</f>
        <v>183.5</v>
      </c>
      <c r="L31" s="4"/>
      <c r="M31" s="4"/>
    </row>
    <row r="32" spans="1:13" ht="15.75" customHeight="1">
      <c r="A32" s="337"/>
      <c r="B32" s="65" t="s">
        <v>3</v>
      </c>
      <c r="C32" s="22">
        <f>'Week 50'!C32+'Week 51'!C32+'Week 52'!C32</f>
        <v>22.5</v>
      </c>
      <c r="D32" s="22">
        <f>'Week 49'!D32+'Week 50'!D32+'Week 51'!D32+'Week 52'!D32</f>
        <v>30</v>
      </c>
      <c r="E32" s="22">
        <f>'Week 49'!E32+'Week 50'!E32+'Week 51'!E32+'Week 52'!E32</f>
        <v>30</v>
      </c>
      <c r="F32" s="22">
        <f>'Week 49'!F32+'Week 50'!F32+'Week 51'!F32+'Week 52'!F32</f>
        <v>30</v>
      </c>
      <c r="G32" s="22">
        <f>'Week 49'!G32+'Week 50'!G32+'Week 51'!G32+'Week 52'!G32</f>
        <v>30</v>
      </c>
      <c r="H32" s="22">
        <f>'Week 49'!H32+'Week 50'!H32+'Week 51'!H32+'Week 52'!H32</f>
        <v>30</v>
      </c>
      <c r="I32" s="22">
        <f>'Week 49'!I32+'Week 50'!I32+'Week 51'!I32+'Week 52'!I32</f>
        <v>30</v>
      </c>
      <c r="J32" s="39"/>
      <c r="K32" s="22">
        <f>SUM(C32:I32)</f>
        <v>202.5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6">IF(C31=0,0,C32/C31)</f>
        <v>1</v>
      </c>
      <c r="D33" s="42">
        <f t="shared" si="6"/>
        <v>1</v>
      </c>
      <c r="E33" s="42">
        <f t="shared" si="6"/>
        <v>1.3333333333333333</v>
      </c>
      <c r="F33" s="42">
        <f t="shared" si="6"/>
        <v>1.0169491525423728</v>
      </c>
      <c r="G33" s="42">
        <f t="shared" si="6"/>
        <v>1.3071895424836601</v>
      </c>
      <c r="H33" s="42">
        <f t="shared" si="6"/>
        <v>1.1299435028248588</v>
      </c>
      <c r="I33" s="42">
        <f t="shared" si="6"/>
        <v>1.0169491525423728</v>
      </c>
      <c r="J33" s="41"/>
      <c r="K33" s="42">
        <f>IF(K31=0,0,K32/K31)</f>
        <v>1.103542234332425</v>
      </c>
      <c r="L33" s="4"/>
      <c r="M33" s="4"/>
    </row>
    <row r="34" spans="1:13" ht="12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22">
        <f>'Week 50'!C35+'Week 51'!C35+'Week 52'!C35</f>
        <v>22.5</v>
      </c>
      <c r="D35" s="22">
        <f>'Week 49'!D35+'Week 50'!D35+'Week 51'!D35+'Week 52'!D35</f>
        <v>30</v>
      </c>
      <c r="E35" s="22">
        <f>'Week 49'!E35+'Week 50'!E35+'Week 51'!E35+'Week 52'!E35</f>
        <v>22.5</v>
      </c>
      <c r="F35" s="22">
        <f>'Week 49'!F35+'Week 50'!F35+'Week 51'!F35+'Week 52'!F35</f>
        <v>29.5</v>
      </c>
      <c r="G35" s="22">
        <f>'Week 49'!G35+'Week 50'!G35+'Week 51'!G35+'Week 52'!G35</f>
        <v>22.5</v>
      </c>
      <c r="H35" s="22">
        <f>'Week 49'!H35+'Week 50'!H35+'Week 51'!H35+'Week 52'!H35</f>
        <v>26.55</v>
      </c>
      <c r="I35" s="22">
        <f>'Week 49'!I35+'Week 50'!I35+'Week 51'!I35+'Week 52'!I35</f>
        <v>29.5</v>
      </c>
      <c r="J35" s="39"/>
      <c r="K35" s="22">
        <f>SUM(C35:I35)</f>
        <v>183.05</v>
      </c>
      <c r="L35" s="4"/>
      <c r="M35" s="4"/>
    </row>
    <row r="36" spans="1:13">
      <c r="A36" s="337"/>
      <c r="B36" s="65" t="s">
        <v>3</v>
      </c>
      <c r="C36" s="22">
        <f>'Week 50'!C36+'Week 51'!C36+'Week 52'!C36</f>
        <v>22.5</v>
      </c>
      <c r="D36" s="22">
        <f>'Week 49'!D36+'Week 50'!D36+'Week 51'!D36+'Week 52'!D36</f>
        <v>30</v>
      </c>
      <c r="E36" s="22">
        <f>'Week 49'!E36+'Week 50'!E36+'Week 51'!E36+'Week 52'!E36</f>
        <v>30</v>
      </c>
      <c r="F36" s="22">
        <f>'Week 49'!F36+'Week 50'!F36+'Week 51'!F36+'Week 52'!F36</f>
        <v>30</v>
      </c>
      <c r="G36" s="22">
        <f>'Week 49'!G36+'Week 50'!G36+'Week 51'!G36+'Week 52'!G36</f>
        <v>30</v>
      </c>
      <c r="H36" s="22">
        <f>'Week 49'!H36+'Week 50'!H36+'Week 51'!H36+'Week 52'!H36</f>
        <v>30</v>
      </c>
      <c r="I36" s="22">
        <f>'Week 49'!I36+'Week 50'!I36+'Week 51'!I36+'Week 52'!I36</f>
        <v>30</v>
      </c>
      <c r="J36" s="39"/>
      <c r="K36" s="22">
        <f>SUM(C36:I36)</f>
        <v>202.5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7">IF(C35=0,0,C36/C35)</f>
        <v>1</v>
      </c>
      <c r="D37" s="42">
        <f t="shared" si="7"/>
        <v>1</v>
      </c>
      <c r="E37" s="42">
        <f t="shared" si="7"/>
        <v>1.3333333333333333</v>
      </c>
      <c r="F37" s="42">
        <f t="shared" si="7"/>
        <v>1.0169491525423728</v>
      </c>
      <c r="G37" s="42">
        <f t="shared" si="7"/>
        <v>1.3333333333333333</v>
      </c>
      <c r="H37" s="42">
        <f t="shared" si="7"/>
        <v>1.1299435028248588</v>
      </c>
      <c r="I37" s="42">
        <f t="shared" si="7"/>
        <v>1.0169491525423728</v>
      </c>
      <c r="J37" s="41"/>
      <c r="K37" s="42">
        <f>IF(K35=0,0,K36/K35)</f>
        <v>1.1062551215514886</v>
      </c>
      <c r="L37" s="4"/>
      <c r="M37" s="4"/>
    </row>
    <row r="38" spans="1:13" ht="12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22">
        <f>'Week 50'!C39+'Week 51'!C39+'Week 52'!C39</f>
        <v>45.1</v>
      </c>
      <c r="D39" s="22">
        <f>'Week 49'!D39+'Week 50'!D39+'Week 51'!D39+'Week 52'!D39</f>
        <v>38</v>
      </c>
      <c r="E39" s="22">
        <f>'Week 49'!E39+'Week 50'!E39+'Week 51'!E39+'Week 52'!E39</f>
        <v>22.5</v>
      </c>
      <c r="F39" s="22">
        <f>'Week 49'!F39+'Week 50'!F39+'Week 51'!F39+'Week 52'!F39</f>
        <v>22.5</v>
      </c>
      <c r="G39" s="22">
        <f>'Week 49'!G39+'Week 50'!G39+'Week 51'!G39+'Week 52'!G39</f>
        <v>41.5</v>
      </c>
      <c r="H39" s="22">
        <f>'Week 49'!H39+'Week 50'!H39+'Week 51'!H39+'Week 52'!H39</f>
        <v>30</v>
      </c>
      <c r="I39" s="22">
        <f>'Week 49'!I39+'Week 50'!I39+'Week 51'!I39+'Week 52'!I39</f>
        <v>30</v>
      </c>
      <c r="J39" s="39"/>
      <c r="K39" s="22">
        <f>SUM(C39:I39)</f>
        <v>229.6</v>
      </c>
      <c r="L39" s="4"/>
      <c r="M39" s="4"/>
    </row>
    <row r="40" spans="1:13" ht="15.75" customHeight="1">
      <c r="A40" s="337"/>
      <c r="B40" s="65" t="s">
        <v>3</v>
      </c>
      <c r="C40" s="22">
        <f>'Week 50'!C40+'Week 51'!C40+'Week 52'!C40</f>
        <v>34.26</v>
      </c>
      <c r="D40" s="22">
        <f>'Week 49'!D40+'Week 50'!D40+'Week 51'!D40+'Week 52'!D40</f>
        <v>45.68</v>
      </c>
      <c r="E40" s="22">
        <f>'Week 49'!E40+'Week 50'!E40+'Week 51'!E40+'Week 52'!E40</f>
        <v>45.68</v>
      </c>
      <c r="F40" s="22">
        <f>'Week 49'!F40+'Week 50'!F40+'Week 51'!F40+'Week 52'!F40</f>
        <v>45.68</v>
      </c>
      <c r="G40" s="22">
        <f>'Week 49'!G40+'Week 50'!G40+'Week 51'!G40+'Week 52'!G40</f>
        <v>45.68</v>
      </c>
      <c r="H40" s="22">
        <f>'Week 49'!H40+'Week 50'!H40+'Week 51'!H40+'Week 52'!H40</f>
        <v>45.68</v>
      </c>
      <c r="I40" s="22">
        <f>'Week 49'!I40+'Week 50'!I40+'Week 51'!I40+'Week 52'!I40</f>
        <v>45.68</v>
      </c>
      <c r="J40" s="39"/>
      <c r="K40" s="22">
        <f>SUM(C40:I40)</f>
        <v>308.34000000000003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8">IF(C39=0,0,C40/C39)</f>
        <v>0.75964523281596441</v>
      </c>
      <c r="D41" s="42">
        <f t="shared" si="8"/>
        <v>1.2021052631578948</v>
      </c>
      <c r="E41" s="42">
        <f t="shared" si="8"/>
        <v>2.0302222222222222</v>
      </c>
      <c r="F41" s="42">
        <f t="shared" si="8"/>
        <v>2.0302222222222222</v>
      </c>
      <c r="G41" s="42">
        <f t="shared" si="8"/>
        <v>1.100722891566265</v>
      </c>
      <c r="H41" s="42">
        <f t="shared" si="8"/>
        <v>1.5226666666666666</v>
      </c>
      <c r="I41" s="42">
        <f t="shared" si="8"/>
        <v>1.5226666666666666</v>
      </c>
      <c r="J41" s="41"/>
      <c r="K41" s="42">
        <f>IF(K39=0,0,K40/K39)</f>
        <v>1.3429442508710803</v>
      </c>
      <c r="L41" s="4"/>
      <c r="M41" s="4"/>
    </row>
    <row r="42" spans="1:13" ht="12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22">
        <f>'Week 50'!C43+'Week 51'!C43+'Week 52'!C43</f>
        <v>60.1</v>
      </c>
      <c r="D43" s="22">
        <f>'Week 49'!D43+'Week 50'!D43+'Week 51'!D43+'Week 52'!D43</f>
        <v>78.3</v>
      </c>
      <c r="E43" s="22">
        <f>'Week 49'!E43+'Week 50'!E43+'Week 51'!E43+'Week 52'!E43</f>
        <v>45</v>
      </c>
      <c r="F43" s="22">
        <f>'Week 49'!F43+'Week 50'!F43+'Week 51'!F43+'Week 52'!F43</f>
        <v>90.899999999999991</v>
      </c>
      <c r="G43" s="22">
        <f>'Week 49'!G43+'Week 50'!G43+'Week 51'!G43+'Week 52'!G43</f>
        <v>75.099999999999994</v>
      </c>
      <c r="H43" s="22">
        <f>'Week 49'!H43+'Week 50'!H43+'Week 51'!H43+'Week 52'!H43</f>
        <v>108.6</v>
      </c>
      <c r="I43" s="22">
        <f>'Week 49'!I43+'Week 50'!I43+'Week 51'!I43+'Week 52'!I43</f>
        <v>72.400000000000006</v>
      </c>
      <c r="J43" s="39"/>
      <c r="K43" s="22">
        <f>SUM(C43:I43)</f>
        <v>530.4</v>
      </c>
      <c r="L43" s="4"/>
      <c r="M43" s="4"/>
    </row>
    <row r="44" spans="1:13" ht="15.75" customHeight="1">
      <c r="A44" s="337"/>
      <c r="B44" s="65" t="s">
        <v>3</v>
      </c>
      <c r="C44" s="22">
        <f>'Week 50'!C44+'Week 51'!C44+'Week 52'!C44</f>
        <v>75.765306122448976</v>
      </c>
      <c r="D44" s="22">
        <f>'Week 49'!D44+'Week 50'!D44+'Week 51'!D44+'Week 52'!D44</f>
        <v>90.765306122448976</v>
      </c>
      <c r="E44" s="22">
        <f>'Week 49'!E44+'Week 50'!E44+'Week 51'!E44+'Week 52'!E44</f>
        <v>79.591836734693885</v>
      </c>
      <c r="F44" s="22">
        <f>'Week 49'!F44+'Week 50'!F44+'Week 51'!F44+'Week 52'!F44</f>
        <v>103.46938775510205</v>
      </c>
      <c r="G44" s="22">
        <f>'Week 49'!G44+'Week 50'!G44+'Week 51'!G44+'Week 52'!G44</f>
        <v>105.76530612244898</v>
      </c>
      <c r="H44" s="22">
        <f>'Week 49'!H44+'Week 50'!H44+'Week 51'!H44+'Week 52'!H44</f>
        <v>107.29591836734694</v>
      </c>
      <c r="I44" s="22">
        <f>'Week 49'!I44+'Week 50'!I44+'Week 51'!I44+'Week 52'!I44</f>
        <v>99.183673469387756</v>
      </c>
      <c r="J44" s="39"/>
      <c r="K44" s="22">
        <f>SUM(C44:I44)</f>
        <v>661.83673469387747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9">IF(C43=0,0,C44/C43)</f>
        <v>1.2606540120207816</v>
      </c>
      <c r="D45" s="42">
        <f t="shared" si="9"/>
        <v>1.1591993119086714</v>
      </c>
      <c r="E45" s="42">
        <f t="shared" si="9"/>
        <v>1.7687074829931975</v>
      </c>
      <c r="F45" s="42">
        <f t="shared" si="9"/>
        <v>1.1382770930154242</v>
      </c>
      <c r="G45" s="42">
        <f t="shared" si="9"/>
        <v>1.408326313215033</v>
      </c>
      <c r="H45" s="42">
        <f t="shared" si="9"/>
        <v>0.98799188183560727</v>
      </c>
      <c r="I45" s="42">
        <f t="shared" si="9"/>
        <v>1.369940241289886</v>
      </c>
      <c r="J45" s="41"/>
      <c r="K45" s="42">
        <f>IF(K43=0,0,K44/K43)</f>
        <v>1.2478068150337056</v>
      </c>
      <c r="L45" s="4"/>
      <c r="M45" s="4"/>
    </row>
    <row r="46" spans="1:13" ht="12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22">
        <f>'Week 50'!C47+'Week 51'!C47+'Week 52'!C47</f>
        <v>4.0999999999999996</v>
      </c>
      <c r="D47" s="22">
        <f>'Week 49'!D47+'Week 50'!D47+'Week 51'!D47+'Week 52'!D47</f>
        <v>30.9</v>
      </c>
      <c r="E47" s="22">
        <f>'Week 49'!E47+'Week 50'!E47+'Week 51'!E47+'Week 52'!E47</f>
        <v>16</v>
      </c>
      <c r="F47" s="22">
        <f>'Week 49'!F47+'Week 50'!F47+'Week 51'!F47+'Week 52'!F47</f>
        <v>31.9</v>
      </c>
      <c r="G47" s="22">
        <f>'Week 49'!G47+'Week 50'!G47+'Week 51'!G47+'Week 52'!G47</f>
        <v>23.6</v>
      </c>
      <c r="H47" s="22">
        <f>'Week 49'!H47+'Week 50'!H47+'Week 51'!H47+'Week 52'!H47</f>
        <v>24</v>
      </c>
      <c r="I47" s="22">
        <f>'Week 49'!I47+'Week 50'!I47+'Week 51'!I47+'Week 52'!I47</f>
        <v>31.5</v>
      </c>
      <c r="J47" s="39"/>
      <c r="K47" s="22">
        <f>SUM(C47:I47)</f>
        <v>162</v>
      </c>
      <c r="L47" s="4"/>
      <c r="M47" s="4"/>
    </row>
    <row r="48" spans="1:13">
      <c r="A48" s="337"/>
      <c r="B48" s="65" t="s">
        <v>3</v>
      </c>
      <c r="C48" s="22">
        <f>'Week 50'!C48+'Week 51'!C48+'Week 52'!C48</f>
        <v>24</v>
      </c>
      <c r="D48" s="22">
        <f>'Week 49'!D48+'Week 50'!D48+'Week 51'!D48+'Week 52'!D48</f>
        <v>32</v>
      </c>
      <c r="E48" s="22">
        <f>'Week 49'!E48+'Week 50'!E48+'Week 51'!E48+'Week 52'!E48</f>
        <v>32</v>
      </c>
      <c r="F48" s="22">
        <f>'Week 49'!F48+'Week 50'!F48+'Week 51'!F48+'Week 52'!F48</f>
        <v>32</v>
      </c>
      <c r="G48" s="22">
        <f>'Week 49'!G48+'Week 50'!G48+'Week 51'!G48+'Week 52'!G48</f>
        <v>32</v>
      </c>
      <c r="H48" s="22">
        <f>'Week 49'!H48+'Week 50'!H48+'Week 51'!H48+'Week 52'!H48</f>
        <v>32</v>
      </c>
      <c r="I48" s="22">
        <f>'Week 49'!I48+'Week 50'!I48+'Week 51'!I48+'Week 52'!I48</f>
        <v>32</v>
      </c>
      <c r="J48" s="39"/>
      <c r="K48" s="22">
        <f>SUM(C48:I48)</f>
        <v>216</v>
      </c>
      <c r="L48" s="4"/>
      <c r="M48" s="4"/>
    </row>
    <row r="49" spans="1:13">
      <c r="A49" s="338"/>
      <c r="B49" s="64" t="s">
        <v>4</v>
      </c>
      <c r="C49" s="42">
        <f t="shared" ref="C49:I49" si="10">IF(C47=0,0,C48/C47)</f>
        <v>5.8536585365853666</v>
      </c>
      <c r="D49" s="42">
        <f t="shared" si="10"/>
        <v>1.0355987055016183</v>
      </c>
      <c r="E49" s="42">
        <f t="shared" si="10"/>
        <v>2</v>
      </c>
      <c r="F49" s="42">
        <f t="shared" si="10"/>
        <v>1.0031347962382446</v>
      </c>
      <c r="G49" s="42">
        <f t="shared" si="10"/>
        <v>1.3559322033898304</v>
      </c>
      <c r="H49" s="42">
        <f t="shared" si="10"/>
        <v>1.3333333333333333</v>
      </c>
      <c r="I49" s="42">
        <f t="shared" si="10"/>
        <v>1.0158730158730158</v>
      </c>
      <c r="J49" s="41"/>
      <c r="K49" s="42">
        <f>IF(K47=0,0,K48/K47)</f>
        <v>1.3333333333333333</v>
      </c>
      <c r="L49" s="4"/>
      <c r="M49" s="4"/>
    </row>
    <row r="50" spans="1:13" ht="12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22">
        <f>'Week 50'!C51+'Week 51'!C51+'Week 52'!C51</f>
        <v>39.700000000000003</v>
      </c>
      <c r="D51" s="22">
        <f>'Week 49'!D51+'Week 50'!D51+'Week 51'!D51+'Week 52'!D51</f>
        <v>62.2</v>
      </c>
      <c r="E51" s="22">
        <f>'Week 49'!E51+'Week 50'!E51+'Week 51'!E51+'Week 52'!E51</f>
        <v>44.8</v>
      </c>
      <c r="F51" s="22">
        <f>'Week 49'!F51+'Week 50'!F51+'Week 51'!F51+'Week 52'!F51</f>
        <v>45.6</v>
      </c>
      <c r="G51" s="22">
        <f>'Week 49'!G51+'Week 50'!G51+'Week 51'!G51+'Week 52'!G51</f>
        <v>53.1</v>
      </c>
      <c r="H51" s="22">
        <f>'Week 49'!H51+'Week 50'!H51+'Week 51'!H51+'Week 52'!H51</f>
        <v>61</v>
      </c>
      <c r="I51" s="22">
        <f>'Week 49'!I51+'Week 50'!I51+'Week 51'!I51+'Week 52'!I51</f>
        <v>54.5</v>
      </c>
      <c r="J51" s="39"/>
      <c r="K51" s="22">
        <f>SUM(C51:I51)</f>
        <v>360.9</v>
      </c>
      <c r="L51" s="4"/>
      <c r="M51" s="4"/>
    </row>
    <row r="52" spans="1:13">
      <c r="A52" s="337"/>
      <c r="B52" s="65" t="s">
        <v>3</v>
      </c>
      <c r="C52" s="22">
        <f>'Week 50'!C52+'Week 51'!C52+'Week 52'!C52</f>
        <v>41.099999999999994</v>
      </c>
      <c r="D52" s="22">
        <f>'Week 49'!D52+'Week 50'!D52+'Week 51'!D52+'Week 52'!D52</f>
        <v>54.8</v>
      </c>
      <c r="E52" s="22">
        <f>'Week 49'!E52+'Week 50'!E52+'Week 51'!E52+'Week 52'!E52</f>
        <v>54.8</v>
      </c>
      <c r="F52" s="22">
        <f>'Week 49'!F52+'Week 50'!F52+'Week 51'!F52+'Week 52'!F52</f>
        <v>54.8</v>
      </c>
      <c r="G52" s="22">
        <f>'Week 49'!G52+'Week 50'!G52+'Week 51'!G52+'Week 52'!G52</f>
        <v>54.8</v>
      </c>
      <c r="H52" s="22">
        <f>'Week 49'!H52+'Week 50'!H52+'Week 51'!H52+'Week 52'!H52</f>
        <v>54.8</v>
      </c>
      <c r="I52" s="22">
        <f>'Week 49'!I52+'Week 50'!I52+'Week 51'!I52+'Week 52'!I52</f>
        <v>54.8</v>
      </c>
      <c r="J52" s="39"/>
      <c r="K52" s="22">
        <f>SUM(C52:I52)</f>
        <v>369.90000000000003</v>
      </c>
      <c r="L52" s="4"/>
      <c r="M52" s="4"/>
    </row>
    <row r="53" spans="1:13">
      <c r="A53" s="338"/>
      <c r="B53" s="64" t="s">
        <v>4</v>
      </c>
      <c r="C53" s="42">
        <f t="shared" ref="C53:I53" si="11">IF(C51=0,0,C52/C51)</f>
        <v>1.0352644836272038</v>
      </c>
      <c r="D53" s="42">
        <f t="shared" si="11"/>
        <v>0.88102893890675238</v>
      </c>
      <c r="E53" s="42">
        <f t="shared" si="11"/>
        <v>1.2232142857142858</v>
      </c>
      <c r="F53" s="42">
        <f t="shared" si="11"/>
        <v>1.2017543859649122</v>
      </c>
      <c r="G53" s="42">
        <f t="shared" si="11"/>
        <v>1.0320150659133709</v>
      </c>
      <c r="H53" s="42">
        <f t="shared" si="11"/>
        <v>0.89836065573770485</v>
      </c>
      <c r="I53" s="42">
        <f t="shared" si="11"/>
        <v>1.0055045871559634</v>
      </c>
      <c r="J53" s="41"/>
      <c r="K53" s="42">
        <f>IF(K51=0,0,K52/K51)</f>
        <v>1.0249376558603494</v>
      </c>
      <c r="L53" s="4"/>
      <c r="M53" s="4"/>
    </row>
    <row r="54" spans="1:13" ht="12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+Nov!A55:A57</f>
        <v>Floor Managers                         AM Shift</v>
      </c>
      <c r="B55" s="64" t="s">
        <v>2</v>
      </c>
      <c r="C55" s="22">
        <f>'Week 50'!C55+'Week 51'!C55+'Week 52'!C55</f>
        <v>34.29</v>
      </c>
      <c r="D55" s="22">
        <f>'Week 49'!D55+'Week 50'!D55+'Week 51'!D55+'Week 52'!D55</f>
        <v>45.72</v>
      </c>
      <c r="E55" s="22">
        <f>'Week 49'!E55+'Week 50'!E55+'Week 51'!E55+'Week 52'!E55</f>
        <v>45.72</v>
      </c>
      <c r="F55" s="22">
        <f>'Week 49'!F55+'Week 50'!F55+'Week 51'!F55+'Week 52'!F55</f>
        <v>45.72</v>
      </c>
      <c r="G55" s="22">
        <f>'Week 49'!G55+'Week 50'!G55+'Week 51'!G55+'Week 52'!G55</f>
        <v>45.72</v>
      </c>
      <c r="H55" s="22">
        <f>'Week 49'!H55+'Week 50'!H55+'Week 51'!H55+'Week 52'!H55</f>
        <v>45.72</v>
      </c>
      <c r="I55" s="22">
        <f>'Week 49'!I55+'Week 50'!I55+'Week 51'!I55+'Week 52'!I55</f>
        <v>45.72</v>
      </c>
      <c r="J55" s="39"/>
      <c r="K55" s="22">
        <f>SUM(C55:I55)</f>
        <v>308.61</v>
      </c>
      <c r="L55" s="4"/>
    </row>
    <row r="56" spans="1:13">
      <c r="A56" s="337"/>
      <c r="B56" s="65" t="s">
        <v>3</v>
      </c>
      <c r="C56" s="22">
        <f>'Week 50'!C56+'Week 51'!C56+'Week 52'!C56</f>
        <v>34.29</v>
      </c>
      <c r="D56" s="22">
        <f>'Week 49'!D56+'Week 50'!D56+'Week 51'!D56+'Week 52'!D56</f>
        <v>45.72</v>
      </c>
      <c r="E56" s="22">
        <f>'Week 49'!E56+'Week 50'!E56+'Week 51'!E56+'Week 52'!E56</f>
        <v>45.72</v>
      </c>
      <c r="F56" s="22">
        <f>'Week 49'!F56+'Week 50'!F56+'Week 51'!F56+'Week 52'!F56</f>
        <v>45.72</v>
      </c>
      <c r="G56" s="22">
        <f>'Week 49'!G56+'Week 50'!G56+'Week 51'!G56+'Week 52'!G56</f>
        <v>45.72</v>
      </c>
      <c r="H56" s="22">
        <f>'Week 49'!H56+'Week 50'!H56+'Week 51'!H56+'Week 52'!H56</f>
        <v>45.72</v>
      </c>
      <c r="I56" s="22">
        <f>'Week 49'!I56+'Week 50'!I56+'Week 51'!I56+'Week 52'!I56</f>
        <v>45.72</v>
      </c>
      <c r="J56" s="39"/>
      <c r="K56" s="22">
        <f>SUM(C56:I56)</f>
        <v>308.61</v>
      </c>
      <c r="L56" s="4"/>
    </row>
    <row r="57" spans="1:13">
      <c r="A57" s="338"/>
      <c r="B57" s="64" t="s">
        <v>4</v>
      </c>
      <c r="C57" s="42">
        <f t="shared" ref="C57:I57" si="12">IF(C55=0,0,C56/C55)</f>
        <v>1</v>
      </c>
      <c r="D57" s="42">
        <f t="shared" si="12"/>
        <v>1</v>
      </c>
      <c r="E57" s="42">
        <f t="shared" si="12"/>
        <v>1</v>
      </c>
      <c r="F57" s="42">
        <f t="shared" si="12"/>
        <v>1</v>
      </c>
      <c r="G57" s="42">
        <f t="shared" si="12"/>
        <v>1</v>
      </c>
      <c r="H57" s="42">
        <f t="shared" si="12"/>
        <v>1</v>
      </c>
      <c r="I57" s="42">
        <f t="shared" si="12"/>
        <v>1</v>
      </c>
      <c r="J57" s="41"/>
      <c r="K57" s="42">
        <f>IF(K55=0,0,K56/K55)</f>
        <v>1</v>
      </c>
      <c r="L57" s="4"/>
    </row>
    <row r="58" spans="1:13" ht="12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+Nov!A59:A61</f>
        <v>Overtime Premium Cost</v>
      </c>
      <c r="B59" s="64" t="s">
        <v>70</v>
      </c>
      <c r="C59" s="22">
        <f>'Week 50'!C59+'Week 51'!C59+'Week 52'!C59</f>
        <v>0.6</v>
      </c>
      <c r="D59" s="22">
        <f>'Week 49'!D59+'Week 50'!D59+'Week 51'!D59+'Week 52'!D59</f>
        <v>7.5</v>
      </c>
      <c r="E59" s="22">
        <f>'Week 49'!E59+'Week 50'!E59+'Week 51'!E59+'Week 52'!E59</f>
        <v>0</v>
      </c>
      <c r="F59" s="22">
        <f>'Week 49'!F59+'Week 50'!F59+'Week 51'!F59+'Week 52'!F59</f>
        <v>1.1000000000000001</v>
      </c>
      <c r="G59" s="22">
        <f>'Week 49'!G59+'Week 50'!G59+'Week 51'!G59+'Week 52'!G59</f>
        <v>1.7000000000000002</v>
      </c>
      <c r="H59" s="22">
        <f>'Week 49'!H59+'Week 50'!H59+'Week 51'!H59+'Week 52'!H59</f>
        <v>2</v>
      </c>
      <c r="I59" s="22">
        <f>'Week 49'!I59+'Week 50'!I59+'Week 51'!I59+'Week 52'!I59</f>
        <v>0.7</v>
      </c>
      <c r="J59" s="39"/>
      <c r="K59" s="22">
        <f>SUM(C59:I59)</f>
        <v>13.599999999999998</v>
      </c>
      <c r="L59" s="4"/>
    </row>
    <row r="60" spans="1:13">
      <c r="A60" s="337"/>
      <c r="B60" s="65" t="s">
        <v>71</v>
      </c>
      <c r="C60" s="188">
        <f>'Week 50'!C60+'Week 51'!C60+'Week 52'!C60</f>
        <v>14.276700000000003</v>
      </c>
      <c r="D60" s="188">
        <f>'Week 49'!D60+'Week 50'!D60+'Week 51'!D60+'Week 52'!D60</f>
        <v>178.45875000000007</v>
      </c>
      <c r="E60" s="188">
        <f>'Week 49'!E60+'Week 50'!E60+'Week 51'!E60+'Week 52'!E60</f>
        <v>0</v>
      </c>
      <c r="F60" s="188">
        <f>'Week 49'!F60+'Week 50'!F60+'Week 51'!F60+'Week 52'!F60</f>
        <v>26.173950000000008</v>
      </c>
      <c r="G60" s="188">
        <f>'Week 49'!G60+'Week 50'!G60+'Week 51'!G60+'Week 52'!G60</f>
        <v>40.45065000000001</v>
      </c>
      <c r="H60" s="188">
        <f>'Week 49'!H60+'Week 50'!H60+'Week 51'!H60+'Week 52'!H60</f>
        <v>47.589000000000013</v>
      </c>
      <c r="I60" s="188">
        <f>'Week 49'!I60+'Week 50'!I60+'Week 51'!I60+'Week 52'!I60</f>
        <v>16.656150000000004</v>
      </c>
      <c r="J60" s="189"/>
      <c r="K60" s="188">
        <f>SUM(C60:I60)</f>
        <v>323.60520000000014</v>
      </c>
      <c r="L60" s="4"/>
    </row>
    <row r="61" spans="1:13">
      <c r="A61" s="338"/>
      <c r="B61" s="64" t="s">
        <v>17</v>
      </c>
      <c r="C61" s="188">
        <f t="shared" ref="C61:I61" si="13">C60/3</f>
        <v>4.7589000000000015</v>
      </c>
      <c r="D61" s="188">
        <f t="shared" si="13"/>
        <v>59.48625000000002</v>
      </c>
      <c r="E61" s="188">
        <f t="shared" si="13"/>
        <v>0</v>
      </c>
      <c r="F61" s="188">
        <f t="shared" si="13"/>
        <v>8.7246500000000022</v>
      </c>
      <c r="G61" s="188">
        <f t="shared" si="13"/>
        <v>13.483550000000003</v>
      </c>
      <c r="H61" s="188">
        <f t="shared" si="13"/>
        <v>15.863000000000005</v>
      </c>
      <c r="I61" s="188">
        <f t="shared" si="13"/>
        <v>5.5520500000000013</v>
      </c>
      <c r="J61" s="189"/>
      <c r="K61" s="188">
        <f>SUM(C61:I61)</f>
        <v>107.86840000000004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+Nov!A63:A65</f>
        <v>Total Labor Hours</v>
      </c>
      <c r="B63" s="64" t="s">
        <v>2</v>
      </c>
      <c r="C63" s="22">
        <f>'Week 50'!C63+'Week 51'!C63+'Week 52'!C63</f>
        <v>453.59000000000003</v>
      </c>
      <c r="D63" s="22">
        <f>'Week 49'!D63+'Week 50'!D63+'Week 51'!D63+'Week 52'!D63</f>
        <v>643.22</v>
      </c>
      <c r="E63" s="22">
        <f>'Week 49'!E63+'Week 50'!E63+'Week 51'!E63+'Week 52'!E63</f>
        <v>503.81999999999994</v>
      </c>
      <c r="F63" s="22">
        <f>'Week 49'!F63+'Week 50'!F63+'Week 51'!F63+'Week 52'!F63</f>
        <v>698.17</v>
      </c>
      <c r="G63" s="22">
        <f>'Week 49'!G63+'Week 50'!G63+'Week 51'!G63+'Week 52'!G63</f>
        <v>780.27</v>
      </c>
      <c r="H63" s="22">
        <f>'Week 49'!H63+'Week 50'!H63+'Week 51'!H63+'Week 52'!H63</f>
        <v>790.72</v>
      </c>
      <c r="I63" s="22">
        <f>'Week 49'!I63+'Week 50'!I63+'Week 51'!I63+'Week 52'!I63</f>
        <v>656.97</v>
      </c>
      <c r="J63" s="39"/>
      <c r="K63" s="22">
        <f>SUM(C63:I63)</f>
        <v>4526.76</v>
      </c>
      <c r="L63" s="29"/>
    </row>
    <row r="64" spans="1:13">
      <c r="A64" s="337"/>
      <c r="B64" s="65" t="s">
        <v>3</v>
      </c>
      <c r="C64" s="22">
        <f>'Week 50'!C64+'Week 51'!C64+'Week 52'!C64</f>
        <v>486.32221302935591</v>
      </c>
      <c r="D64" s="22">
        <f>'Week 49'!D64+'Week 50'!D64+'Week 51'!D64+'Week 52'!D64</f>
        <v>632.56890972605265</v>
      </c>
      <c r="E64" s="22">
        <f>'Week 49'!E64+'Week 50'!E64+'Week 51'!E64+'Week 52'!E64</f>
        <v>599.77381871667592</v>
      </c>
      <c r="F64" s="22">
        <f>'Week 49'!F64+'Week 50'!F64+'Week 51'!F64+'Week 52'!F64</f>
        <v>756.10563169134605</v>
      </c>
      <c r="G64" s="22">
        <f>'Week 49'!G64+'Week 50'!G64+'Week 51'!G64+'Week 52'!G64</f>
        <v>827.51497117211397</v>
      </c>
      <c r="H64" s="22">
        <f>'Week 49'!H64+'Week 50'!H64+'Week 51'!H64+'Week 52'!H64</f>
        <v>800.4802103516389</v>
      </c>
      <c r="I64" s="22">
        <f>'Week 49'!I64+'Week 50'!I64+'Week 51'!I64+'Week 52'!I64</f>
        <v>693.02042560613995</v>
      </c>
      <c r="J64" s="39"/>
      <c r="K64" s="22">
        <f>SUM(C64:I64)</f>
        <v>4795.786180293323</v>
      </c>
      <c r="L64" s="4"/>
    </row>
    <row r="65" spans="1:14">
      <c r="A65" s="338"/>
      <c r="B65" s="64" t="s">
        <v>4</v>
      </c>
      <c r="C65" s="42">
        <f t="shared" ref="C65:I65" si="14">IF(C63=0,0,C64/C63)</f>
        <v>1.0721625543538347</v>
      </c>
      <c r="D65" s="42">
        <f t="shared" si="14"/>
        <v>0.98344098399622626</v>
      </c>
      <c r="E65" s="42">
        <f t="shared" si="14"/>
        <v>1.1904525797242587</v>
      </c>
      <c r="F65" s="42">
        <f t="shared" si="14"/>
        <v>1.0829821271199651</v>
      </c>
      <c r="G65" s="42">
        <f t="shared" si="14"/>
        <v>1.0605495164136953</v>
      </c>
      <c r="H65" s="42">
        <f t="shared" si="14"/>
        <v>1.0123434469238655</v>
      </c>
      <c r="I65" s="42">
        <f t="shared" si="14"/>
        <v>1.0548737775029908</v>
      </c>
      <c r="J65" s="41"/>
      <c r="K65" s="42">
        <f>IF(K63=0,0,K64/K63)</f>
        <v>1.0594301841258036</v>
      </c>
      <c r="L65" s="4"/>
    </row>
    <row r="66" spans="1:14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81" t="s">
        <v>189</v>
      </c>
      <c r="M66" s="281" t="s">
        <v>188</v>
      </c>
      <c r="N66" s="276" t="s">
        <v>195</v>
      </c>
    </row>
    <row r="67" spans="1:14">
      <c r="A67" s="336" t="s">
        <v>126</v>
      </c>
      <c r="B67" s="64" t="s">
        <v>127</v>
      </c>
      <c r="C67" s="28">
        <f>'Week 50'!C67+'Week 51'!C67+'Week 52'!C67</f>
        <v>6408.7183999999997</v>
      </c>
      <c r="D67" s="28">
        <f>'Week 49'!D67+'Week 50'!D67+'Week 51'!D67+'Week 52'!D67</f>
        <v>9158.8362500000003</v>
      </c>
      <c r="E67" s="28">
        <f>'Week 49'!E67+'Week 50'!E67+'Week 51'!E67+'Week 52'!E67</f>
        <v>7212.1040000000003</v>
      </c>
      <c r="F67" s="28">
        <f>'Week 49'!F67+'Week 50'!F67+'Week 51'!F67+'Week 52'!F67</f>
        <v>9826.1676499999994</v>
      </c>
      <c r="G67" s="28">
        <f>'Week 49'!G67+'Week 50'!G67+'Week 51'!G67+'Week 52'!G67</f>
        <v>10910.680549999999</v>
      </c>
      <c r="H67" s="28">
        <f>'Week 49'!H67+'Week 50'!H67+'Week 51'!H67+'Week 52'!H67</f>
        <v>11058.168999999998</v>
      </c>
      <c r="I67" s="28">
        <f>'Week 49'!I67+'Week 50'!I67+'Week 51'!I67+'Week 52'!I67</f>
        <v>9282.5730499999991</v>
      </c>
      <c r="J67" s="48"/>
      <c r="K67" s="28">
        <f>SUM(C67:I67)</f>
        <v>63857.248899999999</v>
      </c>
      <c r="L67" s="273">
        <v>73642</v>
      </c>
      <c r="M67" s="271">
        <f>+K67-L67</f>
        <v>-9784.7511000000013</v>
      </c>
      <c r="N67" s="278">
        <f>98000/365*M69</f>
        <v>8054.7945205479446</v>
      </c>
    </row>
    <row r="68" spans="1:14">
      <c r="A68" s="337"/>
      <c r="B68" s="65" t="s">
        <v>128</v>
      </c>
      <c r="C68" s="28">
        <f>'Week 50'!C68+'Week 51'!C68+'Week 52'!C68</f>
        <v>6873.65064476926</v>
      </c>
      <c r="D68" s="28">
        <f>'Week 49'!D68+'Week 50'!D68+'Week 51'!D68+'Week 52'!D68</f>
        <v>8954.5545429674585</v>
      </c>
      <c r="E68" s="28">
        <f>'Week 49'!E68+'Week 50'!E68+'Week 51'!E68+'Week 52'!E68</f>
        <v>8519.6916361831227</v>
      </c>
      <c r="F68" s="28">
        <f>'Week 49'!F68+'Week 50'!F68+'Week 51'!F68+'Week 52'!F68</f>
        <v>10592.651476227249</v>
      </c>
      <c r="G68" s="28">
        <f>'Week 49'!G68+'Week 50'!G68+'Week 51'!G68+'Week 52'!G68</f>
        <v>11539.539317742234</v>
      </c>
      <c r="H68" s="28">
        <f>'Week 49'!H68+'Week 50'!H68+'Week 51'!H68+'Week 52'!H68</f>
        <v>11181.058389262733</v>
      </c>
      <c r="I68" s="28">
        <f>'Week 49'!I68+'Week 50'!I68+'Week 51'!I68+'Week 52'!I68</f>
        <v>9756.1416435374158</v>
      </c>
      <c r="J68" s="48"/>
      <c r="K68" s="28">
        <f>SUM(C68:I68)</f>
        <v>67417.287650689468</v>
      </c>
      <c r="L68" s="275">
        <v>41548</v>
      </c>
      <c r="M68" s="277" t="s">
        <v>194</v>
      </c>
      <c r="N68" s="279">
        <f>+M67-N67</f>
        <v>-17839.545620547946</v>
      </c>
    </row>
    <row r="69" spans="1:14">
      <c r="A69" s="338"/>
      <c r="B69" s="64" t="s">
        <v>4</v>
      </c>
      <c r="C69" s="42">
        <f t="shared" ref="C69:I69" si="15">IF(C67=0,0,C68/C67)</f>
        <v>1.0725468363174235</v>
      </c>
      <c r="D69" s="42">
        <f t="shared" si="15"/>
        <v>0.97769566990210777</v>
      </c>
      <c r="E69" s="42">
        <f t="shared" si="15"/>
        <v>1.1813046007355306</v>
      </c>
      <c r="F69" s="42">
        <f t="shared" si="15"/>
        <v>1.0780043505798773</v>
      </c>
      <c r="G69" s="42">
        <f t="shared" si="15"/>
        <v>1.0576369883492038</v>
      </c>
      <c r="H69" s="42">
        <f t="shared" si="15"/>
        <v>1.0111129961264596</v>
      </c>
      <c r="I69" s="42">
        <f t="shared" si="15"/>
        <v>1.0510169530567193</v>
      </c>
      <c r="J69" s="41"/>
      <c r="K69" s="42">
        <f>IF(K67=0,0,K68/K67)</f>
        <v>1.0557499549700999</v>
      </c>
      <c r="L69" s="282" t="s">
        <v>196</v>
      </c>
      <c r="M69" s="283">
        <v>30</v>
      </c>
      <c r="N69" s="280" t="s">
        <v>188</v>
      </c>
    </row>
    <row r="70" spans="1:14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4">
      <c r="A71" s="68" t="str">
        <f>'Week 1'!A71</f>
        <v>Hours Variance (Act. minus Std.)</v>
      </c>
      <c r="B71" s="57">
        <f>'Week 1'!B71</f>
        <v>0</v>
      </c>
      <c r="C71" s="47">
        <f>IF(C63=0,0,C63-C64)</f>
        <v>-32.732213029355876</v>
      </c>
      <c r="D71" s="47">
        <f t="shared" ref="D71:I71" si="16">IF(D63=0,0,D63-D64)</f>
        <v>10.651090273947375</v>
      </c>
      <c r="E71" s="47">
        <f t="shared" si="16"/>
        <v>-95.953818716675983</v>
      </c>
      <c r="F71" s="47">
        <f t="shared" si="16"/>
        <v>-57.935631691346089</v>
      </c>
      <c r="G71" s="47">
        <f t="shared" si="16"/>
        <v>-47.244971172113992</v>
      </c>
      <c r="H71" s="47">
        <f t="shared" si="16"/>
        <v>-9.7602103516388752</v>
      </c>
      <c r="I71" s="47">
        <f t="shared" si="16"/>
        <v>-36.050425606139925</v>
      </c>
      <c r="J71" s="26"/>
      <c r="K71" s="47">
        <f>IF(K63=0,0,K63-K64)</f>
        <v>-269.0261802933228</v>
      </c>
      <c r="L71" s="4"/>
    </row>
    <row r="72" spans="1:14">
      <c r="A72" s="68" t="str">
        <f>'Week 1'!A72</f>
        <v>Cost Variance (Act. Minus Std.)</v>
      </c>
      <c r="B72" s="136">
        <v>0</v>
      </c>
      <c r="C72" s="137">
        <f>IF(C64=0,0,C67-C68)</f>
        <v>-464.93224476926025</v>
      </c>
      <c r="D72" s="137">
        <f t="shared" ref="D72:I72" si="17">IF(D64=0,0,D67-D68)</f>
        <v>204.28170703254182</v>
      </c>
      <c r="E72" s="137">
        <f t="shared" si="17"/>
        <v>-1307.5876361831224</v>
      </c>
      <c r="F72" s="137">
        <f t="shared" si="17"/>
        <v>-766.48382622724966</v>
      </c>
      <c r="G72" s="137">
        <f t="shared" si="17"/>
        <v>-628.8587677422347</v>
      </c>
      <c r="H72" s="137">
        <f t="shared" si="17"/>
        <v>-122.88938926273477</v>
      </c>
      <c r="I72" s="137">
        <f t="shared" si="17"/>
        <v>-473.56859353741675</v>
      </c>
      <c r="J72" s="26"/>
      <c r="K72" s="137">
        <f>IF(K64=0,0,K67-K68)</f>
        <v>-3560.0387506894695</v>
      </c>
      <c r="L72" s="4"/>
    </row>
    <row r="73" spans="1:14">
      <c r="A73" s="68" t="s">
        <v>154</v>
      </c>
      <c r="B73" s="78">
        <f>IF(K64=0,0,(K64*60)/K11)</f>
        <v>67.042677264119149</v>
      </c>
      <c r="C73" s="78">
        <f>IF(C63=0,0,(C63*60)/C11)</f>
        <v>69.783076923076933</v>
      </c>
      <c r="D73" s="78">
        <f t="shared" ref="D73:I73" si="18">IF(D63=0,0,(D63*60)/D11)</f>
        <v>74.93825242718448</v>
      </c>
      <c r="E73" s="78">
        <f t="shared" si="18"/>
        <v>65.009032258064508</v>
      </c>
      <c r="F73" s="78">
        <f t="shared" si="18"/>
        <v>60.273669064748198</v>
      </c>
      <c r="G73" s="78">
        <f t="shared" si="18"/>
        <v>56.000239234449758</v>
      </c>
      <c r="H73" s="78">
        <f t="shared" si="18"/>
        <v>59.752141057934516</v>
      </c>
      <c r="I73" s="78">
        <f t="shared" si="18"/>
        <v>66.027135678391971</v>
      </c>
      <c r="J73" s="26"/>
      <c r="K73" s="78">
        <f>IF(K63=0,0,(K63*60)/K11)</f>
        <v>63.281826654240454</v>
      </c>
      <c r="L73" s="4"/>
    </row>
    <row r="74" spans="1:14">
      <c r="A74" s="68" t="str">
        <f>'Week 1'!A74</f>
        <v>Rooms Cleaned per AM GRA</v>
      </c>
      <c r="B74" s="78">
        <f>IF(K16=0,0,(K8/(K16/8)))</f>
        <v>16.62258292166549</v>
      </c>
      <c r="C74" s="78">
        <f t="shared" ref="C74:K74" si="19">IF(C15=0,0,(C8/(C15/8)))</f>
        <v>17.038269550748751</v>
      </c>
      <c r="D74" s="78">
        <f t="shared" si="19"/>
        <v>15.65617805065234</v>
      </c>
      <c r="E74" s="78">
        <f t="shared" si="19"/>
        <v>16.455921638468389</v>
      </c>
      <c r="F74" s="78">
        <f t="shared" si="19"/>
        <v>16.569265707797122</v>
      </c>
      <c r="G74" s="78">
        <f t="shared" si="19"/>
        <v>16.019370460048425</v>
      </c>
      <c r="H74" s="78">
        <f t="shared" si="19"/>
        <v>16.336710833982853</v>
      </c>
      <c r="I74" s="78">
        <f t="shared" si="19"/>
        <v>15.964882660813778</v>
      </c>
      <c r="J74" s="26"/>
      <c r="K74" s="78">
        <f t="shared" si="19"/>
        <v>16.246530768494591</v>
      </c>
      <c r="L74" s="4"/>
    </row>
    <row r="75" spans="1:14">
      <c r="A75" s="68" t="str">
        <f>'Week 1'!A75</f>
        <v>Rooms Cleaned per PM GRA</v>
      </c>
      <c r="B75" s="78">
        <f>IF(K20=0,0,(K9/(K20/8)))</f>
        <v>9.3888888888888893</v>
      </c>
      <c r="C75" s="78">
        <f>IF(C19=0,0,(C9/(C19/8)))</f>
        <v>0</v>
      </c>
      <c r="D75" s="78">
        <f t="shared" ref="D75:I75" si="20">IF(D19=0,0,(D9/(D19/8)))</f>
        <v>0</v>
      </c>
      <c r="E75" s="78">
        <f t="shared" si="20"/>
        <v>0</v>
      </c>
      <c r="F75" s="78">
        <f t="shared" si="20"/>
        <v>0</v>
      </c>
      <c r="G75" s="78">
        <f t="shared" si="20"/>
        <v>5.8536585365853666</v>
      </c>
      <c r="H75" s="78">
        <f t="shared" si="20"/>
        <v>7.8048780487804885</v>
      </c>
      <c r="I75" s="78">
        <f t="shared" si="20"/>
        <v>0</v>
      </c>
      <c r="J75" s="26"/>
      <c r="K75" s="78">
        <f>IF(K19=0,0,(K9/(K19/8)))</f>
        <v>12.682926829268293</v>
      </c>
      <c r="L75" s="4"/>
    </row>
    <row r="76" spans="1:14">
      <c r="A76" s="68" t="str">
        <f>'Week 1'!A76</f>
        <v>Rooms per Carpet Cleaner</v>
      </c>
      <c r="B76" s="78">
        <f>IF(K28=0,0,(K12/(K28/7.5)))</f>
        <v>0</v>
      </c>
      <c r="C76" s="78">
        <f>IF(C27=0,0,(C12/(C27/7.5)))</f>
        <v>0</v>
      </c>
      <c r="D76" s="78">
        <f t="shared" ref="D76:I76" si="21">IF(D27=0,0,(D12/(D27/7.5)))</f>
        <v>0</v>
      </c>
      <c r="E76" s="78">
        <f t="shared" si="21"/>
        <v>0</v>
      </c>
      <c r="F76" s="78">
        <f t="shared" si="21"/>
        <v>0</v>
      </c>
      <c r="G76" s="78">
        <f t="shared" si="21"/>
        <v>0</v>
      </c>
      <c r="H76" s="78">
        <f t="shared" si="21"/>
        <v>0</v>
      </c>
      <c r="I76" s="78">
        <f t="shared" si="21"/>
        <v>0</v>
      </c>
      <c r="J76" s="129"/>
      <c r="K76" s="78">
        <f>IF(K27=0,0,(K12/(K27/7.5)))</f>
        <v>0</v>
      </c>
      <c r="L76" s="4"/>
    </row>
    <row r="77" spans="1:14">
      <c r="A77" s="68" t="str">
        <f>'Week 1'!A77</f>
        <v>Rooms per Laundry Attendant</v>
      </c>
      <c r="B77" s="78">
        <f>IF(K44=0,0,(K11/(K44/7.5)))</f>
        <v>48.637372802960229</v>
      </c>
      <c r="C77" s="78">
        <f>IF(C43=0,0,(C11/(C43/7.5)))</f>
        <v>48.668885191347755</v>
      </c>
      <c r="D77" s="78">
        <f t="shared" ref="D77:I77" si="22">IF(D43=0,0,(D11/(D43/7.5)))</f>
        <v>49.329501915708818</v>
      </c>
      <c r="E77" s="78">
        <f t="shared" si="22"/>
        <v>77.5</v>
      </c>
      <c r="F77" s="78">
        <f t="shared" si="22"/>
        <v>57.343234323432348</v>
      </c>
      <c r="G77" s="78">
        <f t="shared" si="22"/>
        <v>83.488681757656465</v>
      </c>
      <c r="H77" s="78">
        <f t="shared" si="22"/>
        <v>54.834254143646412</v>
      </c>
      <c r="I77" s="78">
        <f t="shared" si="22"/>
        <v>61.843922651933696</v>
      </c>
      <c r="J77" s="38"/>
      <c r="K77" s="78">
        <f>IF(K43=0,0,(K11/(K43/7.5)))</f>
        <v>60.690045248868778</v>
      </c>
      <c r="L77" s="4"/>
    </row>
    <row r="78" spans="1:14">
      <c r="K78" s="49"/>
    </row>
  </sheetData>
  <mergeCells count="14">
    <mergeCell ref="A67:A69"/>
    <mergeCell ref="A47:A49"/>
    <mergeCell ref="A35:A37"/>
    <mergeCell ref="A39:A41"/>
    <mergeCell ref="A43:A45"/>
    <mergeCell ref="A63:A65"/>
    <mergeCell ref="A59:A61"/>
    <mergeCell ref="A55:A57"/>
    <mergeCell ref="A51:A53"/>
    <mergeCell ref="A15:A17"/>
    <mergeCell ref="A19:A21"/>
    <mergeCell ref="A23:A25"/>
    <mergeCell ref="A27:A29"/>
    <mergeCell ref="A31:A33"/>
  </mergeCells>
  <phoneticPr fontId="18" type="noConversion"/>
  <printOptions horizontalCentered="1"/>
  <pageMargins left="0.25" right="0.25" top="0.25" bottom="0" header="0" footer="0"/>
  <pageSetup orientation="landscape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X78"/>
  <sheetViews>
    <sheetView showGridLines="0" view="pageBreakPreview" topLeftCell="A47" zoomScaleSheetLayoutView="100" workbookViewId="0">
      <selection activeCell="M74" sqref="M74"/>
    </sheetView>
  </sheetViews>
  <sheetFormatPr defaultRowHeight="15"/>
  <cols>
    <col min="1" max="1" width="23.77734375" style="1" customWidth="1"/>
    <col min="2" max="2" width="18.109375" style="1" customWidth="1"/>
    <col min="3" max="4" width="7.88671875" style="1" customWidth="1"/>
    <col min="5" max="5" width="8.44140625" style="1" customWidth="1"/>
    <col min="6" max="6" width="8" style="1" customWidth="1"/>
    <col min="7" max="7" width="7.66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.109375" style="1" customWidth="1"/>
    <col min="12" max="12" width="8.44140625" style="1" customWidth="1"/>
    <col min="13" max="22" width="8.88671875" style="1"/>
    <col min="23" max="23" width="1.44140625" style="1" customWidth="1"/>
    <col min="24" max="16384" width="8.88671875" style="1"/>
  </cols>
  <sheetData>
    <row r="1" spans="1:24" ht="23.25" customHeight="1">
      <c r="A1" s="4"/>
      <c r="B1" s="4"/>
      <c r="C1" s="4"/>
      <c r="D1" s="4"/>
      <c r="E1" s="124" t="s">
        <v>75</v>
      </c>
      <c r="G1" s="4"/>
      <c r="H1" s="4"/>
      <c r="I1" s="4"/>
      <c r="J1" s="4"/>
      <c r="K1" s="4"/>
      <c r="L1" s="4"/>
      <c r="M1" s="4"/>
    </row>
    <row r="2" spans="1:24" ht="19.5" customHeight="1" thickBot="1">
      <c r="A2" s="4"/>
      <c r="B2" s="4"/>
      <c r="C2" s="4"/>
      <c r="D2" s="4"/>
      <c r="E2" s="124" t="str">
        <f>'Week 1'!E2</f>
        <v>Housekeeping Department</v>
      </c>
      <c r="G2" s="4"/>
      <c r="H2" s="4"/>
      <c r="I2" s="4"/>
      <c r="J2" s="4"/>
      <c r="K2" s="4"/>
      <c r="L2" s="4"/>
      <c r="M2" s="4"/>
    </row>
    <row r="3" spans="1:24" ht="16.5" customHeight="1" thickBot="1">
      <c r="A3" s="4"/>
      <c r="B3" s="4"/>
      <c r="C3" s="4"/>
      <c r="D3" s="4"/>
      <c r="E3" s="124" t="s">
        <v>16</v>
      </c>
      <c r="G3" s="4"/>
      <c r="H3" s="4"/>
      <c r="I3" s="4"/>
      <c r="J3" s="4"/>
      <c r="K3" s="4"/>
      <c r="L3" s="268">
        <v>12.96</v>
      </c>
      <c r="M3" s="269" t="s">
        <v>184</v>
      </c>
      <c r="N3" s="261"/>
      <c r="O3" s="261"/>
    </row>
    <row r="4" spans="1:24" ht="15.75" customHeight="1">
      <c r="A4" s="4"/>
      <c r="B4" s="4"/>
      <c r="C4" s="69"/>
      <c r="D4" s="69"/>
      <c r="E4" s="69"/>
      <c r="F4" s="69"/>
      <c r="G4" s="69"/>
      <c r="H4" s="69"/>
      <c r="I4" s="69"/>
      <c r="J4" s="20"/>
      <c r="K4" s="26"/>
      <c r="L4" s="266">
        <f>+L6-L3</f>
        <v>0.90820669706079116</v>
      </c>
      <c r="M4" s="267" t="s">
        <v>185</v>
      </c>
      <c r="N4" s="262"/>
      <c r="O4" s="261"/>
    </row>
    <row r="5" spans="1:24">
      <c r="A5" s="4"/>
      <c r="B5" s="36" t="s">
        <v>7</v>
      </c>
      <c r="C5" s="9" t="s">
        <v>87</v>
      </c>
      <c r="D5" s="9" t="s">
        <v>88</v>
      </c>
      <c r="E5" s="9" t="s">
        <v>82</v>
      </c>
      <c r="F5" s="9" t="s">
        <v>83</v>
      </c>
      <c r="G5" s="9" t="s">
        <v>84</v>
      </c>
      <c r="H5" s="9" t="s">
        <v>85</v>
      </c>
      <c r="I5" s="9" t="s">
        <v>86</v>
      </c>
      <c r="J5" s="37"/>
      <c r="K5" s="11" t="s">
        <v>80</v>
      </c>
      <c r="L5" s="260"/>
      <c r="M5" s="260"/>
      <c r="N5" s="261"/>
      <c r="O5" s="261"/>
    </row>
    <row r="6" spans="1:24">
      <c r="A6" s="15"/>
      <c r="B6" s="62" t="str">
        <f>'Week 1'!B6</f>
        <v>Offset Rooms Occupied</v>
      </c>
      <c r="C6" s="18">
        <f>'Week 1'!C6+'Week 2'!C6+'Week 3'!C6+'Week 4'!C6+'Week 5'!C6+'Week 6'!C6+'Week 7'!C6+'Week 8'!C6+'Week 9'!C6+'Week 10'!C6+'Week 11'!C6+'Week 12'!C6+'Week 13'!C6+'Week 14'!C6+'Week 15'!C6+'Week 16'!C6+'Week 17'!C6+'Week 18'!C6+'Week 19'!C6+'Week 20'!C6+'Week 21'!C6+'Week 22'!C6+'Week 23'!C6+'Week 24'!C6+'Week 25'!C6+'Week 26'!C6+'Week 27'!C6+'Week 28'!C6+'Week 29'!C6+'Week 30'!C6+'Week 31'!C6+'Week 32'!C6+'Week 33'!C6+'Week 34'!C6+'Week 35'!C6+'Week 36'!C6+'Week 37'!C6+'Week 38'!C6+'Week 39'!C6+'Week 40'!C6+'Week 41'!C6+'Week 42'!C6+'Week 43'!C6+'Week 44'!C6+'Week 45'!C6+'Week 46'!C6+'Week 47'!C6+'Week 48'!C6+'Week 49'!C6+'Week 50'!C6+'Week 51'!C6+'Week 52'!C6</f>
        <v>10685</v>
      </c>
      <c r="D6" s="18">
        <f>'Week 1'!D6+'Week 2'!D6+'Week 3'!D6+'Week 4'!D6+'Week 5'!D6+'Week 6'!D6+'Week 7'!D6+'Week 8'!D6+'Week 9'!D6+'Week 10'!D6+'Week 11'!D6+'Week 12'!D6+'Week 13'!D6+'Week 14'!D6+'Week 15'!D6+'Week 16'!D6+'Week 17'!D6+'Week 18'!D6+'Week 19'!D6+'Week 20'!D6+'Week 21'!D6+'Week 22'!D6+'Week 23'!D6+'Week 24'!D6+'Week 25'!D6+'Week 26'!D6+'Week 27'!D6+'Week 28'!D6+'Week 29'!D6+'Week 30'!D6+'Week 31'!D6+'Week 32'!D6+'Week 33'!D6+'Week 34'!D6+'Week 35'!D6+'Week 36'!D6+'Week 37'!D6+'Week 38'!D6+'Week 39'!D6+'Week 40'!D6+'Week 41'!D6+'Week 42'!D6+'Week 43'!D6+'Week 44'!D6+'Week 45'!D6+'Week 46'!D6+'Week 47'!D6+'Week 48'!D6+'Week 49'!D6+'Week 50'!D6+'Week 51'!D6+'Week 52'!D6</f>
        <v>11677</v>
      </c>
      <c r="E6" s="18">
        <f>'Week 1'!E6+'Week 2'!E6+'Week 3'!E6+'Week 4'!E6+'Week 5'!E6+'Week 6'!E6+'Week 7'!E6+'Week 8'!E6+'Week 9'!E6+'Week 10'!E6+'Week 11'!E6+'Week 12'!E6+'Week 13'!E6+'Week 14'!E6+'Week 15'!E6+'Week 16'!E6+'Week 17'!E6+'Week 18'!E6+'Week 19'!E6+'Week 20'!E6+'Week 21'!E6+'Week 22'!E6+'Week 23'!E6+'Week 24'!E6+'Week 25'!E6+'Week 26'!E6+'Week 27'!E6+'Week 28'!E6+'Week 29'!E6+'Week 30'!E6+'Week 31'!E6+'Week 32'!E6+'Week 33'!E6+'Week 34'!E6+'Week 35'!E6+'Week 36'!E6+'Week 37'!E6+'Week 38'!E6+'Week 39'!E6+'Week 40'!E6+'Week 41'!E6+'Week 42'!E6+'Week 43'!E6+'Week 44'!E6+'Week 45'!E6+'Week 46'!E6+'Week 47'!E6+'Week 48'!E6+'Week 49'!E6+'Week 50'!E6+'Week 51'!E6+'Week 52'!E6</f>
        <v>7972</v>
      </c>
      <c r="F6" s="18">
        <f>'Week 1'!F6+'Week 2'!F6+'Week 3'!F6+'Week 4'!F6+'Week 5'!F6+'Week 6'!F6+'Week 7'!F6+'Week 8'!F6+'Week 9'!F6+'Week 10'!F6+'Week 11'!F6+'Week 12'!F6+'Week 13'!F6+'Week 14'!F6+'Week 15'!F6+'Week 16'!F6+'Week 17'!F6+'Week 18'!F6+'Week 19'!F6+'Week 20'!F6+'Week 21'!F6+'Week 22'!F6+'Week 23'!F6+'Week 24'!F6+'Week 25'!F6+'Week 26'!F6+'Week 27'!F6+'Week 28'!F6+'Week 29'!F6+'Week 30'!F6+'Week 31'!F6+'Week 32'!F6+'Week 33'!F6+'Week 34'!F6+'Week 35'!F6+'Week 36'!F6+'Week 37'!F6+'Week 38'!F6+'Week 39'!F6+'Week 40'!F6+'Week 41'!F6+'Week 42'!F6+'Week 43'!F6+'Week 44'!F6+'Week 45'!F6+'Week 46'!F6+'Week 47'!F6+'Week 48'!F6+'Week 49'!F6+'Week 50'!F6+'Week 51'!F6+'Week 52'!F6</f>
        <v>11767</v>
      </c>
      <c r="G6" s="18">
        <f>'Week 1'!G6+'Week 2'!G6+'Week 3'!G6+'Week 4'!G6+'Week 5'!G6+'Week 6'!G6+'Week 7'!G6+'Week 8'!G6+'Week 9'!G6+'Week 10'!G6+'Week 11'!G6+'Week 12'!G6+'Week 13'!G6+'Week 14'!G6+'Week 15'!G6+'Week 16'!G6+'Week 17'!G6+'Week 18'!G6+'Week 19'!G6+'Week 20'!G6+'Week 21'!G6+'Week 22'!G6+'Week 23'!G6+'Week 24'!G6+'Week 25'!G6+'Week 26'!G6+'Week 27'!G6+'Week 28'!G6+'Week 29'!G6+'Week 30'!G6+'Week 31'!G6+'Week 32'!G6+'Week 33'!G6+'Week 34'!G6+'Week 35'!G6+'Week 36'!G6+'Week 37'!G6+'Week 38'!G6+'Week 39'!G6+'Week 40'!G6+'Week 41'!G6+'Week 42'!G6+'Week 43'!G6+'Week 44'!G6+'Week 45'!G6+'Week 46'!G6+'Week 47'!G6+'Week 48'!G6+'Week 49'!G6+'Week 50'!G6+'Week 51'!G6+'Week 52'!G6</f>
        <v>13249</v>
      </c>
      <c r="H6" s="18">
        <f>'Week 1'!H6+'Week 2'!H6+'Week 3'!H6+'Week 4'!H6+'Week 5'!H6+'Week 6'!H6+'Week 7'!H6+'Week 8'!H6+'Week 9'!H6+'Week 10'!H6+'Week 11'!H6+'Week 12'!H6+'Week 13'!H6+'Week 14'!H6+'Week 15'!H6+'Week 16'!H6+'Week 17'!H6+'Week 18'!H6+'Week 19'!H6+'Week 20'!H6+'Week 21'!H6+'Week 22'!H6+'Week 23'!H6+'Week 24'!H6+'Week 25'!H6+'Week 26'!H6+'Week 27'!H6+'Week 28'!H6+'Week 29'!H6+'Week 30'!H6+'Week 31'!H6+'Week 32'!H6+'Week 33'!H6+'Week 34'!H6+'Week 35'!H6+'Week 36'!H6+'Week 37'!H6+'Week 38'!H6+'Week 39'!H6+'Week 40'!H6+'Week 41'!H6+'Week 42'!H6+'Week 43'!H6+'Week 44'!H6+'Week 45'!H6+'Week 46'!H6+'Week 47'!H6+'Week 48'!H6+'Week 49'!H6+'Week 50'!H6+'Week 51'!H6+'Week 52'!H6</f>
        <v>13055</v>
      </c>
      <c r="I6" s="18">
        <f>'Week 1'!I6+'Week 2'!I6+'Week 3'!I6+'Week 4'!I6+'Week 5'!I6+'Week 6'!I6+'Week 7'!I6+'Week 8'!I6+'Week 9'!I6+'Week 10'!I6+'Week 11'!I6+'Week 12'!I6+'Week 13'!I6+'Week 14'!I6+'Week 15'!I6+'Week 16'!I6+'Week 17'!I6+'Week 18'!I6+'Week 19'!I6+'Week 20'!I6+'Week 21'!I6+'Week 22'!I6+'Week 23'!I6+'Week 24'!I6+'Week 25'!I6+'Week 26'!I6+'Week 27'!I6+'Week 28'!I6+'Week 29'!I6+'Week 30'!I6+'Week 31'!I6+'Week 32'!I6+'Week 33'!I6+'Week 34'!I6+'Week 35'!I6+'Week 36'!I6+'Week 37'!I6+'Week 38'!I6+'Week 39'!I6+'Week 40'!I6+'Week 41'!I6+'Week 42'!I6+'Week 43'!I6+'Week 44'!I6+'Week 45'!I6+'Week 46'!I6+'Week 47'!I6+'Week 48'!I6+'Week 49'!I6+'Week 50'!I6+'Week 51'!I6+'Week 52'!I6</f>
        <v>10936</v>
      </c>
      <c r="J6" s="37"/>
      <c r="K6" s="18">
        <f>SUM(C6:I6)</f>
        <v>79341</v>
      </c>
      <c r="L6" s="263">
        <f>+K67/K6</f>
        <v>13.868206697060792</v>
      </c>
      <c r="M6" s="264" t="s">
        <v>183</v>
      </c>
      <c r="N6" s="265"/>
      <c r="O6" s="262"/>
      <c r="P6" s="2"/>
      <c r="Q6" s="2"/>
      <c r="R6" s="2"/>
      <c r="S6" s="2"/>
      <c r="T6" s="2"/>
      <c r="U6" s="2"/>
      <c r="V6" s="2"/>
      <c r="X6" s="2"/>
    </row>
    <row r="7" spans="1:24" hidden="1">
      <c r="A7" s="15"/>
      <c r="B7" s="62" t="str">
        <f>'Week 1'!B7</f>
        <v>Occupancy Percent</v>
      </c>
      <c r="C7" s="43">
        <f>'Week 1'!C7+'Week 2'!C7+'Week 3'!C7+'Week 4'!C7+'Week 5'!C7+'Week 6'!C7+'Week 7'!C7+'Week 8'!C7+'Week 9'!C7+'Week 10'!C7+'Week 11'!C7+'Week 12'!C7+'Week 13'!C7+'Week 14'!C7+'Week 15'!C7+'Week 16'!C7+'Week 17'!C7+'Week 18'!C7+'Week 19'!C7+'Week 20'!C7+'Week 21'!C7+'Week 22'!C7+'Week 23'!C7+'Week 24'!C7+'Week 25'!C7+'Week 26'!C7+'Week 27'!C7+'Week 28'!C7+'Week 29'!C7+'Week 30'!C7+'Week 31'!C7+'Week 32'!C7+'Week 33'!C7+'Week 34'!C7+'Week 35'!C7+'Week 36'!C7+'Week 37'!C7+'Week 38'!C7+'Week 39'!C7+'Week 40'!C7+'Week 41'!C7+'Week 42'!C7+'Week 43'!C7+'Week 44'!C7+'Week 45'!C7+'Week 46'!C7+'Week 47'!C7+'Week 48'!C7+'Week 49'!C7+'Week 50'!C7+'Week 51'!C7+'Week 52'!C7</f>
        <v>34.467741935483872</v>
      </c>
      <c r="D7" s="43">
        <f>'Week 1'!D7+'Week 2'!D7+'Week 3'!D7+'Week 4'!D7+'Week 5'!D7+'Week 6'!D7+'Week 7'!D7+'Week 8'!D7+'Week 9'!D7+'Week 10'!D7+'Week 11'!D7+'Week 12'!D7+'Week 13'!D7+'Week 14'!D7+'Week 15'!D7+'Week 16'!D7+'Week 17'!D7+'Week 18'!D7+'Week 19'!D7+'Week 20'!D7+'Week 21'!D7+'Week 22'!D7+'Week 23'!D7+'Week 24'!D7+'Week 25'!D7+'Week 26'!D7+'Week 27'!D7+'Week 28'!D7+'Week 29'!D7+'Week 30'!D7+'Week 31'!D7+'Week 32'!D7+'Week 33'!D7+'Week 34'!D7+'Week 35'!D7+'Week 36'!D7+'Week 37'!D7+'Week 38'!D7+'Week 39'!D7+'Week 40'!D7+'Week 41'!D7+'Week 42'!D7+'Week 43'!D7+'Week 44'!D7+'Week 45'!D7+'Week 46'!D7+'Week 47'!D7+'Week 48'!D7+'Week 49'!D7+'Week 50'!D7+'Week 51'!D7+'Week 52'!D7</f>
        <v>37.667741935483861</v>
      </c>
      <c r="E7" s="43">
        <f>'Week 1'!E7+'Week 2'!E7+'Week 3'!E7+'Week 4'!E7+'Week 5'!E7+'Week 6'!E7+'Week 7'!E7+'Week 8'!E7+'Week 9'!E7+'Week 10'!E7+'Week 11'!E7+'Week 12'!E7+'Week 13'!E7+'Week 14'!E7+'Week 15'!E7+'Week 16'!E7+'Week 17'!E7+'Week 18'!E7+'Week 19'!E7+'Week 20'!E7+'Week 21'!E7+'Week 22'!E7+'Week 23'!E7+'Week 24'!E7+'Week 25'!E7+'Week 26'!E7+'Week 27'!E7+'Week 28'!E7+'Week 29'!E7+'Week 30'!E7+'Week 31'!E7+'Week 32'!E7+'Week 33'!E7+'Week 34'!E7+'Week 35'!E7+'Week 36'!E7+'Week 37'!E7+'Week 38'!E7+'Week 39'!E7+'Week 40'!E7+'Week 41'!E7+'Week 42'!E7+'Week 43'!E7+'Week 44'!E7+'Week 45'!E7+'Week 46'!E7+'Week 47'!E7+'Week 48'!E7+'Week 49'!E7+'Week 50'!E7+'Week 51'!E7+'Week 52'!E7</f>
        <v>25.716129032258063</v>
      </c>
      <c r="F7" s="43">
        <f>'Week 1'!F7+'Week 2'!F7+'Week 3'!F7+'Week 4'!F7+'Week 5'!F7+'Week 6'!F7+'Week 7'!F7+'Week 8'!F7+'Week 9'!F7+'Week 10'!F7+'Week 11'!F7+'Week 12'!F7+'Week 13'!F7+'Week 14'!F7+'Week 15'!F7+'Week 16'!F7+'Week 17'!F7+'Week 18'!F7+'Week 19'!F7+'Week 20'!F7+'Week 21'!F7+'Week 22'!F7+'Week 23'!F7+'Week 24'!F7+'Week 25'!F7+'Week 26'!F7+'Week 27'!F7+'Week 28'!F7+'Week 29'!F7+'Week 30'!F7+'Week 31'!F7+'Week 32'!F7+'Week 33'!F7+'Week 34'!F7+'Week 35'!F7+'Week 36'!F7+'Week 37'!F7+'Week 38'!F7+'Week 39'!F7+'Week 40'!F7+'Week 41'!F7+'Week 42'!F7+'Week 43'!F7+'Week 44'!F7+'Week 45'!F7+'Week 46'!F7+'Week 47'!F7+'Week 48'!F7+'Week 49'!F7+'Week 50'!F7+'Week 51'!F7+'Week 52'!F7</f>
        <v>37.958064516129028</v>
      </c>
      <c r="G7" s="43">
        <f>'Week 1'!G7+'Week 2'!G7+'Week 3'!G7+'Week 4'!G7+'Week 5'!G7+'Week 6'!G7+'Week 7'!G7+'Week 8'!G7+'Week 9'!G7+'Week 10'!G7+'Week 11'!G7+'Week 12'!G7+'Week 13'!G7+'Week 14'!G7+'Week 15'!G7+'Week 16'!G7+'Week 17'!G7+'Week 18'!G7+'Week 19'!G7+'Week 20'!G7+'Week 21'!G7+'Week 22'!G7+'Week 23'!G7+'Week 24'!G7+'Week 25'!G7+'Week 26'!G7+'Week 27'!G7+'Week 28'!G7+'Week 29'!G7+'Week 30'!G7+'Week 31'!G7+'Week 32'!G7+'Week 33'!G7+'Week 34'!G7+'Week 35'!G7+'Week 36'!G7+'Week 37'!G7+'Week 38'!G7+'Week 39'!G7+'Week 40'!G7+'Week 41'!G7+'Week 42'!G7+'Week 43'!G7+'Week 44'!G7+'Week 45'!G7+'Week 46'!G7+'Week 47'!G7+'Week 48'!G7+'Week 49'!G7+'Week 50'!G7+'Week 51'!G7+'Week 52'!G7</f>
        <v>42.738709677419351</v>
      </c>
      <c r="H7" s="43">
        <f>'Week 1'!H7+'Week 2'!H7+'Week 3'!H7+'Week 4'!H7+'Week 5'!H7+'Week 6'!H7+'Week 7'!H7+'Week 8'!H7+'Week 9'!H7+'Week 10'!H7+'Week 11'!H7+'Week 12'!H7+'Week 13'!H7+'Week 14'!H7+'Week 15'!H7+'Week 16'!H7+'Week 17'!H7+'Week 18'!H7+'Week 19'!H7+'Week 20'!H7+'Week 21'!H7+'Week 22'!H7+'Week 23'!H7+'Week 24'!H7+'Week 25'!H7+'Week 26'!H7+'Week 27'!H7+'Week 28'!H7+'Week 29'!H7+'Week 30'!H7+'Week 31'!H7+'Week 32'!H7+'Week 33'!H7+'Week 34'!H7+'Week 35'!H7+'Week 36'!H7+'Week 37'!H7+'Week 38'!H7+'Week 39'!H7+'Week 40'!H7+'Week 41'!H7+'Week 42'!H7+'Week 43'!H7+'Week 44'!H7+'Week 45'!H7+'Week 46'!H7+'Week 47'!H7+'Week 48'!H7+'Week 49'!H7+'Week 50'!H7+'Week 51'!H7+'Week 52'!H7</f>
        <v>42.112903225806448</v>
      </c>
      <c r="I7" s="43">
        <f>'Week 1'!I7+'Week 2'!I7+'Week 3'!I7+'Week 4'!I7+'Week 5'!I7+'Week 6'!I7+'Week 7'!I7+'Week 8'!I7+'Week 9'!I7+'Week 10'!I7+'Week 11'!I7+'Week 12'!I7+'Week 13'!I7+'Week 14'!I7+'Week 15'!I7+'Week 16'!I7+'Week 17'!I7+'Week 18'!I7+'Week 19'!I7+'Week 20'!I7+'Week 21'!I7+'Week 22'!I7+'Week 23'!I7+'Week 24'!I7+'Week 25'!I7+'Week 26'!I7+'Week 27'!I7+'Week 28'!I7+'Week 29'!I7+'Week 30'!I7+'Week 31'!I7+'Week 32'!I7+'Week 33'!I7+'Week 34'!I7+'Week 35'!I7+'Week 36'!I7+'Week 37'!I7+'Week 38'!I7+'Week 39'!I7+'Week 40'!I7+'Week 41'!I7+'Week 42'!I7+'Week 43'!I7+'Week 44'!I7+'Week 45'!I7+'Week 46'!I7+'Week 47'!I7+'Week 48'!I7+'Week 49'!I7+'Week 50'!I7+'Week 51'!I7+'Week 52'!I7</f>
        <v>35.277419354838713</v>
      </c>
      <c r="J7" s="37"/>
      <c r="K7" s="18"/>
      <c r="L7" s="260"/>
      <c r="M7" s="260"/>
      <c r="N7" s="261"/>
      <c r="O7" s="261"/>
    </row>
    <row r="8" spans="1:24">
      <c r="A8" s="15"/>
      <c r="B8" s="62" t="str">
        <f>'Week 1'!B8</f>
        <v>AM Rooms Cleaned</v>
      </c>
      <c r="C8" s="18">
        <f>'Week 1'!C8+'Week 2'!C8+'Week 3'!C8+'Week 4'!C8+'Week 5'!C8+'Week 6'!C8+'Week 7'!C8+'Week 8'!C8+'Week 9'!C8+'Week 10'!C8+'Week 11'!C8+'Week 12'!C8+'Week 13'!C8+'Week 14'!C8+'Week 15'!C8+'Week 16'!C8+'Week 17'!C8+'Week 18'!C8+'Week 19'!C8+'Week 20'!C8+'Week 21'!C8+'Week 22'!C8+'Week 23'!C8+'Week 24'!C8+'Week 25'!C8+'Week 26'!C8+'Week 27'!C8+'Week 28'!C8+'Week 29'!C8+'Week 30'!C8+'Week 31'!C8+'Week 32'!C8+'Week 33'!C8+'Week 34'!C8+'Week 35'!C8+'Week 36'!C8+'Week 37'!C8+'Week 38'!C8+'Week 39'!C8+'Week 40'!C8+'Week 41'!C8+'Week 42'!C8+'Week 43'!C8+'Week 44'!C8+'Week 45'!C8+'Week 46'!C8+'Week 47'!C8+'Week 48'!C8+'Week 49'!C8+'Week 50'!C8+'Week 51'!C8+'Week 52'!C8</f>
        <v>9851</v>
      </c>
      <c r="D8" s="18">
        <f>'Week 1'!D8+'Week 2'!D8+'Week 3'!D8+'Week 4'!D8+'Week 5'!D8+'Week 6'!D8+'Week 7'!D8+'Week 8'!D8+'Week 9'!D8+'Week 10'!D8+'Week 11'!D8+'Week 12'!D8+'Week 13'!D8+'Week 14'!D8+'Week 15'!D8+'Week 16'!D8+'Week 17'!D8+'Week 18'!D8+'Week 19'!D8+'Week 20'!D8+'Week 21'!D8+'Week 22'!D8+'Week 23'!D8+'Week 24'!D8+'Week 25'!D8+'Week 26'!D8+'Week 27'!D8+'Week 28'!D8+'Week 29'!D8+'Week 30'!D8+'Week 31'!D8+'Week 32'!D8+'Week 33'!D8+'Week 34'!D8+'Week 35'!D8+'Week 36'!D8+'Week 37'!D8+'Week 38'!D8+'Week 39'!D8+'Week 40'!D8+'Week 41'!D8+'Week 42'!D8+'Week 43'!D8+'Week 44'!D8+'Week 45'!D8+'Week 46'!D8+'Week 47'!D8+'Week 48'!D8+'Week 49'!D8+'Week 50'!D8+'Week 51'!D8+'Week 52'!D8</f>
        <v>10296</v>
      </c>
      <c r="E8" s="18">
        <f>'Week 1'!E8+'Week 2'!E8+'Week 3'!E8+'Week 4'!E8+'Week 5'!E8+'Week 6'!E8+'Week 7'!E8+'Week 8'!E8+'Week 9'!E8+'Week 10'!E8+'Week 11'!E8+'Week 12'!E8+'Week 13'!E8+'Week 14'!E8+'Week 15'!E8+'Week 16'!E8+'Week 17'!E8+'Week 18'!E8+'Week 19'!E8+'Week 20'!E8+'Week 21'!E8+'Week 22'!E8+'Week 23'!E8+'Week 24'!E8+'Week 25'!E8+'Week 26'!E8+'Week 27'!E8+'Week 28'!E8+'Week 29'!E8+'Week 30'!E8+'Week 31'!E8+'Week 32'!E8+'Week 33'!E8+'Week 34'!E8+'Week 35'!E8+'Week 36'!E8+'Week 37'!E8+'Week 38'!E8+'Week 39'!E8+'Week 40'!E8+'Week 41'!E8+'Week 42'!E8+'Week 43'!E8+'Week 44'!E8+'Week 45'!E8+'Week 46'!E8+'Week 47'!E8+'Week 48'!E8+'Week 49'!E8+'Week 50'!E8+'Week 51'!E8+'Week 52'!E8</f>
        <v>7739</v>
      </c>
      <c r="F8" s="18">
        <f>'Week 1'!F8+'Week 2'!F8+'Week 3'!F8+'Week 4'!F8+'Week 5'!F8+'Week 6'!F8+'Week 7'!F8+'Week 8'!F8+'Week 9'!F8+'Week 10'!F8+'Week 11'!F8+'Week 12'!F8+'Week 13'!F8+'Week 14'!F8+'Week 15'!F8+'Week 16'!F8+'Week 17'!F8+'Week 18'!F8+'Week 19'!F8+'Week 20'!F8+'Week 21'!F8+'Week 22'!F8+'Week 23'!F8+'Week 24'!F8+'Week 25'!F8+'Week 26'!F8+'Week 27'!F8+'Week 28'!F8+'Week 29'!F8+'Week 30'!F8+'Week 31'!F8+'Week 32'!F8+'Week 33'!F8+'Week 34'!F8+'Week 35'!F8+'Week 36'!F8+'Week 37'!F8+'Week 38'!F8+'Week 39'!F8+'Week 40'!F8+'Week 41'!F8+'Week 42'!F8+'Week 43'!F8+'Week 44'!F8+'Week 45'!F8+'Week 46'!F8+'Week 47'!F8+'Week 48'!F8+'Week 49'!F8+'Week 50'!F8+'Week 51'!F8+'Week 52'!F8</f>
        <v>10844</v>
      </c>
      <c r="G8" s="18">
        <f>'Week 1'!G8+'Week 2'!G8+'Week 3'!G8+'Week 4'!G8+'Week 5'!G8+'Week 6'!G8+'Week 7'!G8+'Week 8'!G8+'Week 9'!G8+'Week 10'!G8+'Week 11'!G8+'Week 12'!G8+'Week 13'!G8+'Week 14'!G8+'Week 15'!G8+'Week 16'!G8+'Week 17'!G8+'Week 18'!G8+'Week 19'!G8+'Week 20'!G8+'Week 21'!G8+'Week 22'!G8+'Week 23'!G8+'Week 24'!G8+'Week 25'!G8+'Week 26'!G8+'Week 27'!G8+'Week 28'!G8+'Week 29'!G8+'Week 30'!G8+'Week 31'!G8+'Week 32'!G8+'Week 33'!G8+'Week 34'!G8+'Week 35'!G8+'Week 36'!G8+'Week 37'!G8+'Week 38'!G8+'Week 39'!G8+'Week 40'!G8+'Week 41'!G8+'Week 42'!G8+'Week 43'!G8+'Week 44'!G8+'Week 45'!G8+'Week 46'!G8+'Week 47'!G8+'Week 48'!G8+'Week 49'!G8+'Week 50'!G8+'Week 51'!G8+'Week 52'!G8</f>
        <v>12174</v>
      </c>
      <c r="H8" s="18">
        <f>'Week 1'!H8+'Week 2'!H8+'Week 3'!H8+'Week 4'!H8+'Week 5'!H8+'Week 6'!H8+'Week 7'!H8+'Week 8'!H8+'Week 9'!H8+'Week 10'!H8+'Week 11'!H8+'Week 12'!H8+'Week 13'!H8+'Week 14'!H8+'Week 15'!H8+'Week 16'!H8+'Week 17'!H8+'Week 18'!H8+'Week 19'!H8+'Week 20'!H8+'Week 21'!H8+'Week 22'!H8+'Week 23'!H8+'Week 24'!H8+'Week 25'!H8+'Week 26'!H8+'Week 27'!H8+'Week 28'!H8+'Week 29'!H8+'Week 30'!H8+'Week 31'!H8+'Week 32'!H8+'Week 33'!H8+'Week 34'!H8+'Week 35'!H8+'Week 36'!H8+'Week 37'!H8+'Week 38'!H8+'Week 39'!H8+'Week 40'!H8+'Week 41'!H8+'Week 42'!H8+'Week 43'!H8+'Week 44'!H8+'Week 45'!H8+'Week 46'!H8+'Week 47'!H8+'Week 48'!H8+'Week 49'!H8+'Week 50'!H8+'Week 51'!H8+'Week 52'!H8</f>
        <v>11994</v>
      </c>
      <c r="I8" s="18">
        <f>'Week 1'!I8+'Week 2'!I8+'Week 3'!I8+'Week 4'!I8+'Week 5'!I8+'Week 6'!I8+'Week 7'!I8+'Week 8'!I8+'Week 9'!I8+'Week 10'!I8+'Week 11'!I8+'Week 12'!I8+'Week 13'!I8+'Week 14'!I8+'Week 15'!I8+'Week 16'!I8+'Week 17'!I8+'Week 18'!I8+'Week 19'!I8+'Week 20'!I8+'Week 21'!I8+'Week 22'!I8+'Week 23'!I8+'Week 24'!I8+'Week 25'!I8+'Week 26'!I8+'Week 27'!I8+'Week 28'!I8+'Week 29'!I8+'Week 30'!I8+'Week 31'!I8+'Week 32'!I8+'Week 33'!I8+'Week 34'!I8+'Week 35'!I8+'Week 36'!I8+'Week 37'!I8+'Week 38'!I8+'Week 39'!I8+'Week 40'!I8+'Week 41'!I8+'Week 42'!I8+'Week 43'!I8+'Week 44'!I8+'Week 45'!I8+'Week 46'!I8+'Week 47'!I8+'Week 48'!I8+'Week 49'!I8+'Week 50'!I8+'Week 51'!I8+'Week 52'!I8</f>
        <v>10132</v>
      </c>
      <c r="J8" s="37"/>
      <c r="K8" s="18">
        <f t="shared" ref="K8:K13" si="0">SUM(C8:I8)</f>
        <v>73030</v>
      </c>
      <c r="L8" s="51"/>
      <c r="M8" s="4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15"/>
      <c r="B9" s="62" t="str">
        <f>'Week 1'!B9</f>
        <v>PM Rooms Cleaned</v>
      </c>
      <c r="C9" s="18">
        <f>'Week 1'!C9+'Week 2'!C9+'Week 3'!C9+'Week 4'!C9+'Week 5'!C9+'Week 6'!C9+'Week 7'!C9+'Week 8'!C9+'Week 9'!C9+'Week 10'!C9+'Week 11'!C9+'Week 12'!C9+'Week 13'!C9+'Week 14'!C9+'Week 15'!C9+'Week 16'!C9+'Week 17'!C9+'Week 18'!C9+'Week 19'!C9+'Week 20'!C9+'Week 21'!C9+'Week 22'!C9+'Week 23'!C9+'Week 24'!C9+'Week 25'!C9+'Week 26'!C9+'Week 27'!C9+'Week 28'!C9+'Week 29'!C9+'Week 30'!C9+'Week 31'!C9+'Week 32'!C9+'Week 33'!C9+'Week 34'!C9+'Week 35'!C9+'Week 36'!C9+'Week 37'!C9+'Week 38'!C9+'Week 39'!C9+'Week 40'!C9+'Week 41'!C9+'Week 42'!C9+'Week 43'!C9+'Week 44'!C9+'Week 45'!C9+'Week 46'!C9+'Week 47'!C9+'Week 48'!C9+'Week 49'!C9+'Week 50'!C9+'Week 51'!C9+'Week 52'!C9</f>
        <v>541</v>
      </c>
      <c r="D9" s="18">
        <f>'Week 1'!D9+'Week 2'!D9+'Week 3'!D9+'Week 4'!D9+'Week 5'!D9+'Week 6'!D9+'Week 7'!D9+'Week 8'!D9+'Week 9'!D9+'Week 10'!D9+'Week 11'!D9+'Week 12'!D9+'Week 13'!D9+'Week 14'!D9+'Week 15'!D9+'Week 16'!D9+'Week 17'!D9+'Week 18'!D9+'Week 19'!D9+'Week 20'!D9+'Week 21'!D9+'Week 22'!D9+'Week 23'!D9+'Week 24'!D9+'Week 25'!D9+'Week 26'!D9+'Week 27'!D9+'Week 28'!D9+'Week 29'!D9+'Week 30'!D9+'Week 31'!D9+'Week 32'!D9+'Week 33'!D9+'Week 34'!D9+'Week 35'!D9+'Week 36'!D9+'Week 37'!D9+'Week 38'!D9+'Week 39'!D9+'Week 40'!D9+'Week 41'!D9+'Week 42'!D9+'Week 43'!D9+'Week 44'!D9+'Week 45'!D9+'Week 46'!D9+'Week 47'!D9+'Week 48'!D9+'Week 49'!D9+'Week 50'!D9+'Week 51'!D9+'Week 52'!D9</f>
        <v>548</v>
      </c>
      <c r="E9" s="18">
        <f>'Week 1'!E9+'Week 2'!E9+'Week 3'!E9+'Week 4'!E9+'Week 5'!E9+'Week 6'!E9+'Week 7'!E9+'Week 8'!E9+'Week 9'!E9+'Week 10'!E9+'Week 11'!E9+'Week 12'!E9+'Week 13'!E9+'Week 14'!E9+'Week 15'!E9+'Week 16'!E9+'Week 17'!E9+'Week 18'!E9+'Week 19'!E9+'Week 20'!E9+'Week 21'!E9+'Week 22'!E9+'Week 23'!E9+'Week 24'!E9+'Week 25'!E9+'Week 26'!E9+'Week 27'!E9+'Week 28'!E9+'Week 29'!E9+'Week 30'!E9+'Week 31'!E9+'Week 32'!E9+'Week 33'!E9+'Week 34'!E9+'Week 35'!E9+'Week 36'!E9+'Week 37'!E9+'Week 38'!E9+'Week 39'!E9+'Week 40'!E9+'Week 41'!E9+'Week 42'!E9+'Week 43'!E9+'Week 44'!E9+'Week 45'!E9+'Week 46'!E9+'Week 47'!E9+'Week 48'!E9+'Week 49'!E9+'Week 50'!E9+'Week 51'!E9+'Week 52'!E9</f>
        <v>554</v>
      </c>
      <c r="F9" s="18">
        <f>'Week 1'!F9+'Week 2'!F9+'Week 3'!F9+'Week 4'!F9+'Week 5'!F9+'Week 6'!F9+'Week 7'!F9+'Week 8'!F9+'Week 9'!F9+'Week 10'!F9+'Week 11'!F9+'Week 12'!F9+'Week 13'!F9+'Week 14'!F9+'Week 15'!F9+'Week 16'!F9+'Week 17'!F9+'Week 18'!F9+'Week 19'!F9+'Week 20'!F9+'Week 21'!F9+'Week 22'!F9+'Week 23'!F9+'Week 24'!F9+'Week 25'!F9+'Week 26'!F9+'Week 27'!F9+'Week 28'!F9+'Week 29'!F9+'Week 30'!F9+'Week 31'!F9+'Week 32'!F9+'Week 33'!F9+'Week 34'!F9+'Week 35'!F9+'Week 36'!F9+'Week 37'!F9+'Week 38'!F9+'Week 39'!F9+'Week 40'!F9+'Week 41'!F9+'Week 42'!F9+'Week 43'!F9+'Week 44'!F9+'Week 45'!F9+'Week 46'!F9+'Week 47'!F9+'Week 48'!F9+'Week 49'!F9+'Week 50'!F9+'Week 51'!F9+'Week 52'!F9</f>
        <v>512</v>
      </c>
      <c r="G9" s="18">
        <f>'Week 1'!G9+'Week 2'!G9+'Week 3'!G9+'Week 4'!G9+'Week 5'!G9+'Week 6'!G9+'Week 7'!G9+'Week 8'!G9+'Week 9'!G9+'Week 10'!G9+'Week 11'!G9+'Week 12'!G9+'Week 13'!G9+'Week 14'!G9+'Week 15'!G9+'Week 16'!G9+'Week 17'!G9+'Week 18'!G9+'Week 19'!G9+'Week 20'!G9+'Week 21'!G9+'Week 22'!G9+'Week 23'!G9+'Week 24'!G9+'Week 25'!G9+'Week 26'!G9+'Week 27'!G9+'Week 28'!G9+'Week 29'!G9+'Week 30'!G9+'Week 31'!G9+'Week 32'!G9+'Week 33'!G9+'Week 34'!G9+'Week 35'!G9+'Week 36'!G9+'Week 37'!G9+'Week 38'!G9+'Week 39'!G9+'Week 40'!G9+'Week 41'!G9+'Week 42'!G9+'Week 43'!G9+'Week 44'!G9+'Week 45'!G9+'Week 46'!G9+'Week 47'!G9+'Week 48'!G9+'Week 49'!G9+'Week 50'!G9+'Week 51'!G9+'Week 52'!G9</f>
        <v>474</v>
      </c>
      <c r="H9" s="18">
        <f>'Week 1'!H9+'Week 2'!H9+'Week 3'!H9+'Week 4'!H9+'Week 5'!H9+'Week 6'!H9+'Week 7'!H9+'Week 8'!H9+'Week 9'!H9+'Week 10'!H9+'Week 11'!H9+'Week 12'!H9+'Week 13'!H9+'Week 14'!H9+'Week 15'!H9+'Week 16'!H9+'Week 17'!H9+'Week 18'!H9+'Week 19'!H9+'Week 20'!H9+'Week 21'!H9+'Week 22'!H9+'Week 23'!H9+'Week 24'!H9+'Week 25'!H9+'Week 26'!H9+'Week 27'!H9+'Week 28'!H9+'Week 29'!H9+'Week 30'!H9+'Week 31'!H9+'Week 32'!H9+'Week 33'!H9+'Week 34'!H9+'Week 35'!H9+'Week 36'!H9+'Week 37'!H9+'Week 38'!H9+'Week 39'!H9+'Week 40'!H9+'Week 41'!H9+'Week 42'!H9+'Week 43'!H9+'Week 44'!H9+'Week 45'!H9+'Week 46'!H9+'Week 47'!H9+'Week 48'!H9+'Week 49'!H9+'Week 50'!H9+'Week 51'!H9+'Week 52'!H9</f>
        <v>489</v>
      </c>
      <c r="I9" s="18">
        <f>'Week 1'!I9+'Week 2'!I9+'Week 3'!I9+'Week 4'!I9+'Week 5'!I9+'Week 6'!I9+'Week 7'!I9+'Week 8'!I9+'Week 9'!I9+'Week 10'!I9+'Week 11'!I9+'Week 12'!I9+'Week 13'!I9+'Week 14'!I9+'Week 15'!I9+'Week 16'!I9+'Week 17'!I9+'Week 18'!I9+'Week 19'!I9+'Week 20'!I9+'Week 21'!I9+'Week 22'!I9+'Week 23'!I9+'Week 24'!I9+'Week 25'!I9+'Week 26'!I9+'Week 27'!I9+'Week 28'!I9+'Week 29'!I9+'Week 30'!I9+'Week 31'!I9+'Week 32'!I9+'Week 33'!I9+'Week 34'!I9+'Week 35'!I9+'Week 36'!I9+'Week 37'!I9+'Week 38'!I9+'Week 39'!I9+'Week 40'!I9+'Week 41'!I9+'Week 42'!I9+'Week 43'!I9+'Week 44'!I9+'Week 45'!I9+'Week 46'!I9+'Week 47'!I9+'Week 48'!I9+'Week 49'!I9+'Week 50'!I9+'Week 51'!I9+'Week 52'!I9</f>
        <v>536</v>
      </c>
      <c r="J9" s="37"/>
      <c r="K9" s="18">
        <f t="shared" si="0"/>
        <v>3654</v>
      </c>
      <c r="L9" s="51"/>
      <c r="M9" s="4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15"/>
      <c r="B10" s="62" t="str">
        <f>'Week 1'!B10</f>
        <v>Rooms Sold</v>
      </c>
      <c r="C10" s="18">
        <f>'Week 1'!C10+'Week 2'!C10+'Week 3'!C10+'Week 4'!C10+'Week 5'!C10+'Week 6'!C10+'Week 7'!C10+'Week 8'!C10+'Week 9'!C10+'Week 10'!C10+'Week 11'!C10+'Week 12'!C10+'Week 13'!C10+'Week 14'!C10+'Week 15'!C10+'Week 16'!C10+'Week 17'!C10+'Week 18'!C10+'Week 19'!C10+'Week 20'!C10+'Week 21'!C10+'Week 22'!C10+'Week 23'!C10+'Week 24'!C10+'Week 25'!C10+'Week 26'!C10+'Week 27'!C10+'Week 28'!C10+'Week 29'!C10+'Week 30'!C10+'Week 31'!C10+'Week 32'!C10+'Week 33'!C10+'Week 34'!C10+'Week 35'!C10+'Week 36'!C10+'Week 37'!C10+'Week 38'!C10+'Week 39'!C10+'Week 40'!C10+'Week 41'!C10+'Week 42'!C10+'Week 43'!C10+'Week 44'!C10+'Week 45'!C10+'Week 46'!C10+'Week 47'!C10+'Week 48'!C10+'Week 49'!C10+'Week 50'!C10+'Week 51'!C10+'Week 52'!C10</f>
        <v>71</v>
      </c>
      <c r="D10" s="18">
        <f>'Week 1'!D10+'Week 2'!D10+'Week 3'!D10+'Week 4'!D10+'Week 5'!D10+'Week 6'!D10+'Week 7'!D10+'Week 8'!D10+'Week 9'!D10+'Week 10'!D10+'Week 11'!D10+'Week 12'!D10+'Week 13'!D10+'Week 14'!D10+'Week 15'!D10+'Week 16'!D10+'Week 17'!D10+'Week 18'!D10+'Week 19'!D10+'Week 20'!D10+'Week 21'!D10+'Week 22'!D10+'Week 23'!D10+'Week 24'!D10+'Week 25'!D10+'Week 26'!D10+'Week 27'!D10+'Week 28'!D10+'Week 29'!D10+'Week 30'!D10+'Week 31'!D10+'Week 32'!D10+'Week 33'!D10+'Week 34'!D10+'Week 35'!D10+'Week 36'!D10+'Week 37'!D10+'Week 38'!D10+'Week 39'!D10+'Week 40'!D10+'Week 41'!D10+'Week 42'!D10+'Week 43'!D10+'Week 44'!D10+'Week 45'!D10+'Week 46'!D10+'Week 47'!D10+'Week 48'!D10+'Week 49'!D10+'Week 50'!D10+'Week 51'!D10+'Week 52'!D10</f>
        <v>43</v>
      </c>
      <c r="E10" s="18">
        <f>'Week 1'!E10+'Week 2'!E10+'Week 3'!E10+'Week 4'!E10+'Week 5'!E10+'Week 6'!E10+'Week 7'!E10+'Week 8'!E10+'Week 9'!E10+'Week 10'!E10+'Week 11'!E10+'Week 12'!E10+'Week 13'!E10+'Week 14'!E10+'Week 15'!E10+'Week 16'!E10+'Week 17'!E10+'Week 18'!E10+'Week 19'!E10+'Week 20'!E10+'Week 21'!E10+'Week 22'!E10+'Week 23'!E10+'Week 24'!E10+'Week 25'!E10+'Week 26'!E10+'Week 27'!E10+'Week 28'!E10+'Week 29'!E10+'Week 30'!E10+'Week 31'!E10+'Week 32'!E10+'Week 33'!E10+'Week 34'!E10+'Week 35'!E10+'Week 36'!E10+'Week 37'!E10+'Week 38'!E10+'Week 39'!E10+'Week 40'!E10+'Week 41'!E10+'Week 42'!E10+'Week 43'!E10+'Week 44'!E10+'Week 45'!E10+'Week 46'!E10+'Week 47'!E10+'Week 48'!E10+'Week 49'!E10+'Week 50'!E10+'Week 51'!E10+'Week 52'!E10</f>
        <v>46</v>
      </c>
      <c r="F10" s="18">
        <f>'Week 1'!F10+'Week 2'!F10+'Week 3'!F10+'Week 4'!F10+'Week 5'!F10+'Week 6'!F10+'Week 7'!F10+'Week 8'!F10+'Week 9'!F10+'Week 10'!F10+'Week 11'!F10+'Week 12'!F10+'Week 13'!F10+'Week 14'!F10+'Week 15'!F10+'Week 16'!F10+'Week 17'!F10+'Week 18'!F10+'Week 19'!F10+'Week 20'!F10+'Week 21'!F10+'Week 22'!F10+'Week 23'!F10+'Week 24'!F10+'Week 25'!F10+'Week 26'!F10+'Week 27'!F10+'Week 28'!F10+'Week 29'!F10+'Week 30'!F10+'Week 31'!F10+'Week 32'!F10+'Week 33'!F10+'Week 34'!F10+'Week 35'!F10+'Week 36'!F10+'Week 37'!F10+'Week 38'!F10+'Week 39'!F10+'Week 40'!F10+'Week 41'!F10+'Week 42'!F10+'Week 43'!F10+'Week 44'!F10+'Week 45'!F10+'Week 46'!F10+'Week 47'!F10+'Week 48'!F10+'Week 49'!F10+'Week 50'!F10+'Week 51'!F10+'Week 52'!F10</f>
        <v>35</v>
      </c>
      <c r="G10" s="18">
        <f>'Week 1'!G10+'Week 2'!G10+'Week 3'!G10+'Week 4'!G10+'Week 5'!G10+'Week 6'!G10+'Week 7'!G10+'Week 8'!G10+'Week 9'!G10+'Week 10'!G10+'Week 11'!G10+'Week 12'!G10+'Week 13'!G10+'Week 14'!G10+'Week 15'!G10+'Week 16'!G10+'Week 17'!G10+'Week 18'!G10+'Week 19'!G10+'Week 20'!G10+'Week 21'!G10+'Week 22'!G10+'Week 23'!G10+'Week 24'!G10+'Week 25'!G10+'Week 26'!G10+'Week 27'!G10+'Week 28'!G10+'Week 29'!G10+'Week 30'!G10+'Week 31'!G10+'Week 32'!G10+'Week 33'!G10+'Week 34'!G10+'Week 35'!G10+'Week 36'!G10+'Week 37'!G10+'Week 38'!G10+'Week 39'!G10+'Week 40'!G10+'Week 41'!G10+'Week 42'!G10+'Week 43'!G10+'Week 44'!G10+'Week 45'!G10+'Week 46'!G10+'Week 47'!G10+'Week 48'!G10+'Week 49'!G10+'Week 50'!G10+'Week 51'!G10+'Week 52'!G10</f>
        <v>38</v>
      </c>
      <c r="H10" s="18">
        <f>'Week 1'!H10+'Week 2'!H10+'Week 3'!H10+'Week 4'!H10+'Week 5'!H10+'Week 6'!H10+'Week 7'!H10+'Week 8'!H10+'Week 9'!H10+'Week 10'!H10+'Week 11'!H10+'Week 12'!H10+'Week 13'!H10+'Week 14'!H10+'Week 15'!H10+'Week 16'!H10+'Week 17'!H10+'Week 18'!H10+'Week 19'!H10+'Week 20'!H10+'Week 21'!H10+'Week 22'!H10+'Week 23'!H10+'Week 24'!H10+'Week 25'!H10+'Week 26'!H10+'Week 27'!H10+'Week 28'!H10+'Week 29'!H10+'Week 30'!H10+'Week 31'!H10+'Week 32'!H10+'Week 33'!H10+'Week 34'!H10+'Week 35'!H10+'Week 36'!H10+'Week 37'!H10+'Week 38'!H10+'Week 39'!H10+'Week 40'!H10+'Week 41'!H10+'Week 42'!H10+'Week 43'!H10+'Week 44'!H10+'Week 45'!H10+'Week 46'!H10+'Week 47'!H10+'Week 48'!H10+'Week 49'!H10+'Week 50'!H10+'Week 51'!H10+'Week 52'!H10</f>
        <v>37</v>
      </c>
      <c r="I10" s="18">
        <f>'Week 1'!I10+'Week 2'!I10+'Week 3'!I10+'Week 4'!I10+'Week 5'!I10+'Week 6'!I10+'Week 7'!I10+'Week 8'!I10+'Week 9'!I10+'Week 10'!I10+'Week 11'!I10+'Week 12'!I10+'Week 13'!I10+'Week 14'!I10+'Week 15'!I10+'Week 16'!I10+'Week 17'!I10+'Week 18'!I10+'Week 19'!I10+'Week 20'!I10+'Week 21'!I10+'Week 22'!I10+'Week 23'!I10+'Week 24'!I10+'Week 25'!I10+'Week 26'!I10+'Week 27'!I10+'Week 28'!I10+'Week 29'!I10+'Week 30'!I10+'Week 31'!I10+'Week 32'!I10+'Week 33'!I10+'Week 34'!I10+'Week 35'!I10+'Week 36'!I10+'Week 37'!I10+'Week 38'!I10+'Week 39'!I10+'Week 40'!I10+'Week 41'!I10+'Week 42'!I10+'Week 43'!I10+'Week 44'!I10+'Week 45'!I10+'Week 46'!I10+'Week 47'!I10+'Week 48'!I10+'Week 49'!I10+'Week 50'!I10+'Week 51'!I10+'Week 52'!I10</f>
        <v>31</v>
      </c>
      <c r="J10" s="37"/>
      <c r="K10" s="18">
        <f t="shared" si="0"/>
        <v>301</v>
      </c>
      <c r="L10" s="51"/>
      <c r="M10" s="54"/>
      <c r="N10" s="53"/>
    </row>
    <row r="11" spans="1:24">
      <c r="A11" s="15"/>
      <c r="B11" s="62" t="str">
        <f>'Week 1'!B11</f>
        <v>Total Rooms Cleaned</v>
      </c>
      <c r="C11" s="18">
        <f>'Week 1'!C11+'Week 2'!C11+'Week 3'!C11+'Week 4'!C11+'Week 5'!C11+'Week 6'!C11+'Week 7'!C11+'Week 8'!C11+'Week 9'!C11+'Week 10'!C11+'Week 11'!C11+'Week 12'!C11+'Week 13'!C11+'Week 14'!C11+'Week 15'!C11+'Week 16'!C11+'Week 17'!C11+'Week 18'!C11+'Week 19'!C11+'Week 20'!C11+'Week 21'!C11+'Week 22'!C11+'Week 23'!C11+'Week 24'!C11+'Week 25'!C11+'Week 26'!C11+'Week 27'!C11+'Week 28'!C11+'Week 29'!C11+'Week 30'!C11+'Week 31'!C11+'Week 32'!C11+'Week 33'!C11+'Week 34'!C11+'Week 35'!C11+'Week 36'!C11+'Week 37'!C11+'Week 38'!C11+'Week 39'!C11+'Week 40'!C11+'Week 41'!C11+'Week 42'!C11+'Week 43'!C11+'Week 44'!C11+'Week 45'!C11+'Week 46'!C11+'Week 47'!C11+'Week 48'!C11+'Week 49'!C11+'Week 50'!C11+'Week 51'!C11+'Week 52'!C11</f>
        <v>10463</v>
      </c>
      <c r="D11" s="18">
        <f>'Week 1'!D11+'Week 2'!D11+'Week 3'!D11+'Week 4'!D11+'Week 5'!D11+'Week 6'!D11+'Week 7'!D11+'Week 8'!D11+'Week 9'!D11+'Week 10'!D11+'Week 11'!D11+'Week 12'!D11+'Week 13'!D11+'Week 14'!D11+'Week 15'!D11+'Week 16'!D11+'Week 17'!D11+'Week 18'!D11+'Week 19'!D11+'Week 20'!D11+'Week 21'!D11+'Week 22'!D11+'Week 23'!D11+'Week 24'!D11+'Week 25'!D11+'Week 26'!D11+'Week 27'!D11+'Week 28'!D11+'Week 29'!D11+'Week 30'!D11+'Week 31'!D11+'Week 32'!D11+'Week 33'!D11+'Week 34'!D11+'Week 35'!D11+'Week 36'!D11+'Week 37'!D11+'Week 38'!D11+'Week 39'!D11+'Week 40'!D11+'Week 41'!D11+'Week 42'!D11+'Week 43'!D11+'Week 44'!D11+'Week 45'!D11+'Week 46'!D11+'Week 47'!D11+'Week 48'!D11+'Week 49'!D11+'Week 50'!D11+'Week 51'!D11+'Week 52'!D11</f>
        <v>10887</v>
      </c>
      <c r="E11" s="18">
        <f>'Week 1'!E11+'Week 2'!E11+'Week 3'!E11+'Week 4'!E11+'Week 5'!E11+'Week 6'!E11+'Week 7'!E11+'Week 8'!E11+'Week 9'!E11+'Week 10'!E11+'Week 11'!E11+'Week 12'!E11+'Week 13'!E11+'Week 14'!E11+'Week 15'!E11+'Week 16'!E11+'Week 17'!E11+'Week 18'!E11+'Week 19'!E11+'Week 20'!E11+'Week 21'!E11+'Week 22'!E11+'Week 23'!E11+'Week 24'!E11+'Week 25'!E11+'Week 26'!E11+'Week 27'!E11+'Week 28'!E11+'Week 29'!E11+'Week 30'!E11+'Week 31'!E11+'Week 32'!E11+'Week 33'!E11+'Week 34'!E11+'Week 35'!E11+'Week 36'!E11+'Week 37'!E11+'Week 38'!E11+'Week 39'!E11+'Week 40'!E11+'Week 41'!E11+'Week 42'!E11+'Week 43'!E11+'Week 44'!E11+'Week 45'!E11+'Week 46'!E11+'Week 47'!E11+'Week 48'!E11+'Week 49'!E11+'Week 50'!E11+'Week 51'!E11+'Week 52'!E11</f>
        <v>8339</v>
      </c>
      <c r="F11" s="18">
        <f>'Week 1'!F11+'Week 2'!F11+'Week 3'!F11+'Week 4'!F11+'Week 5'!F11+'Week 6'!F11+'Week 7'!F11+'Week 8'!F11+'Week 9'!F11+'Week 10'!F11+'Week 11'!F11+'Week 12'!F11+'Week 13'!F11+'Week 14'!F11+'Week 15'!F11+'Week 16'!F11+'Week 17'!F11+'Week 18'!F11+'Week 19'!F11+'Week 20'!F11+'Week 21'!F11+'Week 22'!F11+'Week 23'!F11+'Week 24'!F11+'Week 25'!F11+'Week 26'!F11+'Week 27'!F11+'Week 28'!F11+'Week 29'!F11+'Week 30'!F11+'Week 31'!F11+'Week 32'!F11+'Week 33'!F11+'Week 34'!F11+'Week 35'!F11+'Week 36'!F11+'Week 37'!F11+'Week 38'!F11+'Week 39'!F11+'Week 40'!F11+'Week 41'!F11+'Week 42'!F11+'Week 43'!F11+'Week 44'!F11+'Week 45'!F11+'Week 46'!F11+'Week 47'!F11+'Week 48'!F11+'Week 49'!F11+'Week 50'!F11+'Week 51'!F11+'Week 52'!F11</f>
        <v>11391</v>
      </c>
      <c r="G11" s="18">
        <f>'Week 1'!G11+'Week 2'!G11+'Week 3'!G11+'Week 4'!G11+'Week 5'!G11+'Week 6'!G11+'Week 7'!G11+'Week 8'!G11+'Week 9'!G11+'Week 10'!G11+'Week 11'!G11+'Week 12'!G11+'Week 13'!G11+'Week 14'!G11+'Week 15'!G11+'Week 16'!G11+'Week 17'!G11+'Week 18'!G11+'Week 19'!G11+'Week 20'!G11+'Week 21'!G11+'Week 22'!G11+'Week 23'!G11+'Week 24'!G11+'Week 25'!G11+'Week 26'!G11+'Week 27'!G11+'Week 28'!G11+'Week 29'!G11+'Week 30'!G11+'Week 31'!G11+'Week 32'!G11+'Week 33'!G11+'Week 34'!G11+'Week 35'!G11+'Week 36'!G11+'Week 37'!G11+'Week 38'!G11+'Week 39'!G11+'Week 40'!G11+'Week 41'!G11+'Week 42'!G11+'Week 43'!G11+'Week 44'!G11+'Week 45'!G11+'Week 46'!G11+'Week 47'!G11+'Week 48'!G11+'Week 49'!G11+'Week 50'!G11+'Week 51'!G11+'Week 52'!G11</f>
        <v>12686</v>
      </c>
      <c r="H11" s="18">
        <f>'Week 1'!H11+'Week 2'!H11+'Week 3'!H11+'Week 4'!H11+'Week 5'!H11+'Week 6'!H11+'Week 7'!H11+'Week 8'!H11+'Week 9'!H11+'Week 10'!H11+'Week 11'!H11+'Week 12'!H11+'Week 13'!H11+'Week 14'!H11+'Week 15'!H11+'Week 16'!H11+'Week 17'!H11+'Week 18'!H11+'Week 19'!H11+'Week 20'!H11+'Week 21'!H11+'Week 22'!H11+'Week 23'!H11+'Week 24'!H11+'Week 25'!H11+'Week 26'!H11+'Week 27'!H11+'Week 28'!H11+'Week 29'!H11+'Week 30'!H11+'Week 31'!H11+'Week 32'!H11+'Week 33'!H11+'Week 34'!H11+'Week 35'!H11+'Week 36'!H11+'Week 37'!H11+'Week 38'!H11+'Week 39'!H11+'Week 40'!H11+'Week 41'!H11+'Week 42'!H11+'Week 43'!H11+'Week 44'!H11+'Week 45'!H11+'Week 46'!H11+'Week 47'!H11+'Week 48'!H11+'Week 49'!H11+'Week 50'!H11+'Week 51'!H11+'Week 52'!H11</f>
        <v>12520</v>
      </c>
      <c r="I11" s="18">
        <f>'Week 1'!I11+'Week 2'!I11+'Week 3'!I11+'Week 4'!I11+'Week 5'!I11+'Week 6'!I11+'Week 7'!I11+'Week 8'!I11+'Week 9'!I11+'Week 10'!I11+'Week 11'!I11+'Week 12'!I11+'Week 13'!I11+'Week 14'!I11+'Week 15'!I11+'Week 16'!I11+'Week 17'!I11+'Week 18'!I11+'Week 19'!I11+'Week 20'!I11+'Week 21'!I11+'Week 22'!I11+'Week 23'!I11+'Week 24'!I11+'Week 25'!I11+'Week 26'!I11+'Week 27'!I11+'Week 28'!I11+'Week 29'!I11+'Week 30'!I11+'Week 31'!I11+'Week 32'!I11+'Week 33'!I11+'Week 34'!I11+'Week 35'!I11+'Week 36'!I11+'Week 37'!I11+'Week 38'!I11+'Week 39'!I11+'Week 40'!I11+'Week 41'!I11+'Week 42'!I11+'Week 43'!I11+'Week 44'!I11+'Week 45'!I11+'Week 46'!I11+'Week 47'!I11+'Week 48'!I11+'Week 49'!I11+'Week 50'!I11+'Week 51'!I11+'Week 52'!I11</f>
        <v>10699</v>
      </c>
      <c r="J11" s="37"/>
      <c r="K11" s="18">
        <f t="shared" si="0"/>
        <v>76985</v>
      </c>
      <c r="L11" s="284">
        <f>+K63/K11</f>
        <v>1.0175701760083131</v>
      </c>
      <c r="M11" s="54" t="s">
        <v>198</v>
      </c>
      <c r="N11" s="53"/>
    </row>
    <row r="12" spans="1:24">
      <c r="A12" s="15"/>
      <c r="B12" s="62" t="str">
        <f>'Week 1'!B12</f>
        <v>Guestroom Carpets Cleaned</v>
      </c>
      <c r="C12" s="18">
        <f>'Week 1'!C12+'Week 2'!C12+'Week 3'!C12+'Week 4'!C12+'Week 5'!C12+'Week 6'!C12+'Week 7'!C12+'Week 8'!C12+'Week 9'!C12+'Week 10'!C12+'Week 11'!C12+'Week 12'!C12+'Week 13'!C12+'Week 14'!C12+'Week 15'!C12+'Week 16'!C12+'Week 17'!C12+'Week 18'!C12+'Week 19'!C12+'Week 20'!C12+'Week 21'!C12+'Week 22'!C12+'Week 23'!C12+'Week 24'!C12+'Week 25'!C12+'Week 26'!C12+'Week 27'!C12+'Week 28'!C12+'Week 29'!C12+'Week 30'!C12+'Week 31'!C12+'Week 32'!C12+'Week 33'!C12+'Week 34'!C12+'Week 35'!C12+'Week 36'!C12+'Week 37'!C12+'Week 38'!C12+'Week 39'!C12+'Week 40'!C12+'Week 41'!C12+'Week 42'!C12+'Week 43'!C12+'Week 44'!C12+'Week 45'!C12+'Week 46'!C12+'Week 47'!C12+'Week 48'!C12+'Week 49'!C12+'Week 50'!C12+'Week 51'!C12+'Week 52'!C12</f>
        <v>218</v>
      </c>
      <c r="D12" s="18">
        <f>'Week 1'!D12+'Week 2'!D12+'Week 3'!D12+'Week 4'!D12+'Week 5'!D12+'Week 6'!D12+'Week 7'!D12+'Week 8'!D12+'Week 9'!D12+'Week 10'!D12+'Week 11'!D12+'Week 12'!D12+'Week 13'!D12+'Week 14'!D12+'Week 15'!D12+'Week 16'!D12+'Week 17'!D12+'Week 18'!D12+'Week 19'!D12+'Week 20'!D12+'Week 21'!D12+'Week 22'!D12+'Week 23'!D12+'Week 24'!D12+'Week 25'!D12+'Week 26'!D12+'Week 27'!D12+'Week 28'!D12+'Week 29'!D12+'Week 30'!D12+'Week 31'!D12+'Week 32'!D12+'Week 33'!D12+'Week 34'!D12+'Week 35'!D12+'Week 36'!D12+'Week 37'!D12+'Week 38'!D12+'Week 39'!D12+'Week 40'!D12+'Week 41'!D12+'Week 42'!D12+'Week 43'!D12+'Week 44'!D12+'Week 45'!D12+'Week 46'!D12+'Week 47'!D12+'Week 48'!D12+'Week 49'!D12+'Week 50'!D12+'Week 51'!D12+'Week 52'!D12</f>
        <v>244</v>
      </c>
      <c r="E12" s="18">
        <f>'Week 1'!E12+'Week 2'!E12+'Week 3'!E12+'Week 4'!E12+'Week 5'!E12+'Week 6'!E12+'Week 7'!E12+'Week 8'!E12+'Week 9'!E12+'Week 10'!E12+'Week 11'!E12+'Week 12'!E12+'Week 13'!E12+'Week 14'!E12+'Week 15'!E12+'Week 16'!E12+'Week 17'!E12+'Week 18'!E12+'Week 19'!E12+'Week 20'!E12+'Week 21'!E12+'Week 22'!E12+'Week 23'!E12+'Week 24'!E12+'Week 25'!E12+'Week 26'!E12+'Week 27'!E12+'Week 28'!E12+'Week 29'!E12+'Week 30'!E12+'Week 31'!E12+'Week 32'!E12+'Week 33'!E12+'Week 34'!E12+'Week 35'!E12+'Week 36'!E12+'Week 37'!E12+'Week 38'!E12+'Week 39'!E12+'Week 40'!E12+'Week 41'!E12+'Week 42'!E12+'Week 43'!E12+'Week 44'!E12+'Week 45'!E12+'Week 46'!E12+'Week 47'!E12+'Week 48'!E12+'Week 49'!E12+'Week 50'!E12+'Week 51'!E12+'Week 52'!E12</f>
        <v>239</v>
      </c>
      <c r="F12" s="18">
        <f>'Week 1'!F12+'Week 2'!F12+'Week 3'!F12+'Week 4'!F12+'Week 5'!F12+'Week 6'!F12+'Week 7'!F12+'Week 8'!F12+'Week 9'!F12+'Week 10'!F12+'Week 11'!F12+'Week 12'!F12+'Week 13'!F12+'Week 14'!F12+'Week 15'!F12+'Week 16'!F12+'Week 17'!F12+'Week 18'!F12+'Week 19'!F12+'Week 20'!F12+'Week 21'!F12+'Week 22'!F12+'Week 23'!F12+'Week 24'!F12+'Week 25'!F12+'Week 26'!F12+'Week 27'!F12+'Week 28'!F12+'Week 29'!F12+'Week 30'!F12+'Week 31'!F12+'Week 32'!F12+'Week 33'!F12+'Week 34'!F12+'Week 35'!F12+'Week 36'!F12+'Week 37'!F12+'Week 38'!F12+'Week 39'!F12+'Week 40'!F12+'Week 41'!F12+'Week 42'!F12+'Week 43'!F12+'Week 44'!F12+'Week 45'!F12+'Week 46'!F12+'Week 47'!F12+'Week 48'!F12+'Week 49'!F12+'Week 50'!F12+'Week 51'!F12+'Week 52'!F12</f>
        <v>130</v>
      </c>
      <c r="G12" s="18">
        <f>'Week 1'!G12+'Week 2'!G12+'Week 3'!G12+'Week 4'!G12+'Week 5'!G12+'Week 6'!G12+'Week 7'!G12+'Week 8'!G12+'Week 9'!G12+'Week 10'!G12+'Week 11'!G12+'Week 12'!G12+'Week 13'!G12+'Week 14'!G12+'Week 15'!G12+'Week 16'!G12+'Week 17'!G12+'Week 18'!G12+'Week 19'!G12+'Week 20'!G12+'Week 21'!G12+'Week 22'!G12+'Week 23'!G12+'Week 24'!G12+'Week 25'!G12+'Week 26'!G12+'Week 27'!G12+'Week 28'!G12+'Week 29'!G12+'Week 30'!G12+'Week 31'!G12+'Week 32'!G12+'Week 33'!G12+'Week 34'!G12+'Week 35'!G12+'Week 36'!G12+'Week 37'!G12+'Week 38'!G12+'Week 39'!G12+'Week 40'!G12+'Week 41'!G12+'Week 42'!G12+'Week 43'!G12+'Week 44'!G12+'Week 45'!G12+'Week 46'!G12+'Week 47'!G12+'Week 48'!G12+'Week 49'!G12+'Week 50'!G12+'Week 51'!G12+'Week 52'!G12</f>
        <v>171</v>
      </c>
      <c r="H12" s="18">
        <f>'Week 1'!H12+'Week 2'!H12+'Week 3'!H12+'Week 4'!H12+'Week 5'!H12+'Week 6'!H12+'Week 7'!H12+'Week 8'!H12+'Week 9'!H12+'Week 10'!H12+'Week 11'!H12+'Week 12'!H12+'Week 13'!H12+'Week 14'!H12+'Week 15'!H12+'Week 16'!H12+'Week 17'!H12+'Week 18'!H12+'Week 19'!H12+'Week 20'!H12+'Week 21'!H12+'Week 22'!H12+'Week 23'!H12+'Week 24'!H12+'Week 25'!H12+'Week 26'!H12+'Week 27'!H12+'Week 28'!H12+'Week 29'!H12+'Week 30'!H12+'Week 31'!H12+'Week 32'!H12+'Week 33'!H12+'Week 34'!H12+'Week 35'!H12+'Week 36'!H12+'Week 37'!H12+'Week 38'!H12+'Week 39'!H12+'Week 40'!H12+'Week 41'!H12+'Week 42'!H12+'Week 43'!H12+'Week 44'!H12+'Week 45'!H12+'Week 46'!H12+'Week 47'!H12+'Week 48'!H12+'Week 49'!H12+'Week 50'!H12+'Week 51'!H12+'Week 52'!H12</f>
        <v>269</v>
      </c>
      <c r="I12" s="18">
        <f>'Week 1'!I12+'Week 2'!I12+'Week 3'!I12+'Week 4'!I12+'Week 5'!I12+'Week 6'!I12+'Week 7'!I12+'Week 8'!I12+'Week 9'!I12+'Week 10'!I12+'Week 11'!I12+'Week 12'!I12+'Week 13'!I12+'Week 14'!I12+'Week 15'!I12+'Week 16'!I12+'Week 17'!I12+'Week 18'!I12+'Week 19'!I12+'Week 20'!I12+'Week 21'!I12+'Week 22'!I12+'Week 23'!I12+'Week 24'!I12+'Week 25'!I12+'Week 26'!I12+'Week 27'!I12+'Week 28'!I12+'Week 29'!I12+'Week 30'!I12+'Week 31'!I12+'Week 32'!I12+'Week 33'!I12+'Week 34'!I12+'Week 35'!I12+'Week 36'!I12+'Week 37'!I12+'Week 38'!I12+'Week 39'!I12+'Week 40'!I12+'Week 41'!I12+'Week 42'!I12+'Week 43'!I12+'Week 44'!I12+'Week 45'!I12+'Week 46'!I12+'Week 47'!I12+'Week 48'!I12+'Week 49'!I12+'Week 50'!I12+'Week 51'!I12+'Week 52'!I12</f>
        <v>302</v>
      </c>
      <c r="J12" s="37"/>
      <c r="K12" s="18">
        <f t="shared" si="0"/>
        <v>1573</v>
      </c>
      <c r="L12" s="51"/>
      <c r="M12" s="4"/>
    </row>
    <row r="13" spans="1:24">
      <c r="A13" s="15"/>
      <c r="B13" s="62" t="str">
        <f>'Week 1'!B13</f>
        <v>Documented Inspections</v>
      </c>
      <c r="C13" s="18">
        <f>'Week 1'!C13+'Week 2'!C13+'Week 3'!C13+'Week 4'!C13+'Week 5'!C13+'Week 6'!C13+'Week 7'!C13+'Week 8'!C13+'Week 9'!C13+'Week 10'!C13+'Week 11'!C13+'Week 12'!C13+'Week 13'!C13+'Week 14'!C13+'Week 15'!C13+'Week 16'!C13+'Week 17'!C13+'Week 18'!C13+'Week 19'!C13+'Week 20'!C13+'Week 21'!C13+'Week 22'!C13+'Week 23'!C13+'Week 24'!C13+'Week 25'!C13+'Week 26'!C13+'Week 27'!C13+'Week 28'!C13+'Week 29'!C13+'Week 30'!C13+'Week 31'!C13+'Week 32'!C13+'Week 33'!C13+'Week 34'!C13+'Week 35'!C13+'Week 36'!C13+'Week 37'!C13+'Week 38'!C13+'Week 39'!C13+'Week 40'!C13+'Week 41'!C13+'Week 42'!C13+'Week 43'!C13+'Week 44'!C13+'Week 45'!C13+'Week 46'!C13+'Week 47'!C13+'Week 48'!C13+'Week 49'!C13+'Week 50'!C13+'Week 51'!C13+'Week 52'!C13</f>
        <v>157</v>
      </c>
      <c r="D13" s="18">
        <f>'Week 1'!D13+'Week 2'!D13+'Week 3'!D13+'Week 4'!D13+'Week 5'!D13+'Week 6'!D13+'Week 7'!D13+'Week 8'!D13+'Week 9'!D13+'Week 10'!D13+'Week 11'!D13+'Week 12'!D13+'Week 13'!D13+'Week 14'!D13+'Week 15'!D13+'Week 16'!D13+'Week 17'!D13+'Week 18'!D13+'Week 19'!D13+'Week 20'!D13+'Week 21'!D13+'Week 22'!D13+'Week 23'!D13+'Week 24'!D13+'Week 25'!D13+'Week 26'!D13+'Week 27'!D13+'Week 28'!D13+'Week 29'!D13+'Week 30'!D13+'Week 31'!D13+'Week 32'!D13+'Week 33'!D13+'Week 34'!D13+'Week 35'!D13+'Week 36'!D13+'Week 37'!D13+'Week 38'!D13+'Week 39'!D13+'Week 40'!D13+'Week 41'!D13+'Week 42'!D13+'Week 43'!D13+'Week 44'!D13+'Week 45'!D13+'Week 46'!D13+'Week 47'!D13+'Week 48'!D13+'Week 49'!D13+'Week 50'!D13+'Week 51'!D13+'Week 52'!D13</f>
        <v>162</v>
      </c>
      <c r="E13" s="18">
        <f>'Week 1'!E13+'Week 2'!E13+'Week 3'!E13+'Week 4'!E13+'Week 5'!E13+'Week 6'!E13+'Week 7'!E13+'Week 8'!E13+'Week 9'!E13+'Week 10'!E13+'Week 11'!E13+'Week 12'!E13+'Week 13'!E13+'Week 14'!E13+'Week 15'!E13+'Week 16'!E13+'Week 17'!E13+'Week 18'!E13+'Week 19'!E13+'Week 20'!E13+'Week 21'!E13+'Week 22'!E13+'Week 23'!E13+'Week 24'!E13+'Week 25'!E13+'Week 26'!E13+'Week 27'!E13+'Week 28'!E13+'Week 29'!E13+'Week 30'!E13+'Week 31'!E13+'Week 32'!E13+'Week 33'!E13+'Week 34'!E13+'Week 35'!E13+'Week 36'!E13+'Week 37'!E13+'Week 38'!E13+'Week 39'!E13+'Week 40'!E13+'Week 41'!E13+'Week 42'!E13+'Week 43'!E13+'Week 44'!E13+'Week 45'!E13+'Week 46'!E13+'Week 47'!E13+'Week 48'!E13+'Week 49'!E13+'Week 50'!E13+'Week 51'!E13+'Week 52'!E13</f>
        <v>172</v>
      </c>
      <c r="F13" s="18">
        <f>'Week 1'!F13+'Week 2'!F13+'Week 3'!F13+'Week 4'!F13+'Week 5'!F13+'Week 6'!F13+'Week 7'!F13+'Week 8'!F13+'Week 9'!F13+'Week 10'!F13+'Week 11'!F13+'Week 12'!F13+'Week 13'!F13+'Week 14'!F13+'Week 15'!F13+'Week 16'!F13+'Week 17'!F13+'Week 18'!F13+'Week 19'!F13+'Week 20'!F13+'Week 21'!F13+'Week 22'!F13+'Week 23'!F13+'Week 24'!F13+'Week 25'!F13+'Week 26'!F13+'Week 27'!F13+'Week 28'!F13+'Week 29'!F13+'Week 30'!F13+'Week 31'!F13+'Week 32'!F13+'Week 33'!F13+'Week 34'!F13+'Week 35'!F13+'Week 36'!F13+'Week 37'!F13+'Week 38'!F13+'Week 39'!F13+'Week 40'!F13+'Week 41'!F13+'Week 42'!F13+'Week 43'!F13+'Week 44'!F13+'Week 45'!F13+'Week 46'!F13+'Week 47'!F13+'Week 48'!F13+'Week 49'!F13+'Week 50'!F13+'Week 51'!F13+'Week 52'!F13</f>
        <v>167</v>
      </c>
      <c r="G13" s="18">
        <f>'Week 1'!G13+'Week 2'!G13+'Week 3'!G13+'Week 4'!G13+'Week 5'!G13+'Week 6'!G13+'Week 7'!G13+'Week 8'!G13+'Week 9'!G13+'Week 10'!G13+'Week 11'!G13+'Week 12'!G13+'Week 13'!G13+'Week 14'!G13+'Week 15'!G13+'Week 16'!G13+'Week 17'!G13+'Week 18'!G13+'Week 19'!G13+'Week 20'!G13+'Week 21'!G13+'Week 22'!G13+'Week 23'!G13+'Week 24'!G13+'Week 25'!G13+'Week 26'!G13+'Week 27'!G13+'Week 28'!G13+'Week 29'!G13+'Week 30'!G13+'Week 31'!G13+'Week 32'!G13+'Week 33'!G13+'Week 34'!G13+'Week 35'!G13+'Week 36'!G13+'Week 37'!G13+'Week 38'!G13+'Week 39'!G13+'Week 40'!G13+'Week 41'!G13+'Week 42'!G13+'Week 43'!G13+'Week 44'!G13+'Week 45'!G13+'Week 46'!G13+'Week 47'!G13+'Week 48'!G13+'Week 49'!G13+'Week 50'!G13+'Week 51'!G13+'Week 52'!G13</f>
        <v>168</v>
      </c>
      <c r="H13" s="18">
        <f>'Week 1'!H13+'Week 2'!H13+'Week 3'!H13+'Week 4'!H13+'Week 5'!H13+'Week 6'!H13+'Week 7'!H13+'Week 8'!H13+'Week 9'!H13+'Week 10'!H13+'Week 11'!H13+'Week 12'!H13+'Week 13'!H13+'Week 14'!H13+'Week 15'!H13+'Week 16'!H13+'Week 17'!H13+'Week 18'!H13+'Week 19'!H13+'Week 20'!H13+'Week 21'!H13+'Week 22'!H13+'Week 23'!H13+'Week 24'!H13+'Week 25'!H13+'Week 26'!H13+'Week 27'!H13+'Week 28'!H13+'Week 29'!H13+'Week 30'!H13+'Week 31'!H13+'Week 32'!H13+'Week 33'!H13+'Week 34'!H13+'Week 35'!H13+'Week 36'!H13+'Week 37'!H13+'Week 38'!H13+'Week 39'!H13+'Week 40'!H13+'Week 41'!H13+'Week 42'!H13+'Week 43'!H13+'Week 44'!H13+'Week 45'!H13+'Week 46'!H13+'Week 47'!H13+'Week 48'!H13+'Week 49'!H13+'Week 50'!H13+'Week 51'!H13+'Week 52'!H13</f>
        <v>183</v>
      </c>
      <c r="I13" s="18">
        <f>'Week 1'!I13+'Week 2'!I13+'Week 3'!I13+'Week 4'!I13+'Week 5'!I13+'Week 6'!I13+'Week 7'!I13+'Week 8'!I13+'Week 9'!I13+'Week 10'!I13+'Week 11'!I13+'Week 12'!I13+'Week 13'!I13+'Week 14'!I13+'Week 15'!I13+'Week 16'!I13+'Week 17'!I13+'Week 18'!I13+'Week 19'!I13+'Week 20'!I13+'Week 21'!I13+'Week 22'!I13+'Week 23'!I13+'Week 24'!I13+'Week 25'!I13+'Week 26'!I13+'Week 27'!I13+'Week 28'!I13+'Week 29'!I13+'Week 30'!I13+'Week 31'!I13+'Week 32'!I13+'Week 33'!I13+'Week 34'!I13+'Week 35'!I13+'Week 36'!I13+'Week 37'!I13+'Week 38'!I13+'Week 39'!I13+'Week 40'!I13+'Week 41'!I13+'Week 42'!I13+'Week 43'!I13+'Week 44'!I13+'Week 45'!I13+'Week 46'!I13+'Week 47'!I13+'Week 48'!I13+'Week 49'!I13+'Week 50'!I13+'Week 51'!I13+'Week 52'!I13</f>
        <v>172</v>
      </c>
      <c r="J13" s="37"/>
      <c r="K13" s="18">
        <f t="shared" si="0"/>
        <v>1181</v>
      </c>
      <c r="L13" s="51"/>
      <c r="M13" s="4"/>
    </row>
    <row r="14" spans="1:24" ht="12" customHeight="1">
      <c r="A14" s="19"/>
      <c r="B14" s="8"/>
      <c r="C14" s="41"/>
      <c r="D14" s="41"/>
      <c r="E14" s="41"/>
      <c r="F14" s="41"/>
      <c r="G14" s="41"/>
      <c r="H14" s="41"/>
      <c r="I14" s="41"/>
      <c r="J14" s="17"/>
      <c r="K14" s="41"/>
      <c r="L14" s="4"/>
      <c r="M14" s="21"/>
    </row>
    <row r="15" spans="1:24">
      <c r="A15" s="336" t="str">
        <f>'Week 1'!A15:A17</f>
        <v>Room Attendants                         AM Shift</v>
      </c>
      <c r="B15" s="64" t="s">
        <v>2</v>
      </c>
      <c r="C15" s="18">
        <f>'Week 1'!C15+'Week 2'!C15+'Week 3'!C15+'Week 4'!C15+'Week 5'!C15+'Week 6'!C15+'Week 7'!C15+'Week 8'!C15+'Week 9'!C15+'Week 10'!C15+'Week 11'!C15+'Week 12'!C15+'Week 13'!C15+'Week 14'!C15+'Week 15'!C15+'Week 16'!C15+'Week 17'!C15+'Week 18'!C15+'Week 19'!C15+'Week 20'!C15+'Week 21'!C15+'Week 22'!C15+'Week 23'!C15+'Week 24'!C15+'Week 25'!C15+'Week 26'!C15+'Week 27'!C15+'Week 28'!C15+'Week 29'!C15+'Week 30'!C15+'Week 31'!C15+'Week 32'!C15+'Week 33'!C15+'Week 34'!C15+'Week 35'!C15+'Week 36'!C15+'Week 37'!C15+'Week 38'!C15+'Week 39'!C15+'Week 40'!C15+'Week 41'!C15+'Week 42'!C15+'Week 43'!C15+'Week 44'!C15+'Week 45'!C15+'Week 46'!C15+'Week 47'!C15+'Week 48'!C15+'Week 49'!C15+'Week 50'!C15+'Week 51'!C15+'Week 52'!C15</f>
        <v>4825.9000000000005</v>
      </c>
      <c r="D15" s="18">
        <f>'Week 1'!D15+'Week 2'!D15+'Week 3'!D15+'Week 4'!D15+'Week 5'!D15+'Week 6'!D15+'Week 7'!D15+'Week 8'!D15+'Week 9'!D15+'Week 10'!D15+'Week 11'!D15+'Week 12'!D15+'Week 13'!D15+'Week 14'!D15+'Week 15'!D15+'Week 16'!D15+'Week 17'!D15+'Week 18'!D15+'Week 19'!D15+'Week 20'!D15+'Week 21'!D15+'Week 22'!D15+'Week 23'!D15+'Week 24'!D15+'Week 25'!D15+'Week 26'!D15+'Week 27'!D15+'Week 28'!D15+'Week 29'!D15+'Week 30'!D15+'Week 31'!D15+'Week 32'!D15+'Week 33'!D15+'Week 34'!D15+'Week 35'!D15+'Week 36'!D15+'Week 37'!D15+'Week 38'!D15+'Week 39'!D15+'Week 40'!D15+'Week 41'!D15+'Week 42'!D15+'Week 43'!D15+'Week 44'!D15+'Week 45'!D15+'Week 46'!D15+'Week 47'!D15+'Week 48'!D15+'Week 49'!D15+'Week 50'!D15+'Week 51'!D15+'Week 52'!D15</f>
        <v>5422.2400000000016</v>
      </c>
      <c r="E15" s="18">
        <f>'Week 1'!E15+'Week 2'!E15+'Week 3'!E15+'Week 4'!E15+'Week 5'!E15+'Week 6'!E15+'Week 7'!E15+'Week 8'!E15+'Week 9'!E15+'Week 10'!E15+'Week 11'!E15+'Week 12'!E15+'Week 13'!E15+'Week 14'!E15+'Week 15'!E15+'Week 16'!E15+'Week 17'!E15+'Week 18'!E15+'Week 19'!E15+'Week 20'!E15+'Week 21'!E15+'Week 22'!E15+'Week 23'!E15+'Week 24'!E15+'Week 25'!E15+'Week 26'!E15+'Week 27'!E15+'Week 28'!E15+'Week 29'!E15+'Week 30'!E15+'Week 31'!E15+'Week 32'!E15+'Week 33'!E15+'Week 34'!E15+'Week 35'!E15+'Week 36'!E15+'Week 37'!E15+'Week 38'!E15+'Week 39'!E15+'Week 40'!E15+'Week 41'!E15+'Week 42'!E15+'Week 43'!E15+'Week 44'!E15+'Week 45'!E15+'Week 46'!E15+'Week 47'!E15+'Week 48'!E15+'Week 49'!E15+'Week 50'!E15+'Week 51'!E15+'Week 52'!E15</f>
        <v>3839.8199999999988</v>
      </c>
      <c r="F15" s="18">
        <f>'Week 1'!F15+'Week 2'!F15+'Week 3'!F15+'Week 4'!F15+'Week 5'!F15+'Week 6'!F15+'Week 7'!F15+'Week 8'!F15+'Week 9'!F15+'Week 10'!F15+'Week 11'!F15+'Week 12'!F15+'Week 13'!F15+'Week 14'!F15+'Week 15'!F15+'Week 16'!F15+'Week 17'!F15+'Week 18'!F15+'Week 19'!F15+'Week 20'!F15+'Week 21'!F15+'Week 22'!F15+'Week 23'!F15+'Week 24'!F15+'Week 25'!F15+'Week 26'!F15+'Week 27'!F15+'Week 28'!F15+'Week 29'!F15+'Week 30'!F15+'Week 31'!F15+'Week 32'!F15+'Week 33'!F15+'Week 34'!F15+'Week 35'!F15+'Week 36'!F15+'Week 37'!F15+'Week 38'!F15+'Week 39'!F15+'Week 40'!F15+'Week 41'!F15+'Week 42'!F15+'Week 43'!F15+'Week 44'!F15+'Week 45'!F15+'Week 46'!F15+'Week 47'!F15+'Week 48'!F15+'Week 49'!F15+'Week 50'!F15+'Week 51'!F15+'Week 52'!F15</f>
        <v>5144.4700000000012</v>
      </c>
      <c r="G15" s="18">
        <f>'Week 1'!G15+'Week 2'!G15+'Week 3'!G15+'Week 4'!G15+'Week 5'!G15+'Week 6'!G15+'Week 7'!G15+'Week 8'!G15+'Week 9'!G15+'Week 10'!G15+'Week 11'!G15+'Week 12'!G15+'Week 13'!G15+'Week 14'!G15+'Week 15'!G15+'Week 16'!G15+'Week 17'!G15+'Week 18'!G15+'Week 19'!G15+'Week 20'!G15+'Week 21'!G15+'Week 22'!G15+'Week 23'!G15+'Week 24'!G15+'Week 25'!G15+'Week 26'!G15+'Week 27'!G15+'Week 28'!G15+'Week 29'!G15+'Week 30'!G15+'Week 31'!G15+'Week 32'!G15+'Week 33'!G15+'Week 34'!G15+'Week 35'!G15+'Week 36'!G15+'Week 37'!G15+'Week 38'!G15+'Week 39'!G15+'Week 40'!G15+'Week 41'!G15+'Week 42'!G15+'Week 43'!G15+'Week 44'!G15+'Week 45'!G15+'Week 46'!G15+'Week 47'!G15+'Week 48'!G15+'Week 49'!G15+'Week 50'!G15+'Week 51'!G15+'Week 52'!G15</f>
        <v>5916.2999999999993</v>
      </c>
      <c r="H15" s="18">
        <f>'Week 1'!H15+'Week 2'!H15+'Week 3'!H15+'Week 4'!H15+'Week 5'!H15+'Week 6'!H15+'Week 7'!H15+'Week 8'!H15+'Week 9'!H15+'Week 10'!H15+'Week 11'!H15+'Week 12'!H15+'Week 13'!H15+'Week 14'!H15+'Week 15'!H15+'Week 16'!H15+'Week 17'!H15+'Week 18'!H15+'Week 19'!H15+'Week 20'!H15+'Week 21'!H15+'Week 22'!H15+'Week 23'!H15+'Week 24'!H15+'Week 25'!H15+'Week 26'!H15+'Week 27'!H15+'Week 28'!H15+'Week 29'!H15+'Week 30'!H15+'Week 31'!H15+'Week 32'!H15+'Week 33'!H15+'Week 34'!H15+'Week 35'!H15+'Week 36'!H15+'Week 37'!H15+'Week 38'!H15+'Week 39'!H15+'Week 40'!H15+'Week 41'!H15+'Week 42'!H15+'Week 43'!H15+'Week 44'!H15+'Week 45'!H15+'Week 46'!H15+'Week 47'!H15+'Week 48'!H15+'Week 49'!H15+'Week 50'!H15+'Week 51'!H15+'Week 52'!H15</f>
        <v>5951.5400000000009</v>
      </c>
      <c r="I15" s="18">
        <f>'Week 1'!I15+'Week 2'!I15+'Week 3'!I15+'Week 4'!I15+'Week 5'!I15+'Week 6'!I15+'Week 7'!I15+'Week 8'!I15+'Week 9'!I15+'Week 10'!I15+'Week 11'!I15+'Week 12'!I15+'Week 13'!I15+'Week 14'!I15+'Week 15'!I15+'Week 16'!I15+'Week 17'!I15+'Week 18'!I15+'Week 19'!I15+'Week 20'!I15+'Week 21'!I15+'Week 22'!I15+'Week 23'!I15+'Week 24'!I15+'Week 25'!I15+'Week 26'!I15+'Week 27'!I15+'Week 28'!I15+'Week 29'!I15+'Week 30'!I15+'Week 31'!I15+'Week 32'!I15+'Week 33'!I15+'Week 34'!I15+'Week 35'!I15+'Week 36'!I15+'Week 37'!I15+'Week 38'!I15+'Week 39'!I15+'Week 40'!I15+'Week 41'!I15+'Week 42'!I15+'Week 43'!I15+'Week 44'!I15+'Week 45'!I15+'Week 46'!I15+'Week 47'!I15+'Week 48'!I15+'Week 49'!I15+'Week 50'!I15+'Week 51'!I15+'Week 52'!I15</f>
        <v>4866.2699999999995</v>
      </c>
      <c r="J15" s="39"/>
      <c r="K15" s="18">
        <f>SUM(C15:I15)</f>
        <v>35966.54</v>
      </c>
      <c r="L15" s="4"/>
      <c r="M15" s="21"/>
    </row>
    <row r="16" spans="1:24">
      <c r="A16" s="340"/>
      <c r="B16" s="65" t="s">
        <v>3</v>
      </c>
      <c r="C16" s="18">
        <f>'Week 1'!C16+'Week 2'!C16+'Week 3'!C16+'Week 4'!C16+'Week 5'!C16+'Week 6'!C16+'Week 7'!C16+'Week 8'!C16+'Week 9'!C16+'Week 10'!C16+'Week 11'!C16+'Week 12'!C16+'Week 13'!C16+'Week 14'!C16+'Week 15'!C16+'Week 16'!C16+'Week 17'!C16+'Week 18'!C16+'Week 19'!C16+'Week 20'!C16+'Week 21'!C16+'Week 22'!C16+'Week 23'!C16+'Week 24'!C16+'Week 25'!C16+'Week 26'!C16+'Week 27'!C16+'Week 28'!C16+'Week 29'!C16+'Week 30'!C16+'Week 31'!C16+'Week 32'!C16+'Week 33'!C16+'Week 34'!C16+'Week 35'!C16+'Week 36'!C16+'Week 37'!C16+'Week 38'!C16+'Week 39'!C16+'Week 40'!C16+'Week 41'!C16+'Week 42'!C16+'Week 43'!C16+'Week 44'!C16+'Week 45'!C16+'Week 46'!C16+'Week 47'!C16+'Week 48'!C16+'Week 49'!C16+'Week 50'!C16+'Week 51'!C16+'Week 52'!C16</f>
        <v>4738.0180180180178</v>
      </c>
      <c r="D16" s="18">
        <f>'Week 1'!D16+'Week 2'!D16+'Week 3'!D16+'Week 4'!D16+'Week 5'!D16+'Week 6'!D16+'Week 7'!D16+'Week 8'!D16+'Week 9'!D16+'Week 10'!D16+'Week 11'!D16+'Week 12'!D16+'Week 13'!D16+'Week 14'!D16+'Week 15'!D16+'Week 16'!D16+'Week 17'!D16+'Week 18'!D16+'Week 19'!D16+'Week 20'!D16+'Week 21'!D16+'Week 22'!D16+'Week 23'!D16+'Week 24'!D16+'Week 25'!D16+'Week 26'!D16+'Week 27'!D16+'Week 28'!D16+'Week 29'!D16+'Week 30'!D16+'Week 31'!D16+'Week 32'!D16+'Week 33'!D16+'Week 34'!D16+'Week 35'!D16+'Week 36'!D16+'Week 37'!D16+'Week 38'!D16+'Week 39'!D16+'Week 40'!D16+'Week 41'!D16+'Week 42'!D16+'Week 43'!D16+'Week 44'!D16+'Week 45'!D16+'Week 46'!D16+'Week 47'!D16+'Week 48'!D16+'Week 49'!D16+'Week 50'!D16+'Week 51'!D16+'Week 52'!D16</f>
        <v>4951.8318318318325</v>
      </c>
      <c r="E16" s="18">
        <f>'Week 1'!E16+'Week 2'!E16+'Week 3'!E16+'Week 4'!E16+'Week 5'!E16+'Week 6'!E16+'Week 7'!E16+'Week 8'!E16+'Week 9'!E16+'Week 10'!E16+'Week 11'!E16+'Week 12'!E16+'Week 13'!E16+'Week 14'!E16+'Week 15'!E16+'Week 16'!E16+'Week 17'!E16+'Week 18'!E16+'Week 19'!E16+'Week 20'!E16+'Week 21'!E16+'Week 22'!E16+'Week 23'!E16+'Week 24'!E16+'Week 25'!E16+'Week 26'!E16+'Week 27'!E16+'Week 28'!E16+'Week 29'!E16+'Week 30'!E16+'Week 31'!E16+'Week 32'!E16+'Week 33'!E16+'Week 34'!E16+'Week 35'!E16+'Week 36'!E16+'Week 37'!E16+'Week 38'!E16+'Week 39'!E16+'Week 40'!E16+'Week 41'!E16+'Week 42'!E16+'Week 43'!E16+'Week 44'!E16+'Week 45'!E16+'Week 46'!E16+'Week 47'!E16+'Week 48'!E16+'Week 49'!E16+'Week 50'!E16+'Week 51'!E16+'Week 52'!E16</f>
        <v>3712.1921921921926</v>
      </c>
      <c r="F16" s="18">
        <f>'Week 1'!F16+'Week 2'!F16+'Week 3'!F16+'Week 4'!F16+'Week 5'!F16+'Week 6'!F16+'Week 7'!F16+'Week 8'!F16+'Week 9'!F16+'Week 10'!F16+'Week 11'!F16+'Week 12'!F16+'Week 13'!F16+'Week 14'!F16+'Week 15'!F16+'Week 16'!F16+'Week 17'!F16+'Week 18'!F16+'Week 19'!F16+'Week 20'!F16+'Week 21'!F16+'Week 22'!F16+'Week 23'!F16+'Week 24'!F16+'Week 25'!F16+'Week 26'!F16+'Week 27'!F16+'Week 28'!F16+'Week 29'!F16+'Week 30'!F16+'Week 31'!F16+'Week 32'!F16+'Week 33'!F16+'Week 34'!F16+'Week 35'!F16+'Week 36'!F16+'Week 37'!F16+'Week 38'!F16+'Week 39'!F16+'Week 40'!F16+'Week 41'!F16+'Week 42'!F16+'Week 43'!F16+'Week 44'!F16+'Week 45'!F16+'Week 46'!F16+'Week 47'!F16+'Week 48'!F16+'Week 49'!F16+'Week 50'!F16+'Week 51'!F16+'Week 52'!F16</f>
        <v>5216.0960960960947</v>
      </c>
      <c r="G16" s="18">
        <f>'Week 1'!G16+'Week 2'!G16+'Week 3'!G16+'Week 4'!G16+'Week 5'!G16+'Week 6'!G16+'Week 7'!G16+'Week 8'!G16+'Week 9'!G16+'Week 10'!G16+'Week 11'!G16+'Week 12'!G16+'Week 13'!G16+'Week 14'!G16+'Week 15'!G16+'Week 16'!G16+'Week 17'!G16+'Week 18'!G16+'Week 19'!G16+'Week 20'!G16+'Week 21'!G16+'Week 22'!G16+'Week 23'!G16+'Week 24'!G16+'Week 25'!G16+'Week 26'!G16+'Week 27'!G16+'Week 28'!G16+'Week 29'!G16+'Week 30'!G16+'Week 31'!G16+'Week 32'!G16+'Week 33'!G16+'Week 34'!G16+'Week 35'!G16+'Week 36'!G16+'Week 37'!G16+'Week 38'!G16+'Week 39'!G16+'Week 40'!G16+'Week 41'!G16+'Week 42'!G16+'Week 43'!G16+'Week 44'!G16+'Week 45'!G16+'Week 46'!G16+'Week 47'!G16+'Week 48'!G16+'Week 49'!G16+'Week 50'!G16+'Week 51'!G16+'Week 52'!G16</f>
        <v>5855.135135135135</v>
      </c>
      <c r="H16" s="18">
        <f>'Week 1'!H16+'Week 2'!H16+'Week 3'!H16+'Week 4'!H16+'Week 5'!H16+'Week 6'!H16+'Week 7'!H16+'Week 8'!H16+'Week 9'!H16+'Week 10'!H16+'Week 11'!H16+'Week 12'!H16+'Week 13'!H16+'Week 14'!H16+'Week 15'!H16+'Week 16'!H16+'Week 17'!H16+'Week 18'!H16+'Week 19'!H16+'Week 20'!H16+'Week 21'!H16+'Week 22'!H16+'Week 23'!H16+'Week 24'!H16+'Week 25'!H16+'Week 26'!H16+'Week 27'!H16+'Week 28'!H16+'Week 29'!H16+'Week 30'!H16+'Week 31'!H16+'Week 32'!H16+'Week 33'!H16+'Week 34'!H16+'Week 35'!H16+'Week 36'!H16+'Week 37'!H16+'Week 38'!H16+'Week 39'!H16+'Week 40'!H16+'Week 41'!H16+'Week 42'!H16+'Week 43'!H16+'Week 44'!H16+'Week 45'!H16+'Week 46'!H16+'Week 47'!H16+'Week 48'!H16+'Week 49'!H16+'Week 50'!H16+'Week 51'!H16+'Week 52'!H16</f>
        <v>5756.6366366366374</v>
      </c>
      <c r="I16" s="18">
        <f>'Week 1'!I16+'Week 2'!I16+'Week 3'!I16+'Week 4'!I16+'Week 5'!I16+'Week 6'!I16+'Week 7'!I16+'Week 8'!I16+'Week 9'!I16+'Week 10'!I16+'Week 11'!I16+'Week 12'!I16+'Week 13'!I16+'Week 14'!I16+'Week 15'!I16+'Week 16'!I16+'Week 17'!I16+'Week 18'!I16+'Week 19'!I16+'Week 20'!I16+'Week 21'!I16+'Week 22'!I16+'Week 23'!I16+'Week 24'!I16+'Week 25'!I16+'Week 26'!I16+'Week 27'!I16+'Week 28'!I16+'Week 29'!I16+'Week 30'!I16+'Week 31'!I16+'Week 32'!I16+'Week 33'!I16+'Week 34'!I16+'Week 35'!I16+'Week 36'!I16+'Week 37'!I16+'Week 38'!I16+'Week 39'!I16+'Week 40'!I16+'Week 41'!I16+'Week 42'!I16+'Week 43'!I16+'Week 44'!I16+'Week 45'!I16+'Week 46'!I16+'Week 47'!I16+'Week 48'!I16+'Week 49'!I16+'Week 50'!I16+'Week 51'!I16+'Week 52'!I16</f>
        <v>4867.7477477477478</v>
      </c>
      <c r="J16" s="39"/>
      <c r="K16" s="18">
        <f>SUM(C16:I16)</f>
        <v>35097.657657657655</v>
      </c>
      <c r="L16" s="4"/>
      <c r="M16" s="21"/>
    </row>
    <row r="17" spans="1:13">
      <c r="A17" s="341"/>
      <c r="B17" s="64" t="s">
        <v>4</v>
      </c>
      <c r="C17" s="42">
        <f t="shared" ref="C17:I17" si="1">IF(C15=0,0,C16/C15)</f>
        <v>0.9817895144984391</v>
      </c>
      <c r="D17" s="42">
        <f t="shared" si="1"/>
        <v>0.91324467965856015</v>
      </c>
      <c r="E17" s="42">
        <f t="shared" si="1"/>
        <v>0.96676203368704616</v>
      </c>
      <c r="F17" s="42">
        <f t="shared" si="1"/>
        <v>1.0139229300775578</v>
      </c>
      <c r="G17" s="42">
        <f t="shared" si="1"/>
        <v>0.98966163567350129</v>
      </c>
      <c r="H17" s="42">
        <f t="shared" si="1"/>
        <v>0.96725160826217027</v>
      </c>
      <c r="I17" s="42">
        <f t="shared" si="1"/>
        <v>1.0003036715487936</v>
      </c>
      <c r="J17" s="41"/>
      <c r="K17" s="42">
        <f>IF(K15=0,0,K16/K15)</f>
        <v>0.97584192579151774</v>
      </c>
      <c r="M17" s="21"/>
    </row>
    <row r="18" spans="1:13" ht="12" customHeight="1">
      <c r="A18" s="25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">
        <f>'Week 1'!C19+'Week 2'!C19+'Week 3'!C19+'Week 4'!C19+'Week 5'!C19+'Week 6'!C19+'Week 7'!C19+'Week 8'!C19+'Week 9'!C19+'Week 10'!C19+'Week 11'!C19+'Week 12'!C19+'Week 13'!C19+'Week 14'!C19+'Week 15'!C19+'Week 16'!C19+'Week 17'!C19+'Week 18'!C19+'Week 19'!C19+'Week 20'!C19+'Week 21'!C19+'Week 22'!C19+'Week 23'!C19+'Week 24'!C19+'Week 25'!C19+'Week 26'!C19+'Week 27'!C19+'Week 28'!C19+'Week 29'!C19+'Week 30'!C19+'Week 31'!C19+'Week 32'!C19+'Week 33'!C19+'Week 34'!C19+'Week 35'!C19+'Week 36'!C19+'Week 37'!C19+'Week 38'!C19+'Week 39'!C19+'Week 40'!C19+'Week 41'!C19+'Week 42'!C19+'Week 43'!C19+'Week 44'!C19+'Week 45'!C19+'Week 46'!C19+'Week 47'!C19+'Week 48'!C19+'Week 49'!C19+'Week 50'!C19+'Week 51'!C19+'Week 52'!C19</f>
        <v>398.51</v>
      </c>
      <c r="D19" s="18">
        <f>'Week 1'!D19+'Week 2'!D19+'Week 3'!D19+'Week 4'!D19+'Week 5'!D19+'Week 6'!D19+'Week 7'!D19+'Week 8'!D19+'Week 9'!D19+'Week 10'!D19+'Week 11'!D19+'Week 12'!D19+'Week 13'!D19+'Week 14'!D19+'Week 15'!D19+'Week 16'!D19+'Week 17'!D19+'Week 18'!D19+'Week 19'!D19+'Week 20'!D19+'Week 21'!D19+'Week 22'!D19+'Week 23'!D19+'Week 24'!D19+'Week 25'!D19+'Week 26'!D19+'Week 27'!D19+'Week 28'!D19+'Week 29'!D19+'Week 30'!D19+'Week 31'!D19+'Week 32'!D19+'Week 33'!D19+'Week 34'!D19+'Week 35'!D19+'Week 36'!D19+'Week 37'!D19+'Week 38'!D19+'Week 39'!D19+'Week 40'!D19+'Week 41'!D19+'Week 42'!D19+'Week 43'!D19+'Week 44'!D19+'Week 45'!D19+'Week 46'!D19+'Week 47'!D19+'Week 48'!D19+'Week 49'!D19+'Week 50'!D19+'Week 51'!D19+'Week 52'!D19</f>
        <v>375.7</v>
      </c>
      <c r="E19" s="18">
        <f>'Week 1'!E19+'Week 2'!E19+'Week 3'!E19+'Week 4'!E19+'Week 5'!E19+'Week 6'!E19+'Week 7'!E19+'Week 8'!E19+'Week 9'!E19+'Week 10'!E19+'Week 11'!E19+'Week 12'!E19+'Week 13'!E19+'Week 14'!E19+'Week 15'!E19+'Week 16'!E19+'Week 17'!E19+'Week 18'!E19+'Week 19'!E19+'Week 20'!E19+'Week 21'!E19+'Week 22'!E19+'Week 23'!E19+'Week 24'!E19+'Week 25'!E19+'Week 26'!E19+'Week 27'!E19+'Week 28'!E19+'Week 29'!E19+'Week 30'!E19+'Week 31'!E19+'Week 32'!E19+'Week 33'!E19+'Week 34'!E19+'Week 35'!E19+'Week 36'!E19+'Week 37'!E19+'Week 38'!E19+'Week 39'!E19+'Week 40'!E19+'Week 41'!E19+'Week 42'!E19+'Week 43'!E19+'Week 44'!E19+'Week 45'!E19+'Week 46'!E19+'Week 47'!E19+'Week 48'!E19+'Week 49'!E19+'Week 50'!E19+'Week 51'!E19+'Week 52'!E19</f>
        <v>361.32000000000005</v>
      </c>
      <c r="F19" s="18">
        <f>'Week 1'!F19+'Week 2'!F19+'Week 3'!F19+'Week 4'!F19+'Week 5'!F19+'Week 6'!F19+'Week 7'!F19+'Week 8'!F19+'Week 9'!F19+'Week 10'!F19+'Week 11'!F19+'Week 12'!F19+'Week 13'!F19+'Week 14'!F19+'Week 15'!F19+'Week 16'!F19+'Week 17'!F19+'Week 18'!F19+'Week 19'!F19+'Week 20'!F19+'Week 21'!F19+'Week 22'!F19+'Week 23'!F19+'Week 24'!F19+'Week 25'!F19+'Week 26'!F19+'Week 27'!F19+'Week 28'!F19+'Week 29'!F19+'Week 30'!F19+'Week 31'!F19+'Week 32'!F19+'Week 33'!F19+'Week 34'!F19+'Week 35'!F19+'Week 36'!F19+'Week 37'!F19+'Week 38'!F19+'Week 39'!F19+'Week 40'!F19+'Week 41'!F19+'Week 42'!F19+'Week 43'!F19+'Week 44'!F19+'Week 45'!F19+'Week 46'!F19+'Week 47'!F19+'Week 48'!F19+'Week 49'!F19+'Week 50'!F19+'Week 51'!F19+'Week 52'!F19</f>
        <v>359.86</v>
      </c>
      <c r="G19" s="18">
        <f>'Week 1'!G19+'Week 2'!G19+'Week 3'!G19+'Week 4'!G19+'Week 5'!G19+'Week 6'!G19+'Week 7'!G19+'Week 8'!G19+'Week 9'!G19+'Week 10'!G19+'Week 11'!G19+'Week 12'!G19+'Week 13'!G19+'Week 14'!G19+'Week 15'!G19+'Week 16'!G19+'Week 17'!G19+'Week 18'!G19+'Week 19'!G19+'Week 20'!G19+'Week 21'!G19+'Week 22'!G19+'Week 23'!G19+'Week 24'!G19+'Week 25'!G19+'Week 26'!G19+'Week 27'!G19+'Week 28'!G19+'Week 29'!G19+'Week 30'!G19+'Week 31'!G19+'Week 32'!G19+'Week 33'!G19+'Week 34'!G19+'Week 35'!G19+'Week 36'!G19+'Week 37'!G19+'Week 38'!G19+'Week 39'!G19+'Week 40'!G19+'Week 41'!G19+'Week 42'!G19+'Week 43'!G19+'Week 44'!G19+'Week 45'!G19+'Week 46'!G19+'Week 47'!G19+'Week 48'!G19+'Week 49'!G19+'Week 50'!G19+'Week 51'!G19+'Week 52'!G19</f>
        <v>345.40000000000009</v>
      </c>
      <c r="H19" s="18">
        <f>'Week 1'!H19+'Week 2'!H19+'Week 3'!H19+'Week 4'!H19+'Week 5'!H19+'Week 6'!H19+'Week 7'!H19+'Week 8'!H19+'Week 9'!H19+'Week 10'!H19+'Week 11'!H19+'Week 12'!H19+'Week 13'!H19+'Week 14'!H19+'Week 15'!H19+'Week 16'!H19+'Week 17'!H19+'Week 18'!H19+'Week 19'!H19+'Week 20'!H19+'Week 21'!H19+'Week 22'!H19+'Week 23'!H19+'Week 24'!H19+'Week 25'!H19+'Week 26'!H19+'Week 27'!H19+'Week 28'!H19+'Week 29'!H19+'Week 30'!H19+'Week 31'!H19+'Week 32'!H19+'Week 33'!H19+'Week 34'!H19+'Week 35'!H19+'Week 36'!H19+'Week 37'!H19+'Week 38'!H19+'Week 39'!H19+'Week 40'!H19+'Week 41'!H19+'Week 42'!H19+'Week 43'!H19+'Week 44'!H19+'Week 45'!H19+'Week 46'!H19+'Week 47'!H19+'Week 48'!H19+'Week 49'!H19+'Week 50'!H19+'Week 51'!H19+'Week 52'!H19</f>
        <v>344.32</v>
      </c>
      <c r="I19" s="18">
        <f>'Week 1'!I19+'Week 2'!I19+'Week 3'!I19+'Week 4'!I19+'Week 5'!I19+'Week 6'!I19+'Week 7'!I19+'Week 8'!I19+'Week 9'!I19+'Week 10'!I19+'Week 11'!I19+'Week 12'!I19+'Week 13'!I19+'Week 14'!I19+'Week 15'!I19+'Week 16'!I19+'Week 17'!I19+'Week 18'!I19+'Week 19'!I19+'Week 20'!I19+'Week 21'!I19+'Week 22'!I19+'Week 23'!I19+'Week 24'!I19+'Week 25'!I19+'Week 26'!I19+'Week 27'!I19+'Week 28'!I19+'Week 29'!I19+'Week 30'!I19+'Week 31'!I19+'Week 32'!I19+'Week 33'!I19+'Week 34'!I19+'Week 35'!I19+'Week 36'!I19+'Week 37'!I19+'Week 38'!I19+'Week 39'!I19+'Week 40'!I19+'Week 41'!I19+'Week 42'!I19+'Week 43'!I19+'Week 44'!I19+'Week 45'!I19+'Week 46'!I19+'Week 47'!I19+'Week 48'!I19+'Week 49'!I19+'Week 50'!I19+'Week 51'!I19+'Week 52'!I19</f>
        <v>368.30999999999995</v>
      </c>
      <c r="J19" s="39"/>
      <c r="K19" s="18">
        <f>SUM(C19:I19)</f>
        <v>2553.4200000000005</v>
      </c>
      <c r="L19" s="4"/>
      <c r="M19" s="4"/>
    </row>
    <row r="20" spans="1:13">
      <c r="A20" s="340"/>
      <c r="B20" s="65" t="s">
        <v>3</v>
      </c>
      <c r="C20" s="18">
        <f>'Week 1'!C20+'Week 2'!C20+'Week 3'!C20+'Week 4'!C20+'Week 5'!C20+'Week 6'!C20+'Week 7'!C20+'Week 8'!C20+'Week 9'!C20+'Week 10'!C20+'Week 11'!C20+'Week 12'!C20+'Week 13'!C20+'Week 14'!C20+'Week 15'!C20+'Week 16'!C20+'Week 17'!C20+'Week 18'!C20+'Week 19'!C20+'Week 20'!C20+'Week 21'!C20+'Week 22'!C20+'Week 23'!C20+'Week 24'!C20+'Week 25'!C20+'Week 26'!C20+'Week 27'!C20+'Week 28'!C20+'Week 29'!C20+'Week 30'!C20+'Week 31'!C20+'Week 32'!C20+'Week 33'!C20+'Week 34'!C20+'Week 35'!C20+'Week 36'!C20+'Week 37'!C20+'Week 38'!C20+'Week 39'!C20+'Week 40'!C20+'Week 41'!C20+'Week 42'!C20+'Week 43'!C20+'Week 44'!C20+'Week 45'!C20+'Week 46'!C20+'Week 47'!C20+'Week 48'!C20+'Week 49'!C20+'Week 50'!C20+'Week 51'!C20+'Week 52'!C20</f>
        <v>337.84615384615381</v>
      </c>
      <c r="D20" s="18">
        <f>'Week 1'!D20+'Week 2'!D20+'Week 3'!D20+'Week 4'!D20+'Week 5'!D20+'Week 6'!D20+'Week 7'!D20+'Week 8'!D20+'Week 9'!D20+'Week 10'!D20+'Week 11'!D20+'Week 12'!D20+'Week 13'!D20+'Week 14'!D20+'Week 15'!D20+'Week 16'!D20+'Week 17'!D20+'Week 18'!D20+'Week 19'!D20+'Week 20'!D20+'Week 21'!D20+'Week 22'!D20+'Week 23'!D20+'Week 24'!D20+'Week 25'!D20+'Week 26'!D20+'Week 27'!D20+'Week 28'!D20+'Week 29'!D20+'Week 30'!D20+'Week 31'!D20+'Week 32'!D20+'Week 33'!D20+'Week 34'!D20+'Week 35'!D20+'Week 36'!D20+'Week 37'!D20+'Week 38'!D20+'Week 39'!D20+'Week 40'!D20+'Week 41'!D20+'Week 42'!D20+'Week 43'!D20+'Week 44'!D20+'Week 45'!D20+'Week 46'!D20+'Week 47'!D20+'Week 48'!D20+'Week 49'!D20+'Week 50'!D20+'Week 51'!D20+'Week 52'!D20</f>
        <v>339.07692307692309</v>
      </c>
      <c r="E20" s="18">
        <f>'Week 1'!E20+'Week 2'!E20+'Week 3'!E20+'Week 4'!E20+'Week 5'!E20+'Week 6'!E20+'Week 7'!E20+'Week 8'!E20+'Week 9'!E20+'Week 10'!E20+'Week 11'!E20+'Week 12'!E20+'Week 13'!E20+'Week 14'!E20+'Week 15'!E20+'Week 16'!E20+'Week 17'!E20+'Week 18'!E20+'Week 19'!E20+'Week 20'!E20+'Week 21'!E20+'Week 22'!E20+'Week 23'!E20+'Week 24'!E20+'Week 25'!E20+'Week 26'!E20+'Week 27'!E20+'Week 28'!E20+'Week 29'!E20+'Week 30'!E20+'Week 31'!E20+'Week 32'!E20+'Week 33'!E20+'Week 34'!E20+'Week 35'!E20+'Week 36'!E20+'Week 37'!E20+'Week 38'!E20+'Week 39'!E20+'Week 40'!E20+'Week 41'!E20+'Week 42'!E20+'Week 43'!E20+'Week 44'!E20+'Week 45'!E20+'Week 46'!E20+'Week 47'!E20+'Week 48'!E20+'Week 49'!E20+'Week 50'!E20+'Week 51'!E20+'Week 52'!E20</f>
        <v>355.69230769230762</v>
      </c>
      <c r="F20" s="18">
        <f>'Week 1'!F20+'Week 2'!F20+'Week 3'!F20+'Week 4'!F20+'Week 5'!F20+'Week 6'!F20+'Week 7'!F20+'Week 8'!F20+'Week 9'!F20+'Week 10'!F20+'Week 11'!F20+'Week 12'!F20+'Week 13'!F20+'Week 14'!F20+'Week 15'!F20+'Week 16'!F20+'Week 17'!F20+'Week 18'!F20+'Week 19'!F20+'Week 20'!F20+'Week 21'!F20+'Week 22'!F20+'Week 23'!F20+'Week 24'!F20+'Week 25'!F20+'Week 26'!F20+'Week 27'!F20+'Week 28'!F20+'Week 29'!F20+'Week 30'!F20+'Week 31'!F20+'Week 32'!F20+'Week 33'!F20+'Week 34'!F20+'Week 35'!F20+'Week 36'!F20+'Week 37'!F20+'Week 38'!F20+'Week 39'!F20+'Week 40'!F20+'Week 41'!F20+'Week 42'!F20+'Week 43'!F20+'Week 44'!F20+'Week 45'!F20+'Week 46'!F20+'Week 47'!F20+'Week 48'!F20+'Week 49'!F20+'Week 50'!F20+'Week 51'!F20+'Week 52'!F20</f>
        <v>315.07692307692309</v>
      </c>
      <c r="G20" s="18">
        <f>'Week 1'!G20+'Week 2'!G20+'Week 3'!G20+'Week 4'!G20+'Week 5'!G20+'Week 6'!G20+'Week 7'!G20+'Week 8'!G20+'Week 9'!G20+'Week 10'!G20+'Week 11'!G20+'Week 12'!G20+'Week 13'!G20+'Week 14'!G20+'Week 15'!G20+'Week 16'!G20+'Week 17'!G20+'Week 18'!G20+'Week 19'!G20+'Week 20'!G20+'Week 21'!G20+'Week 22'!G20+'Week 23'!G20+'Week 24'!G20+'Week 25'!G20+'Week 26'!G20+'Week 27'!G20+'Week 28'!G20+'Week 29'!G20+'Week 30'!G20+'Week 31'!G20+'Week 32'!G20+'Week 33'!G20+'Week 34'!G20+'Week 35'!G20+'Week 36'!G20+'Week 37'!G20+'Week 38'!G20+'Week 39'!G20+'Week 40'!G20+'Week 41'!G20+'Week 42'!G20+'Week 43'!G20+'Week 44'!G20+'Week 45'!G20+'Week 46'!G20+'Week 47'!G20+'Week 48'!G20+'Week 49'!G20+'Week 50'!G20+'Week 51'!G20+'Week 52'!G20</f>
        <v>288.61538461538476</v>
      </c>
      <c r="H20" s="18">
        <f>'Week 1'!H20+'Week 2'!H20+'Week 3'!H20+'Week 4'!H20+'Week 5'!H20+'Week 6'!H20+'Week 7'!H20+'Week 8'!H20+'Week 9'!H20+'Week 10'!H20+'Week 11'!H20+'Week 12'!H20+'Week 13'!H20+'Week 14'!H20+'Week 15'!H20+'Week 16'!H20+'Week 17'!H20+'Week 18'!H20+'Week 19'!H20+'Week 20'!H20+'Week 21'!H20+'Week 22'!H20+'Week 23'!H20+'Week 24'!H20+'Week 25'!H20+'Week 26'!H20+'Week 27'!H20+'Week 28'!H20+'Week 29'!H20+'Week 30'!H20+'Week 31'!H20+'Week 32'!H20+'Week 33'!H20+'Week 34'!H20+'Week 35'!H20+'Week 36'!H20+'Week 37'!H20+'Week 38'!H20+'Week 39'!H20+'Week 40'!H20+'Week 41'!H20+'Week 42'!H20+'Week 43'!H20+'Week 44'!H20+'Week 45'!H20+'Week 46'!H20+'Week 47'!H20+'Week 48'!H20+'Week 49'!H20+'Week 50'!H20+'Week 51'!H20+'Week 52'!H20</f>
        <v>304.61538461538464</v>
      </c>
      <c r="I20" s="18">
        <f>'Week 1'!I20+'Week 2'!I20+'Week 3'!I20+'Week 4'!I20+'Week 5'!I20+'Week 6'!I20+'Week 7'!I20+'Week 8'!I20+'Week 9'!I20+'Week 10'!I20+'Week 11'!I20+'Week 12'!I20+'Week 13'!I20+'Week 14'!I20+'Week 15'!I20+'Week 16'!I20+'Week 17'!I20+'Week 18'!I20+'Week 19'!I20+'Week 20'!I20+'Week 21'!I20+'Week 22'!I20+'Week 23'!I20+'Week 24'!I20+'Week 25'!I20+'Week 26'!I20+'Week 27'!I20+'Week 28'!I20+'Week 29'!I20+'Week 30'!I20+'Week 31'!I20+'Week 32'!I20+'Week 33'!I20+'Week 34'!I20+'Week 35'!I20+'Week 36'!I20+'Week 37'!I20+'Week 38'!I20+'Week 39'!I20+'Week 40'!I20+'Week 41'!I20+'Week 42'!I20+'Week 43'!I20+'Week 44'!I20+'Week 45'!I20+'Week 46'!I20+'Week 47'!I20+'Week 48'!I20+'Week 49'!I20+'Week 50'!I20+'Week 51'!I20+'Week 52'!I20</f>
        <v>330.4615384615384</v>
      </c>
      <c r="J20" s="39"/>
      <c r="K20" s="18">
        <f>SUM(C20:I20)</f>
        <v>2271.3846153846157</v>
      </c>
      <c r="L20" s="54"/>
      <c r="M20" s="4"/>
    </row>
    <row r="21" spans="1:13">
      <c r="A21" s="341"/>
      <c r="B21" s="64" t="s">
        <v>4</v>
      </c>
      <c r="C21" s="42">
        <f t="shared" ref="C21:I21" si="2">IF(C19=0,0,C20/C19)</f>
        <v>0.84777334030803198</v>
      </c>
      <c r="D21" s="42">
        <f t="shared" si="2"/>
        <v>0.90252042341475402</v>
      </c>
      <c r="E21" s="42">
        <f t="shared" si="2"/>
        <v>0.98442463105365763</v>
      </c>
      <c r="F21" s="42">
        <f t="shared" si="2"/>
        <v>0.87555416850142576</v>
      </c>
      <c r="G21" s="42">
        <f t="shared" si="2"/>
        <v>0.83559752349561289</v>
      </c>
      <c r="H21" s="42">
        <f t="shared" si="2"/>
        <v>0.88468687446382621</v>
      </c>
      <c r="I21" s="42">
        <f t="shared" si="2"/>
        <v>0.89723748598066422</v>
      </c>
      <c r="J21" s="41"/>
      <c r="K21" s="42">
        <f>IF(K19=0,0,K20/K19)</f>
        <v>0.88954602665625526</v>
      </c>
      <c r="L21" s="4"/>
      <c r="M21" s="4"/>
    </row>
    <row r="22" spans="1:13" ht="12" customHeight="1">
      <c r="A22" s="25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>
      <c r="A23" s="336" t="s">
        <v>142</v>
      </c>
      <c r="B23" s="64" t="s">
        <v>2</v>
      </c>
      <c r="C23" s="18">
        <f>'Week 1'!C23+'Week 2'!C23+'Week 3'!C23+'Week 4'!C23+'Week 5'!C23+'Week 6'!C23+'Week 7'!C23+'Week 8'!C23+'Week 9'!C23+'Week 10'!C23+'Week 11'!C23+'Week 12'!C23+'Week 13'!C23+'Week 14'!C23+'Week 15'!C23+'Week 16'!C23+'Week 17'!C23+'Week 18'!C23+'Week 19'!C23+'Week 20'!C23+'Week 21'!C23+'Week 22'!C23+'Week 23'!C23+'Week 24'!C23+'Week 25'!C23+'Week 26'!C23+'Week 27'!C23+'Week 28'!C23+'Week 29'!C23+'Week 30'!C23+'Week 31'!C23+'Week 32'!C23+'Week 33'!C23+'Week 34'!C23+'Week 35'!C23+'Week 36'!C23+'Week 37'!C23+'Week 38'!C23+'Week 39'!C23+'Week 40'!C23+'Week 41'!C23+'Week 42'!C23+'Week 43'!C23+'Week 44'!C23+'Week 45'!C23+'Week 46'!C23+'Week 47'!C23+'Week 48'!C23+'Week 49'!C23+'Week 50'!C23+'Week 51'!C23+'Week 52'!C23</f>
        <v>903.83000000000027</v>
      </c>
      <c r="D23" s="18">
        <f>'Week 1'!D23+'Week 2'!D23+'Week 3'!D23+'Week 4'!D23+'Week 5'!D23+'Week 6'!D23+'Week 7'!D23+'Week 8'!D23+'Week 9'!D23+'Week 10'!D23+'Week 11'!D23+'Week 12'!D23+'Week 13'!D23+'Week 14'!D23+'Week 15'!D23+'Week 16'!D23+'Week 17'!D23+'Week 18'!D23+'Week 19'!D23+'Week 20'!D23+'Week 21'!D23+'Week 22'!D23+'Week 23'!D23+'Week 24'!D23+'Week 25'!D23+'Week 26'!D23+'Week 27'!D23+'Week 28'!D23+'Week 29'!D23+'Week 30'!D23+'Week 31'!D23+'Week 32'!D23+'Week 33'!D23+'Week 34'!D23+'Week 35'!D23+'Week 36'!D23+'Week 37'!D23+'Week 38'!D23+'Week 39'!D23+'Week 40'!D23+'Week 41'!D23+'Week 42'!D23+'Week 43'!D23+'Week 44'!D23+'Week 45'!D23+'Week 46'!D23+'Week 47'!D23+'Week 48'!D23+'Week 49'!D23+'Week 50'!D23+'Week 51'!D23+'Week 52'!D23</f>
        <v>1055.4000000000003</v>
      </c>
      <c r="E23" s="18">
        <f>'Week 1'!E23+'Week 2'!E23+'Week 3'!E23+'Week 4'!E23+'Week 5'!E23+'Week 6'!E23+'Week 7'!E23+'Week 8'!E23+'Week 9'!E23+'Week 10'!E23+'Week 11'!E23+'Week 12'!E23+'Week 13'!E23+'Week 14'!E23+'Week 15'!E23+'Week 16'!E23+'Week 17'!E23+'Week 18'!E23+'Week 19'!E23+'Week 20'!E23+'Week 21'!E23+'Week 22'!E23+'Week 23'!E23+'Week 24'!E23+'Week 25'!E23+'Week 26'!E23+'Week 27'!E23+'Week 28'!E23+'Week 29'!E23+'Week 30'!E23+'Week 31'!E23+'Week 32'!E23+'Week 33'!E23+'Week 34'!E23+'Week 35'!E23+'Week 36'!E23+'Week 37'!E23+'Week 38'!E23+'Week 39'!E23+'Week 40'!E23+'Week 41'!E23+'Week 42'!E23+'Week 43'!E23+'Week 44'!E23+'Week 45'!E23+'Week 46'!E23+'Week 47'!E23+'Week 48'!E23+'Week 49'!E23+'Week 50'!E23+'Week 51'!E23+'Week 52'!E23</f>
        <v>851.51</v>
      </c>
      <c r="F23" s="18">
        <f>'Week 1'!F23+'Week 2'!F23+'Week 3'!F23+'Week 4'!F23+'Week 5'!F23+'Week 6'!F23+'Week 7'!F23+'Week 8'!F23+'Week 9'!F23+'Week 10'!F23+'Week 11'!F23+'Week 12'!F23+'Week 13'!F23+'Week 14'!F23+'Week 15'!F23+'Week 16'!F23+'Week 17'!F23+'Week 18'!F23+'Week 19'!F23+'Week 20'!F23+'Week 21'!F23+'Week 22'!F23+'Week 23'!F23+'Week 24'!F23+'Week 25'!F23+'Week 26'!F23+'Week 27'!F23+'Week 28'!F23+'Week 29'!F23+'Week 30'!F23+'Week 31'!F23+'Week 32'!F23+'Week 33'!F23+'Week 34'!F23+'Week 35'!F23+'Week 36'!F23+'Week 37'!F23+'Week 38'!F23+'Week 39'!F23+'Week 40'!F23+'Week 41'!F23+'Week 42'!F23+'Week 43'!F23+'Week 44'!F23+'Week 45'!F23+'Week 46'!F23+'Week 47'!F23+'Week 48'!F23+'Week 49'!F23+'Week 50'!F23+'Week 51'!F23+'Week 52'!F23</f>
        <v>949.00000000000034</v>
      </c>
      <c r="G23" s="18">
        <f>'Week 1'!G23+'Week 2'!G23+'Week 3'!G23+'Week 4'!G23+'Week 5'!G23+'Week 6'!G23+'Week 7'!G23+'Week 8'!G23+'Week 9'!G23+'Week 10'!G23+'Week 11'!G23+'Week 12'!G23+'Week 13'!G23+'Week 14'!G23+'Week 15'!G23+'Week 16'!G23+'Week 17'!G23+'Week 18'!G23+'Week 19'!G23+'Week 20'!G23+'Week 21'!G23+'Week 22'!G23+'Week 23'!G23+'Week 24'!G23+'Week 25'!G23+'Week 26'!G23+'Week 27'!G23+'Week 28'!G23+'Week 29'!G23+'Week 30'!G23+'Week 31'!G23+'Week 32'!G23+'Week 33'!G23+'Week 34'!G23+'Week 35'!G23+'Week 36'!G23+'Week 37'!G23+'Week 38'!G23+'Week 39'!G23+'Week 40'!G23+'Week 41'!G23+'Week 42'!G23+'Week 43'!G23+'Week 44'!G23+'Week 45'!G23+'Week 46'!G23+'Week 47'!G23+'Week 48'!G23+'Week 49'!G23+'Week 50'!G23+'Week 51'!G23+'Week 52'!G23</f>
        <v>988.00000000000034</v>
      </c>
      <c r="H23" s="18">
        <f>'Week 1'!H23+'Week 2'!H23+'Week 3'!H23+'Week 4'!H23+'Week 5'!H23+'Week 6'!H23+'Week 7'!H23+'Week 8'!H23+'Week 9'!H23+'Week 10'!H23+'Week 11'!H23+'Week 12'!H23+'Week 13'!H23+'Week 14'!H23+'Week 15'!H23+'Week 16'!H23+'Week 17'!H23+'Week 18'!H23+'Week 19'!H23+'Week 20'!H23+'Week 21'!H23+'Week 22'!H23+'Week 23'!H23+'Week 24'!H23+'Week 25'!H23+'Week 26'!H23+'Week 27'!H23+'Week 28'!H23+'Week 29'!H23+'Week 30'!H23+'Week 31'!H23+'Week 32'!H23+'Week 33'!H23+'Week 34'!H23+'Week 35'!H23+'Week 36'!H23+'Week 37'!H23+'Week 38'!H23+'Week 39'!H23+'Week 40'!H23+'Week 41'!H23+'Week 42'!H23+'Week 43'!H23+'Week 44'!H23+'Week 45'!H23+'Week 46'!H23+'Week 47'!H23+'Week 48'!H23+'Week 49'!H23+'Week 50'!H23+'Week 51'!H23+'Week 52'!H23</f>
        <v>1041.58</v>
      </c>
      <c r="I23" s="18">
        <f>'Week 1'!I23+'Week 2'!I23+'Week 3'!I23+'Week 4'!I23+'Week 5'!I23+'Week 6'!I23+'Week 7'!I23+'Week 8'!I23+'Week 9'!I23+'Week 10'!I23+'Week 11'!I23+'Week 12'!I23+'Week 13'!I23+'Week 14'!I23+'Week 15'!I23+'Week 16'!I23+'Week 17'!I23+'Week 18'!I23+'Week 19'!I23+'Week 20'!I23+'Week 21'!I23+'Week 22'!I23+'Week 23'!I23+'Week 24'!I23+'Week 25'!I23+'Week 26'!I23+'Week 27'!I23+'Week 28'!I23+'Week 29'!I23+'Week 30'!I23+'Week 31'!I23+'Week 32'!I23+'Week 33'!I23+'Week 34'!I23+'Week 35'!I23+'Week 36'!I23+'Week 37'!I23+'Week 38'!I23+'Week 39'!I23+'Week 40'!I23+'Week 41'!I23+'Week 42'!I23+'Week 43'!I23+'Week 44'!I23+'Week 45'!I23+'Week 46'!I23+'Week 47'!I23+'Week 48'!I23+'Week 49'!I23+'Week 50'!I23+'Week 51'!I23+'Week 52'!I23</f>
        <v>936.56000000000006</v>
      </c>
      <c r="J23" s="39"/>
      <c r="K23" s="18">
        <f>SUM(C23:I23)</f>
        <v>6725.8800000000019</v>
      </c>
      <c r="L23" s="4"/>
      <c r="M23" s="4"/>
    </row>
    <row r="24" spans="1:13">
      <c r="A24" s="337"/>
      <c r="B24" s="65" t="s">
        <v>3</v>
      </c>
      <c r="C24" s="18">
        <f>'Week 1'!C24+'Week 2'!C24+'Week 3'!C24+'Week 4'!C24+'Week 5'!C24+'Week 6'!C24+'Week 7'!C24+'Week 8'!C24+'Week 9'!C24+'Week 10'!C24+'Week 11'!C24+'Week 12'!C24+'Week 13'!C24+'Week 14'!C24+'Week 15'!C24+'Week 16'!C24+'Week 17'!C24+'Week 18'!C24+'Week 19'!C24+'Week 20'!C24+'Week 21'!C24+'Week 22'!C24+'Week 23'!C24+'Week 24'!C24+'Week 25'!C24+'Week 26'!C24+'Week 27'!C24+'Week 28'!C24+'Week 29'!C24+'Week 30'!C24+'Week 31'!C24+'Week 32'!C24+'Week 33'!C24+'Week 34'!C24+'Week 35'!C24+'Week 36'!C24+'Week 37'!C24+'Week 38'!C24+'Week 39'!C24+'Week 40'!C24+'Week 41'!C24+'Week 42'!C24+'Week 43'!C24+'Week 44'!C24+'Week 45'!C24+'Week 46'!C24+'Week 47'!C24+'Week 48'!C24+'Week 49'!C24+'Week 50'!C24+'Week 51'!C24+'Week 52'!C24</f>
        <v>1012.5</v>
      </c>
      <c r="D24" s="18">
        <f>'Week 1'!D24+'Week 2'!D24+'Week 3'!D24+'Week 4'!D24+'Week 5'!D24+'Week 6'!D24+'Week 7'!D24+'Week 8'!D24+'Week 9'!D24+'Week 10'!D24+'Week 11'!D24+'Week 12'!D24+'Week 13'!D24+'Week 14'!D24+'Week 15'!D24+'Week 16'!D24+'Week 17'!D24+'Week 18'!D24+'Week 19'!D24+'Week 20'!D24+'Week 21'!D24+'Week 22'!D24+'Week 23'!D24+'Week 24'!D24+'Week 25'!D24+'Week 26'!D24+'Week 27'!D24+'Week 28'!D24+'Week 29'!D24+'Week 30'!D24+'Week 31'!D24+'Week 32'!D24+'Week 33'!D24+'Week 34'!D24+'Week 35'!D24+'Week 36'!D24+'Week 37'!D24+'Week 38'!D24+'Week 39'!D24+'Week 40'!D24+'Week 41'!D24+'Week 42'!D24+'Week 43'!D24+'Week 44'!D24+'Week 45'!D24+'Week 46'!D24+'Week 47'!D24+'Week 48'!D24+'Week 49'!D24+'Week 50'!D24+'Week 51'!D24+'Week 52'!D24</f>
        <v>1042.5</v>
      </c>
      <c r="E24" s="18">
        <f>'Week 1'!E24+'Week 2'!E24+'Week 3'!E24+'Week 4'!E24+'Week 5'!E24+'Week 6'!E24+'Week 7'!E24+'Week 8'!E24+'Week 9'!E24+'Week 10'!E24+'Week 11'!E24+'Week 12'!E24+'Week 13'!E24+'Week 14'!E24+'Week 15'!E24+'Week 16'!E24+'Week 17'!E24+'Week 18'!E24+'Week 19'!E24+'Week 20'!E24+'Week 21'!E24+'Week 22'!E24+'Week 23'!E24+'Week 24'!E24+'Week 25'!E24+'Week 26'!E24+'Week 27'!E24+'Week 28'!E24+'Week 29'!E24+'Week 30'!E24+'Week 31'!E24+'Week 32'!E24+'Week 33'!E24+'Week 34'!E24+'Week 35'!E24+'Week 36'!E24+'Week 37'!E24+'Week 38'!E24+'Week 39'!E24+'Week 40'!E24+'Week 41'!E24+'Week 42'!E24+'Week 43'!E24+'Week 44'!E24+'Week 45'!E24+'Week 46'!E24+'Week 47'!E24+'Week 48'!E24+'Week 49'!E24+'Week 50'!E24+'Week 51'!E24+'Week 52'!E24</f>
        <v>862.5</v>
      </c>
      <c r="F24" s="18">
        <f>'Week 1'!F24+'Week 2'!F24+'Week 3'!F24+'Week 4'!F24+'Week 5'!F24+'Week 6'!F24+'Week 7'!F24+'Week 8'!F24+'Week 9'!F24+'Week 10'!F24+'Week 11'!F24+'Week 12'!F24+'Week 13'!F24+'Week 14'!F24+'Week 15'!F24+'Week 16'!F24+'Week 17'!F24+'Week 18'!F24+'Week 19'!F24+'Week 20'!F24+'Week 21'!F24+'Week 22'!F24+'Week 23'!F24+'Week 24'!F24+'Week 25'!F24+'Week 26'!F24+'Week 27'!F24+'Week 28'!F24+'Week 29'!F24+'Week 30'!F24+'Week 31'!F24+'Week 32'!F24+'Week 33'!F24+'Week 34'!F24+'Week 35'!F24+'Week 36'!F24+'Week 37'!F24+'Week 38'!F24+'Week 39'!F24+'Week 40'!F24+'Week 41'!F24+'Week 42'!F24+'Week 43'!F24+'Week 44'!F24+'Week 45'!F24+'Week 46'!F24+'Week 47'!F24+'Week 48'!F24+'Week 49'!F24+'Week 50'!F24+'Week 51'!F24+'Week 52'!F24</f>
        <v>1087.5</v>
      </c>
      <c r="G24" s="18">
        <f>'Week 1'!G24+'Week 2'!G24+'Week 3'!G24+'Week 4'!G24+'Week 5'!G24+'Week 6'!G24+'Week 7'!G24+'Week 8'!G24+'Week 9'!G24+'Week 10'!G24+'Week 11'!G24+'Week 12'!G24+'Week 13'!G24+'Week 14'!G24+'Week 15'!G24+'Week 16'!G24+'Week 17'!G24+'Week 18'!G24+'Week 19'!G24+'Week 20'!G24+'Week 21'!G24+'Week 22'!G24+'Week 23'!G24+'Week 24'!G24+'Week 25'!G24+'Week 26'!G24+'Week 27'!G24+'Week 28'!G24+'Week 29'!G24+'Week 30'!G24+'Week 31'!G24+'Week 32'!G24+'Week 33'!G24+'Week 34'!G24+'Week 35'!G24+'Week 36'!G24+'Week 37'!G24+'Week 38'!G24+'Week 39'!G24+'Week 40'!G24+'Week 41'!G24+'Week 42'!G24+'Week 43'!G24+'Week 44'!G24+'Week 45'!G24+'Week 46'!G24+'Week 47'!G24+'Week 48'!G24+'Week 49'!G24+'Week 50'!G24+'Week 51'!G24+'Week 52'!G24</f>
        <v>1140</v>
      </c>
      <c r="H24" s="18">
        <f>'Week 1'!H24+'Week 2'!H24+'Week 3'!H24+'Week 4'!H24+'Week 5'!H24+'Week 6'!H24+'Week 7'!H24+'Week 8'!H24+'Week 9'!H24+'Week 10'!H24+'Week 11'!H24+'Week 12'!H24+'Week 13'!H24+'Week 14'!H24+'Week 15'!H24+'Week 16'!H24+'Week 17'!H24+'Week 18'!H24+'Week 19'!H24+'Week 20'!H24+'Week 21'!H24+'Week 22'!H24+'Week 23'!H24+'Week 24'!H24+'Week 25'!H24+'Week 26'!H24+'Week 27'!H24+'Week 28'!H24+'Week 29'!H24+'Week 30'!H24+'Week 31'!H24+'Week 32'!H24+'Week 33'!H24+'Week 34'!H24+'Week 35'!H24+'Week 36'!H24+'Week 37'!H24+'Week 38'!H24+'Week 39'!H24+'Week 40'!H24+'Week 41'!H24+'Week 42'!H24+'Week 43'!H24+'Week 44'!H24+'Week 45'!H24+'Week 46'!H24+'Week 47'!H24+'Week 48'!H24+'Week 49'!H24+'Week 50'!H24+'Week 51'!H24+'Week 52'!H24</f>
        <v>1117.5</v>
      </c>
      <c r="I24" s="18">
        <f>'Week 1'!I24+'Week 2'!I24+'Week 3'!I24+'Week 4'!I24+'Week 5'!I24+'Week 6'!I24+'Week 7'!I24+'Week 8'!I24+'Week 9'!I24+'Week 10'!I24+'Week 11'!I24+'Week 12'!I24+'Week 13'!I24+'Week 14'!I24+'Week 15'!I24+'Week 16'!I24+'Week 17'!I24+'Week 18'!I24+'Week 19'!I24+'Week 20'!I24+'Week 21'!I24+'Week 22'!I24+'Week 23'!I24+'Week 24'!I24+'Week 25'!I24+'Week 26'!I24+'Week 27'!I24+'Week 28'!I24+'Week 29'!I24+'Week 30'!I24+'Week 31'!I24+'Week 32'!I24+'Week 33'!I24+'Week 34'!I24+'Week 35'!I24+'Week 36'!I24+'Week 37'!I24+'Week 38'!I24+'Week 39'!I24+'Week 40'!I24+'Week 41'!I24+'Week 42'!I24+'Week 43'!I24+'Week 44'!I24+'Week 45'!I24+'Week 46'!I24+'Week 47'!I24+'Week 48'!I24+'Week 49'!I24+'Week 50'!I24+'Week 51'!I24+'Week 52'!I24</f>
        <v>1027.5</v>
      </c>
      <c r="J24" s="39"/>
      <c r="K24" s="18">
        <f>SUM(C24:I24)</f>
        <v>7290</v>
      </c>
      <c r="L24" s="4"/>
      <c r="M24" s="4"/>
    </row>
    <row r="25" spans="1:13">
      <c r="A25" s="338"/>
      <c r="B25" s="64" t="s">
        <v>4</v>
      </c>
      <c r="C25" s="42">
        <f t="shared" ref="C25:I25" si="3">IF(C23=0,0,C24/C23)</f>
        <v>1.1202327871391742</v>
      </c>
      <c r="D25" s="42">
        <f t="shared" si="3"/>
        <v>0.98777714610574163</v>
      </c>
      <c r="E25" s="42">
        <f t="shared" si="3"/>
        <v>1.0129064837758806</v>
      </c>
      <c r="F25" s="42">
        <f t="shared" si="3"/>
        <v>1.1459430979978922</v>
      </c>
      <c r="G25" s="42">
        <f t="shared" si="3"/>
        <v>1.1538461538461535</v>
      </c>
      <c r="H25" s="42">
        <f t="shared" si="3"/>
        <v>1.0728892643867971</v>
      </c>
      <c r="I25" s="42">
        <f t="shared" si="3"/>
        <v>1.097100025625694</v>
      </c>
      <c r="J25" s="41"/>
      <c r="K25" s="42">
        <f>IF(K23=0,0,K24/K23)</f>
        <v>1.0838730396617242</v>
      </c>
      <c r="L25" s="4"/>
      <c r="M25" s="4"/>
    </row>
    <row r="26" spans="1:13" ht="12" customHeight="1">
      <c r="A26" s="25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>
      <c r="A27" s="336" t="str">
        <f>'Week 1'!A27:A29</f>
        <v>Carpet Care                          AM Shift</v>
      </c>
      <c r="B27" s="64" t="s">
        <v>2</v>
      </c>
      <c r="C27" s="18">
        <f>'Week 1'!C27+'Week 2'!C27+'Week 3'!C27+'Week 4'!C27+'Week 5'!C27+'Week 6'!C27+'Week 7'!C27+'Week 8'!C27+'Week 9'!C27+'Week 10'!C27+'Week 11'!C27+'Week 12'!C27+'Week 13'!C27+'Week 14'!C27+'Week 15'!C27+'Week 16'!C27+'Week 17'!C27+'Week 18'!C27+'Week 19'!C27+'Week 20'!C27+'Week 21'!C27+'Week 22'!C27+'Week 23'!C27+'Week 24'!C27+'Week 25'!C27+'Week 26'!C27+'Week 27'!C27+'Week 28'!C27+'Week 29'!C27+'Week 30'!C27+'Week 31'!C27+'Week 32'!C27+'Week 33'!C27+'Week 34'!C27+'Week 35'!C27+'Week 36'!C27+'Week 37'!C27+'Week 38'!C27+'Week 39'!C27+'Week 40'!C27+'Week 41'!C27+'Week 42'!C27+'Week 43'!C27+'Week 44'!C27+'Week 45'!C27+'Week 46'!C27+'Week 47'!C27+'Week 48'!C27+'Week 49'!C27+'Week 50'!C27+'Week 51'!C27+'Week 52'!C27</f>
        <v>189.7</v>
      </c>
      <c r="D27" s="18">
        <f>'Week 1'!D27+'Week 2'!D27+'Week 3'!D27+'Week 4'!D27+'Week 5'!D27+'Week 6'!D27+'Week 7'!D27+'Week 8'!D27+'Week 9'!D27+'Week 10'!D27+'Week 11'!D27+'Week 12'!D27+'Week 13'!D27+'Week 14'!D27+'Week 15'!D27+'Week 16'!D27+'Week 17'!D27+'Week 18'!D27+'Week 19'!D27+'Week 20'!D27+'Week 21'!D27+'Week 22'!D27+'Week 23'!D27+'Week 24'!D27+'Week 25'!D27+'Week 26'!D27+'Week 27'!D27+'Week 28'!D27+'Week 29'!D27+'Week 30'!D27+'Week 31'!D27+'Week 32'!D27+'Week 33'!D27+'Week 34'!D27+'Week 35'!D27+'Week 36'!D27+'Week 37'!D27+'Week 38'!D27+'Week 39'!D27+'Week 40'!D27+'Week 41'!D27+'Week 42'!D27+'Week 43'!D27+'Week 44'!D27+'Week 45'!D27+'Week 46'!D27+'Week 47'!D27+'Week 48'!D27+'Week 49'!D27+'Week 50'!D27+'Week 51'!D27+'Week 52'!D27</f>
        <v>198.6</v>
      </c>
      <c r="E27" s="18">
        <f>'Week 1'!E27+'Week 2'!E27+'Week 3'!E27+'Week 4'!E27+'Week 5'!E27+'Week 6'!E27+'Week 7'!E27+'Week 8'!E27+'Week 9'!E27+'Week 10'!E27+'Week 11'!E27+'Week 12'!E27+'Week 13'!E27+'Week 14'!E27+'Week 15'!E27+'Week 16'!E27+'Week 17'!E27+'Week 18'!E27+'Week 19'!E27+'Week 20'!E27+'Week 21'!E27+'Week 22'!E27+'Week 23'!E27+'Week 24'!E27+'Week 25'!E27+'Week 26'!E27+'Week 27'!E27+'Week 28'!E27+'Week 29'!E27+'Week 30'!E27+'Week 31'!E27+'Week 32'!E27+'Week 33'!E27+'Week 34'!E27+'Week 35'!E27+'Week 36'!E27+'Week 37'!E27+'Week 38'!E27+'Week 39'!E27+'Week 40'!E27+'Week 41'!E27+'Week 42'!E27+'Week 43'!E27+'Week 44'!E27+'Week 45'!E27+'Week 46'!E27+'Week 47'!E27+'Week 48'!E27+'Week 49'!E27+'Week 50'!E27+'Week 51'!E27+'Week 52'!E27</f>
        <v>224.99999999999997</v>
      </c>
      <c r="F27" s="18">
        <f>'Week 1'!F27+'Week 2'!F27+'Week 3'!F27+'Week 4'!F27+'Week 5'!F27+'Week 6'!F27+'Week 7'!F27+'Week 8'!F27+'Week 9'!F27+'Week 10'!F27+'Week 11'!F27+'Week 12'!F27+'Week 13'!F27+'Week 14'!F27+'Week 15'!F27+'Week 16'!F27+'Week 17'!F27+'Week 18'!F27+'Week 19'!F27+'Week 20'!F27+'Week 21'!F27+'Week 22'!F27+'Week 23'!F27+'Week 24'!F27+'Week 25'!F27+'Week 26'!F27+'Week 27'!F27+'Week 28'!F27+'Week 29'!F27+'Week 30'!F27+'Week 31'!F27+'Week 32'!F27+'Week 33'!F27+'Week 34'!F27+'Week 35'!F27+'Week 36'!F27+'Week 37'!F27+'Week 38'!F27+'Week 39'!F27+'Week 40'!F27+'Week 41'!F27+'Week 42'!F27+'Week 43'!F27+'Week 44'!F27+'Week 45'!F27+'Week 46'!F27+'Week 47'!F27+'Week 48'!F27+'Week 49'!F27+'Week 50'!F27+'Week 51'!F27+'Week 52'!F27</f>
        <v>127</v>
      </c>
      <c r="G27" s="18">
        <f>'Week 1'!G27+'Week 2'!G27+'Week 3'!G27+'Week 4'!G27+'Week 5'!G27+'Week 6'!G27+'Week 7'!G27+'Week 8'!G27+'Week 9'!G27+'Week 10'!G27+'Week 11'!G27+'Week 12'!G27+'Week 13'!G27+'Week 14'!G27+'Week 15'!G27+'Week 16'!G27+'Week 17'!G27+'Week 18'!G27+'Week 19'!G27+'Week 20'!G27+'Week 21'!G27+'Week 22'!G27+'Week 23'!G27+'Week 24'!G27+'Week 25'!G27+'Week 26'!G27+'Week 27'!G27+'Week 28'!G27+'Week 29'!G27+'Week 30'!G27+'Week 31'!G27+'Week 32'!G27+'Week 33'!G27+'Week 34'!G27+'Week 35'!G27+'Week 36'!G27+'Week 37'!G27+'Week 38'!G27+'Week 39'!G27+'Week 40'!G27+'Week 41'!G27+'Week 42'!G27+'Week 43'!G27+'Week 44'!G27+'Week 45'!G27+'Week 46'!G27+'Week 47'!G27+'Week 48'!G27+'Week 49'!G27+'Week 50'!G27+'Week 51'!G27+'Week 52'!G27</f>
        <v>141.5</v>
      </c>
      <c r="H27" s="18">
        <f>'Week 1'!H27+'Week 2'!H27+'Week 3'!H27+'Week 4'!H27+'Week 5'!H27+'Week 6'!H27+'Week 7'!H27+'Week 8'!H27+'Week 9'!H27+'Week 10'!H27+'Week 11'!H27+'Week 12'!H27+'Week 13'!H27+'Week 14'!H27+'Week 15'!H27+'Week 16'!H27+'Week 17'!H27+'Week 18'!H27+'Week 19'!H27+'Week 20'!H27+'Week 21'!H27+'Week 22'!H27+'Week 23'!H27+'Week 24'!H27+'Week 25'!H27+'Week 26'!H27+'Week 27'!H27+'Week 28'!H27+'Week 29'!H27+'Week 30'!H27+'Week 31'!H27+'Week 32'!H27+'Week 33'!H27+'Week 34'!H27+'Week 35'!H27+'Week 36'!H27+'Week 37'!H27+'Week 38'!H27+'Week 39'!H27+'Week 40'!H27+'Week 41'!H27+'Week 42'!H27+'Week 43'!H27+'Week 44'!H27+'Week 45'!H27+'Week 46'!H27+'Week 47'!H27+'Week 48'!H27+'Week 49'!H27+'Week 50'!H27+'Week 51'!H27+'Week 52'!H27</f>
        <v>204.29999999999998</v>
      </c>
      <c r="I27" s="18">
        <f>'Week 1'!I27+'Week 2'!I27+'Week 3'!I27+'Week 4'!I27+'Week 5'!I27+'Week 6'!I27+'Week 7'!I27+'Week 8'!I27+'Week 9'!I27+'Week 10'!I27+'Week 11'!I27+'Week 12'!I27+'Week 13'!I27+'Week 14'!I27+'Week 15'!I27+'Week 16'!I27+'Week 17'!I27+'Week 18'!I27+'Week 19'!I27+'Week 20'!I27+'Week 21'!I27+'Week 22'!I27+'Week 23'!I27+'Week 24'!I27+'Week 25'!I27+'Week 26'!I27+'Week 27'!I27+'Week 28'!I27+'Week 29'!I27+'Week 30'!I27+'Week 31'!I27+'Week 32'!I27+'Week 33'!I27+'Week 34'!I27+'Week 35'!I27+'Week 36'!I27+'Week 37'!I27+'Week 38'!I27+'Week 39'!I27+'Week 40'!I27+'Week 41'!I27+'Week 42'!I27+'Week 43'!I27+'Week 44'!I27+'Week 45'!I27+'Week 46'!I27+'Week 47'!I27+'Week 48'!I27+'Week 49'!I27+'Week 50'!I27+'Week 51'!I27+'Week 52'!I27</f>
        <v>226.89999999999998</v>
      </c>
      <c r="J27" s="39"/>
      <c r="K27" s="18">
        <f>SUM(C27:I27)</f>
        <v>1313</v>
      </c>
      <c r="L27" s="4"/>
      <c r="M27" s="4"/>
    </row>
    <row r="28" spans="1:13">
      <c r="A28" s="337"/>
      <c r="B28" s="65" t="s">
        <v>3</v>
      </c>
      <c r="C28" s="18">
        <f>'Week 1'!C28+'Week 2'!C28+'Week 3'!C28+'Week 4'!C28+'Week 5'!C28+'Week 6'!C28+'Week 7'!C28+'Week 8'!C28+'Week 9'!C28+'Week 10'!C28+'Week 11'!C28+'Week 12'!C28+'Week 13'!C28+'Week 14'!C28+'Week 15'!C28+'Week 16'!C28+'Week 17'!C28+'Week 18'!C28+'Week 19'!C28+'Week 20'!C28+'Week 21'!C28+'Week 22'!C28+'Week 23'!C28+'Week 24'!C28+'Week 25'!C28+'Week 26'!C28+'Week 27'!C28+'Week 28'!C28+'Week 29'!C28+'Week 30'!C28+'Week 31'!C28+'Week 32'!C28+'Week 33'!C28+'Week 34'!C28+'Week 35'!C28+'Week 36'!C28+'Week 37'!C28+'Week 38'!C28+'Week 39'!C28+'Week 40'!C28+'Week 41'!C28+'Week 42'!C28+'Week 43'!C28+'Week 44'!C28+'Week 45'!C28+'Week 46'!C28+'Week 47'!C28+'Week 48'!C28+'Week 49'!C28+'Week 50'!C28+'Week 51'!C28+'Week 52'!C28</f>
        <v>117.69999999999995</v>
      </c>
      <c r="D28" s="18">
        <f>'Week 1'!D28+'Week 2'!D28+'Week 3'!D28+'Week 4'!D28+'Week 5'!D28+'Week 6'!D28+'Week 7'!D28+'Week 8'!D28+'Week 9'!D28+'Week 10'!D28+'Week 11'!D28+'Week 12'!D28+'Week 13'!D28+'Week 14'!D28+'Week 15'!D28+'Week 16'!D28+'Week 17'!D28+'Week 18'!D28+'Week 19'!D28+'Week 20'!D28+'Week 21'!D28+'Week 22'!D28+'Week 23'!D28+'Week 24'!D28+'Week 25'!D28+'Week 26'!D28+'Week 27'!D28+'Week 28'!D28+'Week 29'!D28+'Week 30'!D28+'Week 31'!D28+'Week 32'!D28+'Week 33'!D28+'Week 34'!D28+'Week 35'!D28+'Week 36'!D28+'Week 37'!D28+'Week 38'!D28+'Week 39'!D28+'Week 40'!D28+'Week 41'!D28+'Week 42'!D28+'Week 43'!D28+'Week 44'!D28+'Week 45'!D28+'Week 46'!D28+'Week 47'!D28+'Week 48'!D28+'Week 49'!D28+'Week 50'!D28+'Week 51'!D28+'Week 52'!D28</f>
        <v>133.74999999999994</v>
      </c>
      <c r="E28" s="18">
        <f>'Week 1'!E28+'Week 2'!E28+'Week 3'!E28+'Week 4'!E28+'Week 5'!E28+'Week 6'!E28+'Week 7'!E28+'Week 8'!E28+'Week 9'!E28+'Week 10'!E28+'Week 11'!E28+'Week 12'!E28+'Week 13'!E28+'Week 14'!E28+'Week 15'!E28+'Week 16'!E28+'Week 17'!E28+'Week 18'!E28+'Week 19'!E28+'Week 20'!E28+'Week 21'!E28+'Week 22'!E28+'Week 23'!E28+'Week 24'!E28+'Week 25'!E28+'Week 26'!E28+'Week 27'!E28+'Week 28'!E28+'Week 29'!E28+'Week 30'!E28+'Week 31'!E28+'Week 32'!E28+'Week 33'!E28+'Week 34'!E28+'Week 35'!E28+'Week 36'!E28+'Week 37'!E28+'Week 38'!E28+'Week 39'!E28+'Week 40'!E28+'Week 41'!E28+'Week 42'!E28+'Week 43'!E28+'Week 44'!E28+'Week 45'!E28+'Week 46'!E28+'Week 47'!E28+'Week 48'!E28+'Week 49'!E28+'Week 50'!E28+'Week 51'!E28+'Week 52'!E28</f>
        <v>128.39999999999995</v>
      </c>
      <c r="F28" s="18">
        <f>'Week 1'!F28+'Week 2'!F28+'Week 3'!F28+'Week 4'!F28+'Week 5'!F28+'Week 6'!F28+'Week 7'!F28+'Week 8'!F28+'Week 9'!F28+'Week 10'!F28+'Week 11'!F28+'Week 12'!F28+'Week 13'!F28+'Week 14'!F28+'Week 15'!F28+'Week 16'!F28+'Week 17'!F28+'Week 18'!F28+'Week 19'!F28+'Week 20'!F28+'Week 21'!F28+'Week 22'!F28+'Week 23'!F28+'Week 24'!F28+'Week 25'!F28+'Week 26'!F28+'Week 27'!F28+'Week 28'!F28+'Week 29'!F28+'Week 30'!F28+'Week 31'!F28+'Week 32'!F28+'Week 33'!F28+'Week 34'!F28+'Week 35'!F28+'Week 36'!F28+'Week 37'!F28+'Week 38'!F28+'Week 39'!F28+'Week 40'!F28+'Week 41'!F28+'Week 42'!F28+'Week 43'!F28+'Week 44'!F28+'Week 45'!F28+'Week 46'!F28+'Week 47'!F28+'Week 48'!F28+'Week 49'!F28+'Week 50'!F28+'Week 51'!F28+'Week 52'!F28</f>
        <v>69.55</v>
      </c>
      <c r="G28" s="18">
        <f>'Week 1'!G28+'Week 2'!G28+'Week 3'!G28+'Week 4'!G28+'Week 5'!G28+'Week 6'!G28+'Week 7'!G28+'Week 8'!G28+'Week 9'!G28+'Week 10'!G28+'Week 11'!G28+'Week 12'!G28+'Week 13'!G28+'Week 14'!G28+'Week 15'!G28+'Week 16'!G28+'Week 17'!G28+'Week 18'!G28+'Week 19'!G28+'Week 20'!G28+'Week 21'!G28+'Week 22'!G28+'Week 23'!G28+'Week 24'!G28+'Week 25'!G28+'Week 26'!G28+'Week 27'!G28+'Week 28'!G28+'Week 29'!G28+'Week 30'!G28+'Week 31'!G28+'Week 32'!G28+'Week 33'!G28+'Week 34'!G28+'Week 35'!G28+'Week 36'!G28+'Week 37'!G28+'Week 38'!G28+'Week 39'!G28+'Week 40'!G28+'Week 41'!G28+'Week 42'!G28+'Week 43'!G28+'Week 44'!G28+'Week 45'!G28+'Week 46'!G28+'Week 47'!G28+'Week 48'!G28+'Week 49'!G28+'Week 50'!G28+'Week 51'!G28+'Week 52'!G28</f>
        <v>90.949999999999974</v>
      </c>
      <c r="H28" s="18">
        <f>'Week 1'!H28+'Week 2'!H28+'Week 3'!H28+'Week 4'!H28+'Week 5'!H28+'Week 6'!H28+'Week 7'!H28+'Week 8'!H28+'Week 9'!H28+'Week 10'!H28+'Week 11'!H28+'Week 12'!H28+'Week 13'!H28+'Week 14'!H28+'Week 15'!H28+'Week 16'!H28+'Week 17'!H28+'Week 18'!H28+'Week 19'!H28+'Week 20'!H28+'Week 21'!H28+'Week 22'!H28+'Week 23'!H28+'Week 24'!H28+'Week 25'!H28+'Week 26'!H28+'Week 27'!H28+'Week 28'!H28+'Week 29'!H28+'Week 30'!H28+'Week 31'!H28+'Week 32'!H28+'Week 33'!H28+'Week 34'!H28+'Week 35'!H28+'Week 36'!H28+'Week 37'!H28+'Week 38'!H28+'Week 39'!H28+'Week 40'!H28+'Week 41'!H28+'Week 42'!H28+'Week 43'!H28+'Week 44'!H28+'Week 45'!H28+'Week 46'!H28+'Week 47'!H28+'Week 48'!H28+'Week 49'!H28+'Week 50'!H28+'Week 51'!H28+'Week 52'!H28</f>
        <v>139.09999999999994</v>
      </c>
      <c r="I28" s="18">
        <f>'Week 1'!I28+'Week 2'!I28+'Week 3'!I28+'Week 4'!I28+'Week 5'!I28+'Week 6'!I28+'Week 7'!I28+'Week 8'!I28+'Week 9'!I28+'Week 10'!I28+'Week 11'!I28+'Week 12'!I28+'Week 13'!I28+'Week 14'!I28+'Week 15'!I28+'Week 16'!I28+'Week 17'!I28+'Week 18'!I28+'Week 19'!I28+'Week 20'!I28+'Week 21'!I28+'Week 22'!I28+'Week 23'!I28+'Week 24'!I28+'Week 25'!I28+'Week 26'!I28+'Week 27'!I28+'Week 28'!I28+'Week 29'!I28+'Week 30'!I28+'Week 31'!I28+'Week 32'!I28+'Week 33'!I28+'Week 34'!I28+'Week 35'!I28+'Week 36'!I28+'Week 37'!I28+'Week 38'!I28+'Week 39'!I28+'Week 40'!I28+'Week 41'!I28+'Week 42'!I28+'Week 43'!I28+'Week 44'!I28+'Week 45'!I28+'Week 46'!I28+'Week 47'!I28+'Week 48'!I28+'Week 49'!I28+'Week 50'!I28+'Week 51'!I28+'Week 52'!I28</f>
        <v>160.49999999999991</v>
      </c>
      <c r="J28" s="39"/>
      <c r="K28" s="18">
        <f>SUM(C28:I28)</f>
        <v>839.94999999999959</v>
      </c>
      <c r="L28" s="4"/>
      <c r="M28" s="4"/>
    </row>
    <row r="29" spans="1:13">
      <c r="A29" s="338"/>
      <c r="B29" s="64" t="s">
        <v>4</v>
      </c>
      <c r="C29" s="42">
        <f t="shared" ref="C29:I29" si="4">IF(C27=0,0,C28/C27)</f>
        <v>0.62045334739061653</v>
      </c>
      <c r="D29" s="42">
        <f t="shared" si="4"/>
        <v>0.67346424974823738</v>
      </c>
      <c r="E29" s="42">
        <f t="shared" si="4"/>
        <v>0.57066666666666654</v>
      </c>
      <c r="F29" s="42">
        <f t="shared" si="4"/>
        <v>0.54763779527559053</v>
      </c>
      <c r="G29" s="42">
        <f t="shared" si="4"/>
        <v>0.64275618374558285</v>
      </c>
      <c r="H29" s="42">
        <f t="shared" si="4"/>
        <v>0.68086147821830612</v>
      </c>
      <c r="I29" s="42">
        <f t="shared" si="4"/>
        <v>0.70736007051564531</v>
      </c>
      <c r="J29" s="41"/>
      <c r="K29" s="42">
        <f>IF(K27=0,0,K28/K27)</f>
        <v>0.63971820258948942</v>
      </c>
      <c r="L29" s="4"/>
      <c r="M29" s="4"/>
    </row>
    <row r="30" spans="1:13" ht="12" customHeight="1">
      <c r="A30" s="25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.75" customHeight="1">
      <c r="A31" s="336" t="str">
        <f>'Week 1'!A31:A33</f>
        <v xml:space="preserve">Lobby Attendant                         AM Shift </v>
      </c>
      <c r="B31" s="64" t="s">
        <v>2</v>
      </c>
      <c r="C31" s="18">
        <f>'Week 1'!C31+'Week 2'!C31+'Week 3'!C31+'Week 4'!C31+'Week 5'!C31+'Week 6'!C31+'Week 7'!C31+'Week 8'!C31+'Week 9'!C31+'Week 10'!C31+'Week 11'!C31+'Week 12'!C31+'Week 13'!C31+'Week 14'!C31+'Week 15'!C31+'Week 16'!C31+'Week 17'!C31+'Week 18'!C31+'Week 19'!C31+'Week 20'!C31+'Week 21'!C31+'Week 22'!C31+'Week 23'!C31+'Week 24'!C31+'Week 25'!C31+'Week 26'!C31+'Week 27'!C31+'Week 28'!C31+'Week 29'!C31+'Week 30'!C31+'Week 31'!C31+'Week 32'!C31+'Week 33'!C31+'Week 34'!C31+'Week 35'!C31+'Week 36'!C31+'Week 37'!C31+'Week 38'!C31+'Week 39'!C31+'Week 40'!C31+'Week 41'!C31+'Week 42'!C31+'Week 43'!C31+'Week 44'!C31+'Week 45'!C31+'Week 46'!C31+'Week 47'!C31+'Week 48'!C31+'Week 49'!C31+'Week 50'!C31+'Week 51'!C31+'Week 52'!C31</f>
        <v>381.2700000000001</v>
      </c>
      <c r="D31" s="18">
        <f>'Week 1'!D31+'Week 2'!D31+'Week 3'!D31+'Week 4'!D31+'Week 5'!D31+'Week 6'!D31+'Week 7'!D31+'Week 8'!D31+'Week 9'!D31+'Week 10'!D31+'Week 11'!D31+'Week 12'!D31+'Week 13'!D31+'Week 14'!D31+'Week 15'!D31+'Week 16'!D31+'Week 17'!D31+'Week 18'!D31+'Week 19'!D31+'Week 20'!D31+'Week 21'!D31+'Week 22'!D31+'Week 23'!D31+'Week 24'!D31+'Week 25'!D31+'Week 26'!D31+'Week 27'!D31+'Week 28'!D31+'Week 29'!D31+'Week 30'!D31+'Week 31'!D31+'Week 32'!D31+'Week 33'!D31+'Week 34'!D31+'Week 35'!D31+'Week 36'!D31+'Week 37'!D31+'Week 38'!D31+'Week 39'!D31+'Week 40'!D31+'Week 41'!D31+'Week 42'!D31+'Week 43'!D31+'Week 44'!D31+'Week 45'!D31+'Week 46'!D31+'Week 47'!D31+'Week 48'!D31+'Week 49'!D31+'Week 50'!D31+'Week 51'!D31+'Week 52'!D31</f>
        <v>351.85</v>
      </c>
      <c r="E31" s="18">
        <f>'Week 1'!E31+'Week 2'!E31+'Week 3'!E31+'Week 4'!E31+'Week 5'!E31+'Week 6'!E31+'Week 7'!E31+'Week 8'!E31+'Week 9'!E31+'Week 10'!E31+'Week 11'!E31+'Week 12'!E31+'Week 13'!E31+'Week 14'!E31+'Week 15'!E31+'Week 16'!E31+'Week 17'!E31+'Week 18'!E31+'Week 19'!E31+'Week 20'!E31+'Week 21'!E31+'Week 22'!E31+'Week 23'!E31+'Week 24'!E31+'Week 25'!E31+'Week 26'!E31+'Week 27'!E31+'Week 28'!E31+'Week 29'!E31+'Week 30'!E31+'Week 31'!E31+'Week 32'!E31+'Week 33'!E31+'Week 34'!E31+'Week 35'!E31+'Week 36'!E31+'Week 37'!E31+'Week 38'!E31+'Week 39'!E31+'Week 40'!E31+'Week 41'!E31+'Week 42'!E31+'Week 43'!E31+'Week 44'!E31+'Week 45'!E31+'Week 46'!E31+'Week 47'!E31+'Week 48'!E31+'Week 49'!E31+'Week 50'!E31+'Week 51'!E31+'Week 52'!E31</f>
        <v>310.72000000000003</v>
      </c>
      <c r="F31" s="18">
        <f>'Week 1'!F31+'Week 2'!F31+'Week 3'!F31+'Week 4'!F31+'Week 5'!F31+'Week 6'!F31+'Week 7'!F31+'Week 8'!F31+'Week 9'!F31+'Week 10'!F31+'Week 11'!F31+'Week 12'!F31+'Week 13'!F31+'Week 14'!F31+'Week 15'!F31+'Week 16'!F31+'Week 17'!F31+'Week 18'!F31+'Week 19'!F31+'Week 20'!F31+'Week 21'!F31+'Week 22'!F31+'Week 23'!F31+'Week 24'!F31+'Week 25'!F31+'Week 26'!F31+'Week 27'!F31+'Week 28'!F31+'Week 29'!F31+'Week 30'!F31+'Week 31'!F31+'Week 32'!F31+'Week 33'!F31+'Week 34'!F31+'Week 35'!F31+'Week 36'!F31+'Week 37'!F31+'Week 38'!F31+'Week 39'!F31+'Week 40'!F31+'Week 41'!F31+'Week 42'!F31+'Week 43'!F31+'Week 44'!F31+'Week 45'!F31+'Week 46'!F31+'Week 47'!F31+'Week 48'!F31+'Week 49'!F31+'Week 50'!F31+'Week 51'!F31+'Week 52'!F31</f>
        <v>379.53</v>
      </c>
      <c r="G31" s="18">
        <f>'Week 1'!G31+'Week 2'!G31+'Week 3'!G31+'Week 4'!G31+'Week 5'!G31+'Week 6'!G31+'Week 7'!G31+'Week 8'!G31+'Week 9'!G31+'Week 10'!G31+'Week 11'!G31+'Week 12'!G31+'Week 13'!G31+'Week 14'!G31+'Week 15'!G31+'Week 16'!G31+'Week 17'!G31+'Week 18'!G31+'Week 19'!G31+'Week 20'!G31+'Week 21'!G31+'Week 22'!G31+'Week 23'!G31+'Week 24'!G31+'Week 25'!G31+'Week 26'!G31+'Week 27'!G31+'Week 28'!G31+'Week 29'!G31+'Week 30'!G31+'Week 31'!G31+'Week 32'!G31+'Week 33'!G31+'Week 34'!G31+'Week 35'!G31+'Week 36'!G31+'Week 37'!G31+'Week 38'!G31+'Week 39'!G31+'Week 40'!G31+'Week 41'!G31+'Week 42'!G31+'Week 43'!G31+'Week 44'!G31+'Week 45'!G31+'Week 46'!G31+'Week 47'!G31+'Week 48'!G31+'Week 49'!G31+'Week 50'!G31+'Week 51'!G31+'Week 52'!G31</f>
        <v>373.25000000000006</v>
      </c>
      <c r="H31" s="18">
        <f>'Week 1'!H31+'Week 2'!H31+'Week 3'!H31+'Week 4'!H31+'Week 5'!H31+'Week 6'!H31+'Week 7'!H31+'Week 8'!H31+'Week 9'!H31+'Week 10'!H31+'Week 11'!H31+'Week 12'!H31+'Week 13'!H31+'Week 14'!H31+'Week 15'!H31+'Week 16'!H31+'Week 17'!H31+'Week 18'!H31+'Week 19'!H31+'Week 20'!H31+'Week 21'!H31+'Week 22'!H31+'Week 23'!H31+'Week 24'!H31+'Week 25'!H31+'Week 26'!H31+'Week 27'!H31+'Week 28'!H31+'Week 29'!H31+'Week 30'!H31+'Week 31'!H31+'Week 32'!H31+'Week 33'!H31+'Week 34'!H31+'Week 35'!H31+'Week 36'!H31+'Week 37'!H31+'Week 38'!H31+'Week 39'!H31+'Week 40'!H31+'Week 41'!H31+'Week 42'!H31+'Week 43'!H31+'Week 44'!H31+'Week 45'!H31+'Week 46'!H31+'Week 47'!H31+'Week 48'!H31+'Week 49'!H31+'Week 50'!H31+'Week 51'!H31+'Week 52'!H31</f>
        <v>381.6</v>
      </c>
      <c r="I31" s="18">
        <f>'Week 1'!I31+'Week 2'!I31+'Week 3'!I31+'Week 4'!I31+'Week 5'!I31+'Week 6'!I31+'Week 7'!I31+'Week 8'!I31+'Week 9'!I31+'Week 10'!I31+'Week 11'!I31+'Week 12'!I31+'Week 13'!I31+'Week 14'!I31+'Week 15'!I31+'Week 16'!I31+'Week 17'!I31+'Week 18'!I31+'Week 19'!I31+'Week 20'!I31+'Week 21'!I31+'Week 22'!I31+'Week 23'!I31+'Week 24'!I31+'Week 25'!I31+'Week 26'!I31+'Week 27'!I31+'Week 28'!I31+'Week 29'!I31+'Week 30'!I31+'Week 31'!I31+'Week 32'!I31+'Week 33'!I31+'Week 34'!I31+'Week 35'!I31+'Week 36'!I31+'Week 37'!I31+'Week 38'!I31+'Week 39'!I31+'Week 40'!I31+'Week 41'!I31+'Week 42'!I31+'Week 43'!I31+'Week 44'!I31+'Week 45'!I31+'Week 46'!I31+'Week 47'!I31+'Week 48'!I31+'Week 49'!I31+'Week 50'!I31+'Week 51'!I31+'Week 52'!I31</f>
        <v>382.25</v>
      </c>
      <c r="J31" s="39"/>
      <c r="K31" s="18">
        <f>SUM(C31:I31)</f>
        <v>2560.4700000000003</v>
      </c>
      <c r="L31" s="4"/>
      <c r="M31" s="4"/>
    </row>
    <row r="32" spans="1:13" ht="15.75" customHeight="1">
      <c r="A32" s="337"/>
      <c r="B32" s="65" t="s">
        <v>3</v>
      </c>
      <c r="C32" s="18">
        <f>'Week 1'!C32+'Week 2'!C32+'Week 3'!C32+'Week 4'!C32+'Week 5'!C32+'Week 6'!C32+'Week 7'!C32+'Week 8'!C32+'Week 9'!C32+'Week 10'!C32+'Week 11'!C32+'Week 12'!C32+'Week 13'!C32+'Week 14'!C32+'Week 15'!C32+'Week 16'!C32+'Week 17'!C32+'Week 18'!C32+'Week 19'!C32+'Week 20'!C32+'Week 21'!C32+'Week 22'!C32+'Week 23'!C32+'Week 24'!C32+'Week 25'!C32+'Week 26'!C32+'Week 27'!C32+'Week 28'!C32+'Week 29'!C32+'Week 30'!C32+'Week 31'!C32+'Week 32'!C32+'Week 33'!C32+'Week 34'!C32+'Week 35'!C32+'Week 36'!C32+'Week 37'!C32+'Week 38'!C32+'Week 39'!C32+'Week 40'!C32+'Week 41'!C32+'Week 42'!C32+'Week 43'!C32+'Week 44'!C32+'Week 45'!C32+'Week 46'!C32+'Week 47'!C32+'Week 48'!C32+'Week 49'!C32+'Week 50'!C32+'Week 51'!C32+'Week 52'!C32</f>
        <v>390</v>
      </c>
      <c r="D32" s="18">
        <f>'Week 1'!D32+'Week 2'!D32+'Week 3'!D32+'Week 4'!D32+'Week 5'!D32+'Week 6'!D32+'Week 7'!D32+'Week 8'!D32+'Week 9'!D32+'Week 10'!D32+'Week 11'!D32+'Week 12'!D32+'Week 13'!D32+'Week 14'!D32+'Week 15'!D32+'Week 16'!D32+'Week 17'!D32+'Week 18'!D32+'Week 19'!D32+'Week 20'!D32+'Week 21'!D32+'Week 22'!D32+'Week 23'!D32+'Week 24'!D32+'Week 25'!D32+'Week 26'!D32+'Week 27'!D32+'Week 28'!D32+'Week 29'!D32+'Week 30'!D32+'Week 31'!D32+'Week 32'!D32+'Week 33'!D32+'Week 34'!D32+'Week 35'!D32+'Week 36'!D32+'Week 37'!D32+'Week 38'!D32+'Week 39'!D32+'Week 40'!D32+'Week 41'!D32+'Week 42'!D32+'Week 43'!D32+'Week 44'!D32+'Week 45'!D32+'Week 46'!D32+'Week 47'!D32+'Week 48'!D32+'Week 49'!D32+'Week 50'!D32+'Week 51'!D32+'Week 52'!D32</f>
        <v>390</v>
      </c>
      <c r="E32" s="18">
        <f>'Week 1'!E32+'Week 2'!E32+'Week 3'!E32+'Week 4'!E32+'Week 5'!E32+'Week 6'!E32+'Week 7'!E32+'Week 8'!E32+'Week 9'!E32+'Week 10'!E32+'Week 11'!E32+'Week 12'!E32+'Week 13'!E32+'Week 14'!E32+'Week 15'!E32+'Week 16'!E32+'Week 17'!E32+'Week 18'!E32+'Week 19'!E32+'Week 20'!E32+'Week 21'!E32+'Week 22'!E32+'Week 23'!E32+'Week 24'!E32+'Week 25'!E32+'Week 26'!E32+'Week 27'!E32+'Week 28'!E32+'Week 29'!E32+'Week 30'!E32+'Week 31'!E32+'Week 32'!E32+'Week 33'!E32+'Week 34'!E32+'Week 35'!E32+'Week 36'!E32+'Week 37'!E32+'Week 38'!E32+'Week 39'!E32+'Week 40'!E32+'Week 41'!E32+'Week 42'!E32+'Week 43'!E32+'Week 44'!E32+'Week 45'!E32+'Week 46'!E32+'Week 47'!E32+'Week 48'!E32+'Week 49'!E32+'Week 50'!E32+'Week 51'!E32+'Week 52'!E32</f>
        <v>390</v>
      </c>
      <c r="F32" s="18">
        <f>'Week 1'!F32+'Week 2'!F32+'Week 3'!F32+'Week 4'!F32+'Week 5'!F32+'Week 6'!F32+'Week 7'!F32+'Week 8'!F32+'Week 9'!F32+'Week 10'!F32+'Week 11'!F32+'Week 12'!F32+'Week 13'!F32+'Week 14'!F32+'Week 15'!F32+'Week 16'!F32+'Week 17'!F32+'Week 18'!F32+'Week 19'!F32+'Week 20'!F32+'Week 21'!F32+'Week 22'!F32+'Week 23'!F32+'Week 24'!F32+'Week 25'!F32+'Week 26'!F32+'Week 27'!F32+'Week 28'!F32+'Week 29'!F32+'Week 30'!F32+'Week 31'!F32+'Week 32'!F32+'Week 33'!F32+'Week 34'!F32+'Week 35'!F32+'Week 36'!F32+'Week 37'!F32+'Week 38'!F32+'Week 39'!F32+'Week 40'!F32+'Week 41'!F32+'Week 42'!F32+'Week 43'!F32+'Week 44'!F32+'Week 45'!F32+'Week 46'!F32+'Week 47'!F32+'Week 48'!F32+'Week 49'!F32+'Week 50'!F32+'Week 51'!F32+'Week 52'!F32</f>
        <v>390</v>
      </c>
      <c r="G32" s="18">
        <f>'Week 1'!G32+'Week 2'!G32+'Week 3'!G32+'Week 4'!G32+'Week 5'!G32+'Week 6'!G32+'Week 7'!G32+'Week 8'!G32+'Week 9'!G32+'Week 10'!G32+'Week 11'!G32+'Week 12'!G32+'Week 13'!G32+'Week 14'!G32+'Week 15'!G32+'Week 16'!G32+'Week 17'!G32+'Week 18'!G32+'Week 19'!G32+'Week 20'!G32+'Week 21'!G32+'Week 22'!G32+'Week 23'!G32+'Week 24'!G32+'Week 25'!G32+'Week 26'!G32+'Week 27'!G32+'Week 28'!G32+'Week 29'!G32+'Week 30'!G32+'Week 31'!G32+'Week 32'!G32+'Week 33'!G32+'Week 34'!G32+'Week 35'!G32+'Week 36'!G32+'Week 37'!G32+'Week 38'!G32+'Week 39'!G32+'Week 40'!G32+'Week 41'!G32+'Week 42'!G32+'Week 43'!G32+'Week 44'!G32+'Week 45'!G32+'Week 46'!G32+'Week 47'!G32+'Week 48'!G32+'Week 49'!G32+'Week 50'!G32+'Week 51'!G32+'Week 52'!G32</f>
        <v>390</v>
      </c>
      <c r="H32" s="18">
        <f>'Week 1'!H32+'Week 2'!H32+'Week 3'!H32+'Week 4'!H32+'Week 5'!H32+'Week 6'!H32+'Week 7'!H32+'Week 8'!H32+'Week 9'!H32+'Week 10'!H32+'Week 11'!H32+'Week 12'!H32+'Week 13'!H32+'Week 14'!H32+'Week 15'!H32+'Week 16'!H32+'Week 17'!H32+'Week 18'!H32+'Week 19'!H32+'Week 20'!H32+'Week 21'!H32+'Week 22'!H32+'Week 23'!H32+'Week 24'!H32+'Week 25'!H32+'Week 26'!H32+'Week 27'!H32+'Week 28'!H32+'Week 29'!H32+'Week 30'!H32+'Week 31'!H32+'Week 32'!H32+'Week 33'!H32+'Week 34'!H32+'Week 35'!H32+'Week 36'!H32+'Week 37'!H32+'Week 38'!H32+'Week 39'!H32+'Week 40'!H32+'Week 41'!H32+'Week 42'!H32+'Week 43'!H32+'Week 44'!H32+'Week 45'!H32+'Week 46'!H32+'Week 47'!H32+'Week 48'!H32+'Week 49'!H32+'Week 50'!H32+'Week 51'!H32+'Week 52'!H32</f>
        <v>390</v>
      </c>
      <c r="I32" s="18">
        <f>'Week 1'!I32+'Week 2'!I32+'Week 3'!I32+'Week 4'!I32+'Week 5'!I32+'Week 6'!I32+'Week 7'!I32+'Week 8'!I32+'Week 9'!I32+'Week 10'!I32+'Week 11'!I32+'Week 12'!I32+'Week 13'!I32+'Week 14'!I32+'Week 15'!I32+'Week 16'!I32+'Week 17'!I32+'Week 18'!I32+'Week 19'!I32+'Week 20'!I32+'Week 21'!I32+'Week 22'!I32+'Week 23'!I32+'Week 24'!I32+'Week 25'!I32+'Week 26'!I32+'Week 27'!I32+'Week 28'!I32+'Week 29'!I32+'Week 30'!I32+'Week 31'!I32+'Week 32'!I32+'Week 33'!I32+'Week 34'!I32+'Week 35'!I32+'Week 36'!I32+'Week 37'!I32+'Week 38'!I32+'Week 39'!I32+'Week 40'!I32+'Week 41'!I32+'Week 42'!I32+'Week 43'!I32+'Week 44'!I32+'Week 45'!I32+'Week 46'!I32+'Week 47'!I32+'Week 48'!I32+'Week 49'!I32+'Week 50'!I32+'Week 51'!I32+'Week 52'!I32</f>
        <v>390</v>
      </c>
      <c r="J32" s="39"/>
      <c r="K32" s="18">
        <f>SUM(C32:I32)</f>
        <v>2730</v>
      </c>
      <c r="L32" s="4"/>
      <c r="M32" s="4"/>
    </row>
    <row r="33" spans="1:13" ht="15.75" customHeight="1">
      <c r="A33" s="338"/>
      <c r="B33" s="64" t="s">
        <v>4</v>
      </c>
      <c r="C33" s="42">
        <f t="shared" ref="C33:I33" si="5">IF(C31=0,0,C32/C31)</f>
        <v>1.0228971594932723</v>
      </c>
      <c r="D33" s="42">
        <f t="shared" si="5"/>
        <v>1.108426886457297</v>
      </c>
      <c r="E33" s="42">
        <f t="shared" si="5"/>
        <v>1.2551493305870236</v>
      </c>
      <c r="F33" s="42">
        <f t="shared" si="5"/>
        <v>1.0275867520354123</v>
      </c>
      <c r="G33" s="42">
        <f t="shared" si="5"/>
        <v>1.0448760884125918</v>
      </c>
      <c r="H33" s="42">
        <f t="shared" si="5"/>
        <v>1.0220125786163521</v>
      </c>
      <c r="I33" s="42">
        <f t="shared" si="5"/>
        <v>1.0202746893394374</v>
      </c>
      <c r="J33" s="41"/>
      <c r="K33" s="42">
        <f>IF(K31=0,0,K32/K31)</f>
        <v>1.0662105004159392</v>
      </c>
      <c r="L33" s="4"/>
      <c r="M33" s="4"/>
    </row>
    <row r="34" spans="1:13" ht="12" customHeight="1">
      <c r="A34" s="25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>
      <c r="A35" s="336" t="str">
        <f>'Week 1'!A35:A37</f>
        <v xml:space="preserve">Lobby Attendant                         PM Shift </v>
      </c>
      <c r="B35" s="64" t="s">
        <v>2</v>
      </c>
      <c r="C35" s="18">
        <f>'Week 1'!C35+'Week 2'!C35+'Week 3'!C35+'Week 4'!C35+'Week 5'!C35+'Week 6'!C35+'Week 7'!C35+'Week 8'!C35+'Week 9'!C35+'Week 10'!C35+'Week 11'!C35+'Week 12'!C35+'Week 13'!C35+'Week 14'!C35+'Week 15'!C35+'Week 16'!C35+'Week 17'!C35+'Week 18'!C35+'Week 19'!C35+'Week 20'!C35+'Week 21'!C35+'Week 22'!C35+'Week 23'!C35+'Week 24'!C35+'Week 25'!C35+'Week 26'!C35+'Week 27'!C35+'Week 28'!C35+'Week 29'!C35+'Week 30'!C35+'Week 31'!C35+'Week 32'!C35+'Week 33'!C35+'Week 34'!C35+'Week 35'!C35+'Week 36'!C35+'Week 37'!C35+'Week 38'!C35+'Week 39'!C35+'Week 40'!C35+'Week 41'!C35+'Week 42'!C35+'Week 43'!C35+'Week 44'!C35+'Week 45'!C35+'Week 46'!C35+'Week 47'!C35+'Week 48'!C35+'Week 49'!C35+'Week 50'!C35+'Week 51'!C35+'Week 52'!C35</f>
        <v>381.82000000000005</v>
      </c>
      <c r="D35" s="18">
        <f>'Week 1'!D35+'Week 2'!D35+'Week 3'!D35+'Week 4'!D35+'Week 5'!D35+'Week 6'!D35+'Week 7'!D35+'Week 8'!D35+'Week 9'!D35+'Week 10'!D35+'Week 11'!D35+'Week 12'!D35+'Week 13'!D35+'Week 14'!D35+'Week 15'!D35+'Week 16'!D35+'Week 17'!D35+'Week 18'!D35+'Week 19'!D35+'Week 20'!D35+'Week 21'!D35+'Week 22'!D35+'Week 23'!D35+'Week 24'!D35+'Week 25'!D35+'Week 26'!D35+'Week 27'!D35+'Week 28'!D35+'Week 29'!D35+'Week 30'!D35+'Week 31'!D35+'Week 32'!D35+'Week 33'!D35+'Week 34'!D35+'Week 35'!D35+'Week 36'!D35+'Week 37'!D35+'Week 38'!D35+'Week 39'!D35+'Week 40'!D35+'Week 41'!D35+'Week 42'!D35+'Week 43'!D35+'Week 44'!D35+'Week 45'!D35+'Week 46'!D35+'Week 47'!D35+'Week 48'!D35+'Week 49'!D35+'Week 50'!D35+'Week 51'!D35+'Week 52'!D35</f>
        <v>341.32000000000005</v>
      </c>
      <c r="E35" s="18">
        <f>'Week 1'!E35+'Week 2'!E35+'Week 3'!E35+'Week 4'!E35+'Week 5'!E35+'Week 6'!E35+'Week 7'!E35+'Week 8'!E35+'Week 9'!E35+'Week 10'!E35+'Week 11'!E35+'Week 12'!E35+'Week 13'!E35+'Week 14'!E35+'Week 15'!E35+'Week 16'!E35+'Week 17'!E35+'Week 18'!E35+'Week 19'!E35+'Week 20'!E35+'Week 21'!E35+'Week 22'!E35+'Week 23'!E35+'Week 24'!E35+'Week 25'!E35+'Week 26'!E35+'Week 27'!E35+'Week 28'!E35+'Week 29'!E35+'Week 30'!E35+'Week 31'!E35+'Week 32'!E35+'Week 33'!E35+'Week 34'!E35+'Week 35'!E35+'Week 36'!E35+'Week 37'!E35+'Week 38'!E35+'Week 39'!E35+'Week 40'!E35+'Week 41'!E35+'Week 42'!E35+'Week 43'!E35+'Week 44'!E35+'Week 45'!E35+'Week 46'!E35+'Week 47'!E35+'Week 48'!E35+'Week 49'!E35+'Week 50'!E35+'Week 51'!E35+'Week 52'!E35</f>
        <v>357.32000000000005</v>
      </c>
      <c r="F35" s="18">
        <f>'Week 1'!F35+'Week 2'!F35+'Week 3'!F35+'Week 4'!F35+'Week 5'!F35+'Week 6'!F35+'Week 7'!F35+'Week 8'!F35+'Week 9'!F35+'Week 10'!F35+'Week 11'!F35+'Week 12'!F35+'Week 13'!F35+'Week 14'!F35+'Week 15'!F35+'Week 16'!F35+'Week 17'!F35+'Week 18'!F35+'Week 19'!F35+'Week 20'!F35+'Week 21'!F35+'Week 22'!F35+'Week 23'!F35+'Week 24'!F35+'Week 25'!F35+'Week 26'!F35+'Week 27'!F35+'Week 28'!F35+'Week 29'!F35+'Week 30'!F35+'Week 31'!F35+'Week 32'!F35+'Week 33'!F35+'Week 34'!F35+'Week 35'!F35+'Week 36'!F35+'Week 37'!F35+'Week 38'!F35+'Week 39'!F35+'Week 40'!F35+'Week 41'!F35+'Week 42'!F35+'Week 43'!F35+'Week 44'!F35+'Week 45'!F35+'Week 46'!F35+'Week 47'!F35+'Week 48'!F35+'Week 49'!F35+'Week 50'!F35+'Week 51'!F35+'Week 52'!F35</f>
        <v>387.02000000000004</v>
      </c>
      <c r="G35" s="18">
        <f>'Week 1'!G35+'Week 2'!G35+'Week 3'!G35+'Week 4'!G35+'Week 5'!G35+'Week 6'!G35+'Week 7'!G35+'Week 8'!G35+'Week 9'!G35+'Week 10'!G35+'Week 11'!G35+'Week 12'!G35+'Week 13'!G35+'Week 14'!G35+'Week 15'!G35+'Week 16'!G35+'Week 17'!G35+'Week 18'!G35+'Week 19'!G35+'Week 20'!G35+'Week 21'!G35+'Week 22'!G35+'Week 23'!G35+'Week 24'!G35+'Week 25'!G35+'Week 26'!G35+'Week 27'!G35+'Week 28'!G35+'Week 29'!G35+'Week 30'!G35+'Week 31'!G35+'Week 32'!G35+'Week 33'!G35+'Week 34'!G35+'Week 35'!G35+'Week 36'!G35+'Week 37'!G35+'Week 38'!G35+'Week 39'!G35+'Week 40'!G35+'Week 41'!G35+'Week 42'!G35+'Week 43'!G35+'Week 44'!G35+'Week 45'!G35+'Week 46'!G35+'Week 47'!G35+'Week 48'!G35+'Week 49'!G35+'Week 50'!G35+'Week 51'!G35+'Week 52'!G35</f>
        <v>385.05000000000007</v>
      </c>
      <c r="H35" s="18">
        <f>'Week 1'!H35+'Week 2'!H35+'Week 3'!H35+'Week 4'!H35+'Week 5'!H35+'Week 6'!H35+'Week 7'!H35+'Week 8'!H35+'Week 9'!H35+'Week 10'!H35+'Week 11'!H35+'Week 12'!H35+'Week 13'!H35+'Week 14'!H35+'Week 15'!H35+'Week 16'!H35+'Week 17'!H35+'Week 18'!H35+'Week 19'!H35+'Week 20'!H35+'Week 21'!H35+'Week 22'!H35+'Week 23'!H35+'Week 24'!H35+'Week 25'!H35+'Week 26'!H35+'Week 27'!H35+'Week 28'!H35+'Week 29'!H35+'Week 30'!H35+'Week 31'!H35+'Week 32'!H35+'Week 33'!H35+'Week 34'!H35+'Week 35'!H35+'Week 36'!H35+'Week 37'!H35+'Week 38'!H35+'Week 39'!H35+'Week 40'!H35+'Week 41'!H35+'Week 42'!H35+'Week 43'!H35+'Week 44'!H35+'Week 45'!H35+'Week 46'!H35+'Week 47'!H35+'Week 48'!H35+'Week 49'!H35+'Week 50'!H35+'Week 51'!H35+'Week 52'!H35</f>
        <v>387.57000000000005</v>
      </c>
      <c r="I35" s="18">
        <f>'Week 1'!I35+'Week 2'!I35+'Week 3'!I35+'Week 4'!I35+'Week 5'!I35+'Week 6'!I35+'Week 7'!I35+'Week 8'!I35+'Week 9'!I35+'Week 10'!I35+'Week 11'!I35+'Week 12'!I35+'Week 13'!I35+'Week 14'!I35+'Week 15'!I35+'Week 16'!I35+'Week 17'!I35+'Week 18'!I35+'Week 19'!I35+'Week 20'!I35+'Week 21'!I35+'Week 22'!I35+'Week 23'!I35+'Week 24'!I35+'Week 25'!I35+'Week 26'!I35+'Week 27'!I35+'Week 28'!I35+'Week 29'!I35+'Week 30'!I35+'Week 31'!I35+'Week 32'!I35+'Week 33'!I35+'Week 34'!I35+'Week 35'!I35+'Week 36'!I35+'Week 37'!I35+'Week 38'!I35+'Week 39'!I35+'Week 40'!I35+'Week 41'!I35+'Week 42'!I35+'Week 43'!I35+'Week 44'!I35+'Week 45'!I35+'Week 46'!I35+'Week 47'!I35+'Week 48'!I35+'Week 49'!I35+'Week 50'!I35+'Week 51'!I35+'Week 52'!I35</f>
        <v>362.93</v>
      </c>
      <c r="J35" s="39"/>
      <c r="K35" s="18">
        <f>SUM(C35:I35)</f>
        <v>2603.0300000000002</v>
      </c>
      <c r="L35" s="4"/>
      <c r="M35" s="4"/>
    </row>
    <row r="36" spans="1:13">
      <c r="A36" s="337"/>
      <c r="B36" s="65" t="s">
        <v>3</v>
      </c>
      <c r="C36" s="18">
        <f>'Week 1'!C36+'Week 2'!C36+'Week 3'!C36+'Week 4'!C36+'Week 5'!C36+'Week 6'!C36+'Week 7'!C36+'Week 8'!C36+'Week 9'!C36+'Week 10'!C36+'Week 11'!C36+'Week 12'!C36+'Week 13'!C36+'Week 14'!C36+'Week 15'!C36+'Week 16'!C36+'Week 17'!C36+'Week 18'!C36+'Week 19'!C36+'Week 20'!C36+'Week 21'!C36+'Week 22'!C36+'Week 23'!C36+'Week 24'!C36+'Week 25'!C36+'Week 26'!C36+'Week 27'!C36+'Week 28'!C36+'Week 29'!C36+'Week 30'!C36+'Week 31'!C36+'Week 32'!C36+'Week 33'!C36+'Week 34'!C36+'Week 35'!C36+'Week 36'!C36+'Week 37'!C36+'Week 38'!C36+'Week 39'!C36+'Week 40'!C36+'Week 41'!C36+'Week 42'!C36+'Week 43'!C36+'Week 44'!C36+'Week 45'!C36+'Week 46'!C36+'Week 47'!C36+'Week 48'!C36+'Week 49'!C36+'Week 50'!C36+'Week 51'!C36+'Week 52'!C36</f>
        <v>390</v>
      </c>
      <c r="D36" s="18">
        <f>'Week 1'!D36+'Week 2'!D36+'Week 3'!D36+'Week 4'!D36+'Week 5'!D36+'Week 6'!D36+'Week 7'!D36+'Week 8'!D36+'Week 9'!D36+'Week 10'!D36+'Week 11'!D36+'Week 12'!D36+'Week 13'!D36+'Week 14'!D36+'Week 15'!D36+'Week 16'!D36+'Week 17'!D36+'Week 18'!D36+'Week 19'!D36+'Week 20'!D36+'Week 21'!D36+'Week 22'!D36+'Week 23'!D36+'Week 24'!D36+'Week 25'!D36+'Week 26'!D36+'Week 27'!D36+'Week 28'!D36+'Week 29'!D36+'Week 30'!D36+'Week 31'!D36+'Week 32'!D36+'Week 33'!D36+'Week 34'!D36+'Week 35'!D36+'Week 36'!D36+'Week 37'!D36+'Week 38'!D36+'Week 39'!D36+'Week 40'!D36+'Week 41'!D36+'Week 42'!D36+'Week 43'!D36+'Week 44'!D36+'Week 45'!D36+'Week 46'!D36+'Week 47'!D36+'Week 48'!D36+'Week 49'!D36+'Week 50'!D36+'Week 51'!D36+'Week 52'!D36</f>
        <v>390</v>
      </c>
      <c r="E36" s="18">
        <f>'Week 1'!E36+'Week 2'!E36+'Week 3'!E36+'Week 4'!E36+'Week 5'!E36+'Week 6'!E36+'Week 7'!E36+'Week 8'!E36+'Week 9'!E36+'Week 10'!E36+'Week 11'!E36+'Week 12'!E36+'Week 13'!E36+'Week 14'!E36+'Week 15'!E36+'Week 16'!E36+'Week 17'!E36+'Week 18'!E36+'Week 19'!E36+'Week 20'!E36+'Week 21'!E36+'Week 22'!E36+'Week 23'!E36+'Week 24'!E36+'Week 25'!E36+'Week 26'!E36+'Week 27'!E36+'Week 28'!E36+'Week 29'!E36+'Week 30'!E36+'Week 31'!E36+'Week 32'!E36+'Week 33'!E36+'Week 34'!E36+'Week 35'!E36+'Week 36'!E36+'Week 37'!E36+'Week 38'!E36+'Week 39'!E36+'Week 40'!E36+'Week 41'!E36+'Week 42'!E36+'Week 43'!E36+'Week 44'!E36+'Week 45'!E36+'Week 46'!E36+'Week 47'!E36+'Week 48'!E36+'Week 49'!E36+'Week 50'!E36+'Week 51'!E36+'Week 52'!E36</f>
        <v>390</v>
      </c>
      <c r="F36" s="18">
        <f>'Week 1'!F36+'Week 2'!F36+'Week 3'!F36+'Week 4'!F36+'Week 5'!F36+'Week 6'!F36+'Week 7'!F36+'Week 8'!F36+'Week 9'!F36+'Week 10'!F36+'Week 11'!F36+'Week 12'!F36+'Week 13'!F36+'Week 14'!F36+'Week 15'!F36+'Week 16'!F36+'Week 17'!F36+'Week 18'!F36+'Week 19'!F36+'Week 20'!F36+'Week 21'!F36+'Week 22'!F36+'Week 23'!F36+'Week 24'!F36+'Week 25'!F36+'Week 26'!F36+'Week 27'!F36+'Week 28'!F36+'Week 29'!F36+'Week 30'!F36+'Week 31'!F36+'Week 32'!F36+'Week 33'!F36+'Week 34'!F36+'Week 35'!F36+'Week 36'!F36+'Week 37'!F36+'Week 38'!F36+'Week 39'!F36+'Week 40'!F36+'Week 41'!F36+'Week 42'!F36+'Week 43'!F36+'Week 44'!F36+'Week 45'!F36+'Week 46'!F36+'Week 47'!F36+'Week 48'!F36+'Week 49'!F36+'Week 50'!F36+'Week 51'!F36+'Week 52'!F36</f>
        <v>390</v>
      </c>
      <c r="G36" s="18">
        <f>'Week 1'!G36+'Week 2'!G36+'Week 3'!G36+'Week 4'!G36+'Week 5'!G36+'Week 6'!G36+'Week 7'!G36+'Week 8'!G36+'Week 9'!G36+'Week 10'!G36+'Week 11'!G36+'Week 12'!G36+'Week 13'!G36+'Week 14'!G36+'Week 15'!G36+'Week 16'!G36+'Week 17'!G36+'Week 18'!G36+'Week 19'!G36+'Week 20'!G36+'Week 21'!G36+'Week 22'!G36+'Week 23'!G36+'Week 24'!G36+'Week 25'!G36+'Week 26'!G36+'Week 27'!G36+'Week 28'!G36+'Week 29'!G36+'Week 30'!G36+'Week 31'!G36+'Week 32'!G36+'Week 33'!G36+'Week 34'!G36+'Week 35'!G36+'Week 36'!G36+'Week 37'!G36+'Week 38'!G36+'Week 39'!G36+'Week 40'!G36+'Week 41'!G36+'Week 42'!G36+'Week 43'!G36+'Week 44'!G36+'Week 45'!G36+'Week 46'!G36+'Week 47'!G36+'Week 48'!G36+'Week 49'!G36+'Week 50'!G36+'Week 51'!G36+'Week 52'!G36</f>
        <v>390</v>
      </c>
      <c r="H36" s="18">
        <f>'Week 1'!H36+'Week 2'!H36+'Week 3'!H36+'Week 4'!H36+'Week 5'!H36+'Week 6'!H36+'Week 7'!H36+'Week 8'!H36+'Week 9'!H36+'Week 10'!H36+'Week 11'!H36+'Week 12'!H36+'Week 13'!H36+'Week 14'!H36+'Week 15'!H36+'Week 16'!H36+'Week 17'!H36+'Week 18'!H36+'Week 19'!H36+'Week 20'!H36+'Week 21'!H36+'Week 22'!H36+'Week 23'!H36+'Week 24'!H36+'Week 25'!H36+'Week 26'!H36+'Week 27'!H36+'Week 28'!H36+'Week 29'!H36+'Week 30'!H36+'Week 31'!H36+'Week 32'!H36+'Week 33'!H36+'Week 34'!H36+'Week 35'!H36+'Week 36'!H36+'Week 37'!H36+'Week 38'!H36+'Week 39'!H36+'Week 40'!H36+'Week 41'!H36+'Week 42'!H36+'Week 43'!H36+'Week 44'!H36+'Week 45'!H36+'Week 46'!H36+'Week 47'!H36+'Week 48'!H36+'Week 49'!H36+'Week 50'!H36+'Week 51'!H36+'Week 52'!H36</f>
        <v>390</v>
      </c>
      <c r="I36" s="18">
        <f>'Week 1'!I36+'Week 2'!I36+'Week 3'!I36+'Week 4'!I36+'Week 5'!I36+'Week 6'!I36+'Week 7'!I36+'Week 8'!I36+'Week 9'!I36+'Week 10'!I36+'Week 11'!I36+'Week 12'!I36+'Week 13'!I36+'Week 14'!I36+'Week 15'!I36+'Week 16'!I36+'Week 17'!I36+'Week 18'!I36+'Week 19'!I36+'Week 20'!I36+'Week 21'!I36+'Week 22'!I36+'Week 23'!I36+'Week 24'!I36+'Week 25'!I36+'Week 26'!I36+'Week 27'!I36+'Week 28'!I36+'Week 29'!I36+'Week 30'!I36+'Week 31'!I36+'Week 32'!I36+'Week 33'!I36+'Week 34'!I36+'Week 35'!I36+'Week 36'!I36+'Week 37'!I36+'Week 38'!I36+'Week 39'!I36+'Week 40'!I36+'Week 41'!I36+'Week 42'!I36+'Week 43'!I36+'Week 44'!I36+'Week 45'!I36+'Week 46'!I36+'Week 47'!I36+'Week 48'!I36+'Week 49'!I36+'Week 50'!I36+'Week 51'!I36+'Week 52'!I36</f>
        <v>390</v>
      </c>
      <c r="J36" s="39"/>
      <c r="K36" s="18">
        <f>SUM(C36:I36)</f>
        <v>2730</v>
      </c>
      <c r="L36" s="4"/>
      <c r="M36" s="4"/>
    </row>
    <row r="37" spans="1:13" ht="15.75" customHeight="1">
      <c r="A37" s="338"/>
      <c r="B37" s="64" t="s">
        <v>4</v>
      </c>
      <c r="C37" s="42">
        <f t="shared" ref="C37:I37" si="6">IF(C35=0,0,C36/C35)</f>
        <v>1.0214237075061545</v>
      </c>
      <c r="D37" s="42">
        <f t="shared" si="6"/>
        <v>1.1426227587015116</v>
      </c>
      <c r="E37" s="42">
        <f t="shared" si="6"/>
        <v>1.0914586365162877</v>
      </c>
      <c r="F37" s="42">
        <f t="shared" si="6"/>
        <v>1.0076998604723268</v>
      </c>
      <c r="G37" s="42">
        <f t="shared" si="6"/>
        <v>1.0128554733151538</v>
      </c>
      <c r="H37" s="42">
        <f t="shared" si="6"/>
        <v>1.0062698351265575</v>
      </c>
      <c r="I37" s="42">
        <f t="shared" si="6"/>
        <v>1.0745873859972996</v>
      </c>
      <c r="J37" s="41"/>
      <c r="K37" s="42">
        <f>IF(K35=0,0,K36/K35)</f>
        <v>1.0487777705212771</v>
      </c>
      <c r="L37" s="4"/>
      <c r="M37" s="4"/>
    </row>
    <row r="38" spans="1:13" ht="12" customHeight="1">
      <c r="A38" s="25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.75" customHeight="1">
      <c r="A39" s="336" t="str">
        <f>'Week 1'!A39:A41</f>
        <v>Public Areas Attendant                       Grave Shift</v>
      </c>
      <c r="B39" s="64" t="s">
        <v>2</v>
      </c>
      <c r="C39" s="18">
        <f>'Week 1'!C39+'Week 2'!C39+'Week 3'!C39+'Week 4'!C39+'Week 5'!C39+'Week 6'!C39+'Week 7'!C39+'Week 8'!C39+'Week 9'!C39+'Week 10'!C39+'Week 11'!C39+'Week 12'!C39+'Week 13'!C39+'Week 14'!C39+'Week 15'!C39+'Week 16'!C39+'Week 17'!C39+'Week 18'!C39+'Week 19'!C39+'Week 20'!C39+'Week 21'!C39+'Week 22'!C39+'Week 23'!C39+'Week 24'!C39+'Week 25'!C39+'Week 26'!C39+'Week 27'!C39+'Week 28'!C39+'Week 29'!C39+'Week 30'!C39+'Week 31'!C39+'Week 32'!C39+'Week 33'!C39+'Week 34'!C39+'Week 35'!C39+'Week 36'!C39+'Week 37'!C39+'Week 38'!C39+'Week 39'!C39+'Week 40'!C39+'Week 41'!C39+'Week 42'!C39+'Week 43'!C39+'Week 44'!C39+'Week 45'!C39+'Week 46'!C39+'Week 47'!C39+'Week 48'!C39+'Week 49'!C39+'Week 50'!C39+'Week 51'!C39+'Week 52'!C39</f>
        <v>748.02000000000021</v>
      </c>
      <c r="D39" s="18">
        <f>'Week 1'!D39+'Week 2'!D39+'Week 3'!D39+'Week 4'!D39+'Week 5'!D39+'Week 6'!D39+'Week 7'!D39+'Week 8'!D39+'Week 9'!D39+'Week 10'!D39+'Week 11'!D39+'Week 12'!D39+'Week 13'!D39+'Week 14'!D39+'Week 15'!D39+'Week 16'!D39+'Week 17'!D39+'Week 18'!D39+'Week 19'!D39+'Week 20'!D39+'Week 21'!D39+'Week 22'!D39+'Week 23'!D39+'Week 24'!D39+'Week 25'!D39+'Week 26'!D39+'Week 27'!D39+'Week 28'!D39+'Week 29'!D39+'Week 30'!D39+'Week 31'!D39+'Week 32'!D39+'Week 33'!D39+'Week 34'!D39+'Week 35'!D39+'Week 36'!D39+'Week 37'!D39+'Week 38'!D39+'Week 39'!D39+'Week 40'!D39+'Week 41'!D39+'Week 42'!D39+'Week 43'!D39+'Week 44'!D39+'Week 45'!D39+'Week 46'!D39+'Week 47'!D39+'Week 48'!D39+'Week 49'!D39+'Week 50'!D39+'Week 51'!D39+'Week 52'!D39</f>
        <v>583.58000000000004</v>
      </c>
      <c r="E39" s="18">
        <f>'Week 1'!E39+'Week 2'!E39+'Week 3'!E39+'Week 4'!E39+'Week 5'!E39+'Week 6'!E39+'Week 7'!E39+'Week 8'!E39+'Week 9'!E39+'Week 10'!E39+'Week 11'!E39+'Week 12'!E39+'Week 13'!E39+'Week 14'!E39+'Week 15'!E39+'Week 16'!E39+'Week 17'!E39+'Week 18'!E39+'Week 19'!E39+'Week 20'!E39+'Week 21'!E39+'Week 22'!E39+'Week 23'!E39+'Week 24'!E39+'Week 25'!E39+'Week 26'!E39+'Week 27'!E39+'Week 28'!E39+'Week 29'!E39+'Week 30'!E39+'Week 31'!E39+'Week 32'!E39+'Week 33'!E39+'Week 34'!E39+'Week 35'!E39+'Week 36'!E39+'Week 37'!E39+'Week 38'!E39+'Week 39'!E39+'Week 40'!E39+'Week 41'!E39+'Week 42'!E39+'Week 43'!E39+'Week 44'!E39+'Week 45'!E39+'Week 46'!E39+'Week 47'!E39+'Week 48'!E39+'Week 49'!E39+'Week 50'!E39+'Week 51'!E39+'Week 52'!E39</f>
        <v>570.59000000000015</v>
      </c>
      <c r="F39" s="18">
        <f>'Week 1'!F39+'Week 2'!F39+'Week 3'!F39+'Week 4'!F39+'Week 5'!F39+'Week 6'!F39+'Week 7'!F39+'Week 8'!F39+'Week 9'!F39+'Week 10'!F39+'Week 11'!F39+'Week 12'!F39+'Week 13'!F39+'Week 14'!F39+'Week 15'!F39+'Week 16'!F39+'Week 17'!F39+'Week 18'!F39+'Week 19'!F39+'Week 20'!F39+'Week 21'!F39+'Week 22'!F39+'Week 23'!F39+'Week 24'!F39+'Week 25'!F39+'Week 26'!F39+'Week 27'!F39+'Week 28'!F39+'Week 29'!F39+'Week 30'!F39+'Week 31'!F39+'Week 32'!F39+'Week 33'!F39+'Week 34'!F39+'Week 35'!F39+'Week 36'!F39+'Week 37'!F39+'Week 38'!F39+'Week 39'!F39+'Week 40'!F39+'Week 41'!F39+'Week 42'!F39+'Week 43'!F39+'Week 44'!F39+'Week 45'!F39+'Week 46'!F39+'Week 47'!F39+'Week 48'!F39+'Week 49'!F39+'Week 50'!F39+'Week 51'!F39+'Week 52'!F39</f>
        <v>583.97000000000014</v>
      </c>
      <c r="G39" s="18">
        <f>'Week 1'!G39+'Week 2'!G39+'Week 3'!G39+'Week 4'!G39+'Week 5'!G39+'Week 6'!G39+'Week 7'!G39+'Week 8'!G39+'Week 9'!G39+'Week 10'!G39+'Week 11'!G39+'Week 12'!G39+'Week 13'!G39+'Week 14'!G39+'Week 15'!G39+'Week 16'!G39+'Week 17'!G39+'Week 18'!G39+'Week 19'!G39+'Week 20'!G39+'Week 21'!G39+'Week 22'!G39+'Week 23'!G39+'Week 24'!G39+'Week 25'!G39+'Week 26'!G39+'Week 27'!G39+'Week 28'!G39+'Week 29'!G39+'Week 30'!G39+'Week 31'!G39+'Week 32'!G39+'Week 33'!G39+'Week 34'!G39+'Week 35'!G39+'Week 36'!G39+'Week 37'!G39+'Week 38'!G39+'Week 39'!G39+'Week 40'!G39+'Week 41'!G39+'Week 42'!G39+'Week 43'!G39+'Week 44'!G39+'Week 45'!G39+'Week 46'!G39+'Week 47'!G39+'Week 48'!G39+'Week 49'!G39+'Week 50'!G39+'Week 51'!G39+'Week 52'!G39</f>
        <v>598.05000000000007</v>
      </c>
      <c r="H39" s="18">
        <f>'Week 1'!H39+'Week 2'!H39+'Week 3'!H39+'Week 4'!H39+'Week 5'!H39+'Week 6'!H39+'Week 7'!H39+'Week 8'!H39+'Week 9'!H39+'Week 10'!H39+'Week 11'!H39+'Week 12'!H39+'Week 13'!H39+'Week 14'!H39+'Week 15'!H39+'Week 16'!H39+'Week 17'!H39+'Week 18'!H39+'Week 19'!H39+'Week 20'!H39+'Week 21'!H39+'Week 22'!H39+'Week 23'!H39+'Week 24'!H39+'Week 25'!H39+'Week 26'!H39+'Week 27'!H39+'Week 28'!H39+'Week 29'!H39+'Week 30'!H39+'Week 31'!H39+'Week 32'!H39+'Week 33'!H39+'Week 34'!H39+'Week 35'!H39+'Week 36'!H39+'Week 37'!H39+'Week 38'!H39+'Week 39'!H39+'Week 40'!H39+'Week 41'!H39+'Week 42'!H39+'Week 43'!H39+'Week 44'!H39+'Week 45'!H39+'Week 46'!H39+'Week 47'!H39+'Week 48'!H39+'Week 49'!H39+'Week 50'!H39+'Week 51'!H39+'Week 52'!H39</f>
        <v>639.85</v>
      </c>
      <c r="I39" s="18">
        <f>'Week 1'!I39+'Week 2'!I39+'Week 3'!I39+'Week 4'!I39+'Week 5'!I39+'Week 6'!I39+'Week 7'!I39+'Week 8'!I39+'Week 9'!I39+'Week 10'!I39+'Week 11'!I39+'Week 12'!I39+'Week 13'!I39+'Week 14'!I39+'Week 15'!I39+'Week 16'!I39+'Week 17'!I39+'Week 18'!I39+'Week 19'!I39+'Week 20'!I39+'Week 21'!I39+'Week 22'!I39+'Week 23'!I39+'Week 24'!I39+'Week 25'!I39+'Week 26'!I39+'Week 27'!I39+'Week 28'!I39+'Week 29'!I39+'Week 30'!I39+'Week 31'!I39+'Week 32'!I39+'Week 33'!I39+'Week 34'!I39+'Week 35'!I39+'Week 36'!I39+'Week 37'!I39+'Week 38'!I39+'Week 39'!I39+'Week 40'!I39+'Week 41'!I39+'Week 42'!I39+'Week 43'!I39+'Week 44'!I39+'Week 45'!I39+'Week 46'!I39+'Week 47'!I39+'Week 48'!I39+'Week 49'!I39+'Week 50'!I39+'Week 51'!I39+'Week 52'!I39</f>
        <v>635.68000000000018</v>
      </c>
      <c r="J39" s="39"/>
      <c r="K39" s="18">
        <f>SUM(C39:I39)</f>
        <v>4359.7400000000007</v>
      </c>
      <c r="L39" s="4"/>
      <c r="M39" s="4"/>
    </row>
    <row r="40" spans="1:13" ht="15.75" customHeight="1">
      <c r="A40" s="337"/>
      <c r="B40" s="65" t="s">
        <v>3</v>
      </c>
      <c r="C40" s="18">
        <f>'Week 1'!C40+'Week 2'!C40+'Week 3'!C40+'Week 4'!C40+'Week 5'!C40+'Week 6'!C40+'Week 7'!C40+'Week 8'!C40+'Week 9'!C40+'Week 10'!C40+'Week 11'!C40+'Week 12'!C40+'Week 13'!C40+'Week 14'!C40+'Week 15'!C40+'Week 16'!C40+'Week 17'!C40+'Week 18'!C40+'Week 19'!C40+'Week 20'!C40+'Week 21'!C40+'Week 22'!C40+'Week 23'!C40+'Week 24'!C40+'Week 25'!C40+'Week 26'!C40+'Week 27'!C40+'Week 28'!C40+'Week 29'!C40+'Week 30'!C40+'Week 31'!C40+'Week 32'!C40+'Week 33'!C40+'Week 34'!C40+'Week 35'!C40+'Week 36'!C40+'Week 37'!C40+'Week 38'!C40+'Week 39'!C40+'Week 40'!C40+'Week 41'!C40+'Week 42'!C40+'Week 43'!C40+'Week 44'!C40+'Week 45'!C40+'Week 46'!C40+'Week 47'!C40+'Week 48'!C40+'Week 49'!C40+'Week 50'!C40+'Week 51'!C40+'Week 52'!C40</f>
        <v>593.83999999999992</v>
      </c>
      <c r="D40" s="18">
        <f>'Week 1'!D40+'Week 2'!D40+'Week 3'!D40+'Week 4'!D40+'Week 5'!D40+'Week 6'!D40+'Week 7'!D40+'Week 8'!D40+'Week 9'!D40+'Week 10'!D40+'Week 11'!D40+'Week 12'!D40+'Week 13'!D40+'Week 14'!D40+'Week 15'!D40+'Week 16'!D40+'Week 17'!D40+'Week 18'!D40+'Week 19'!D40+'Week 20'!D40+'Week 21'!D40+'Week 22'!D40+'Week 23'!D40+'Week 24'!D40+'Week 25'!D40+'Week 26'!D40+'Week 27'!D40+'Week 28'!D40+'Week 29'!D40+'Week 30'!D40+'Week 31'!D40+'Week 32'!D40+'Week 33'!D40+'Week 34'!D40+'Week 35'!D40+'Week 36'!D40+'Week 37'!D40+'Week 38'!D40+'Week 39'!D40+'Week 40'!D40+'Week 41'!D40+'Week 42'!D40+'Week 43'!D40+'Week 44'!D40+'Week 45'!D40+'Week 46'!D40+'Week 47'!D40+'Week 48'!D40+'Week 49'!D40+'Week 50'!D40+'Week 51'!D40+'Week 52'!D40</f>
        <v>593.83999999999992</v>
      </c>
      <c r="E40" s="18">
        <f>'Week 1'!E40+'Week 2'!E40+'Week 3'!E40+'Week 4'!E40+'Week 5'!E40+'Week 6'!E40+'Week 7'!E40+'Week 8'!E40+'Week 9'!E40+'Week 10'!E40+'Week 11'!E40+'Week 12'!E40+'Week 13'!E40+'Week 14'!E40+'Week 15'!E40+'Week 16'!E40+'Week 17'!E40+'Week 18'!E40+'Week 19'!E40+'Week 20'!E40+'Week 21'!E40+'Week 22'!E40+'Week 23'!E40+'Week 24'!E40+'Week 25'!E40+'Week 26'!E40+'Week 27'!E40+'Week 28'!E40+'Week 29'!E40+'Week 30'!E40+'Week 31'!E40+'Week 32'!E40+'Week 33'!E40+'Week 34'!E40+'Week 35'!E40+'Week 36'!E40+'Week 37'!E40+'Week 38'!E40+'Week 39'!E40+'Week 40'!E40+'Week 41'!E40+'Week 42'!E40+'Week 43'!E40+'Week 44'!E40+'Week 45'!E40+'Week 46'!E40+'Week 47'!E40+'Week 48'!E40+'Week 49'!E40+'Week 50'!E40+'Week 51'!E40+'Week 52'!E40</f>
        <v>593.83999999999992</v>
      </c>
      <c r="F40" s="18">
        <f>'Week 1'!F40+'Week 2'!F40+'Week 3'!F40+'Week 4'!F40+'Week 5'!F40+'Week 6'!F40+'Week 7'!F40+'Week 8'!F40+'Week 9'!F40+'Week 10'!F40+'Week 11'!F40+'Week 12'!F40+'Week 13'!F40+'Week 14'!F40+'Week 15'!F40+'Week 16'!F40+'Week 17'!F40+'Week 18'!F40+'Week 19'!F40+'Week 20'!F40+'Week 21'!F40+'Week 22'!F40+'Week 23'!F40+'Week 24'!F40+'Week 25'!F40+'Week 26'!F40+'Week 27'!F40+'Week 28'!F40+'Week 29'!F40+'Week 30'!F40+'Week 31'!F40+'Week 32'!F40+'Week 33'!F40+'Week 34'!F40+'Week 35'!F40+'Week 36'!F40+'Week 37'!F40+'Week 38'!F40+'Week 39'!F40+'Week 40'!F40+'Week 41'!F40+'Week 42'!F40+'Week 43'!F40+'Week 44'!F40+'Week 45'!F40+'Week 46'!F40+'Week 47'!F40+'Week 48'!F40+'Week 49'!F40+'Week 50'!F40+'Week 51'!F40+'Week 52'!F40</f>
        <v>593.83999999999992</v>
      </c>
      <c r="G40" s="18">
        <f>'Week 1'!G40+'Week 2'!G40+'Week 3'!G40+'Week 4'!G40+'Week 5'!G40+'Week 6'!G40+'Week 7'!G40+'Week 8'!G40+'Week 9'!G40+'Week 10'!G40+'Week 11'!G40+'Week 12'!G40+'Week 13'!G40+'Week 14'!G40+'Week 15'!G40+'Week 16'!G40+'Week 17'!G40+'Week 18'!G40+'Week 19'!G40+'Week 20'!G40+'Week 21'!G40+'Week 22'!G40+'Week 23'!G40+'Week 24'!G40+'Week 25'!G40+'Week 26'!G40+'Week 27'!G40+'Week 28'!G40+'Week 29'!G40+'Week 30'!G40+'Week 31'!G40+'Week 32'!G40+'Week 33'!G40+'Week 34'!G40+'Week 35'!G40+'Week 36'!G40+'Week 37'!G40+'Week 38'!G40+'Week 39'!G40+'Week 40'!G40+'Week 41'!G40+'Week 42'!G40+'Week 43'!G40+'Week 44'!G40+'Week 45'!G40+'Week 46'!G40+'Week 47'!G40+'Week 48'!G40+'Week 49'!G40+'Week 50'!G40+'Week 51'!G40+'Week 52'!G40</f>
        <v>593.83999999999992</v>
      </c>
      <c r="H40" s="18">
        <f>'Week 1'!H40+'Week 2'!H40+'Week 3'!H40+'Week 4'!H40+'Week 5'!H40+'Week 6'!H40+'Week 7'!H40+'Week 8'!H40+'Week 9'!H40+'Week 10'!H40+'Week 11'!H40+'Week 12'!H40+'Week 13'!H40+'Week 14'!H40+'Week 15'!H40+'Week 16'!H40+'Week 17'!H40+'Week 18'!H40+'Week 19'!H40+'Week 20'!H40+'Week 21'!H40+'Week 22'!H40+'Week 23'!H40+'Week 24'!H40+'Week 25'!H40+'Week 26'!H40+'Week 27'!H40+'Week 28'!H40+'Week 29'!H40+'Week 30'!H40+'Week 31'!H40+'Week 32'!H40+'Week 33'!H40+'Week 34'!H40+'Week 35'!H40+'Week 36'!H40+'Week 37'!H40+'Week 38'!H40+'Week 39'!H40+'Week 40'!H40+'Week 41'!H40+'Week 42'!H40+'Week 43'!H40+'Week 44'!H40+'Week 45'!H40+'Week 46'!H40+'Week 47'!H40+'Week 48'!H40+'Week 49'!H40+'Week 50'!H40+'Week 51'!H40+'Week 52'!H40</f>
        <v>593.83999999999992</v>
      </c>
      <c r="I40" s="18">
        <f>'Week 1'!I40+'Week 2'!I40+'Week 3'!I40+'Week 4'!I40+'Week 5'!I40+'Week 6'!I40+'Week 7'!I40+'Week 8'!I40+'Week 9'!I40+'Week 10'!I40+'Week 11'!I40+'Week 12'!I40+'Week 13'!I40+'Week 14'!I40+'Week 15'!I40+'Week 16'!I40+'Week 17'!I40+'Week 18'!I40+'Week 19'!I40+'Week 20'!I40+'Week 21'!I40+'Week 22'!I40+'Week 23'!I40+'Week 24'!I40+'Week 25'!I40+'Week 26'!I40+'Week 27'!I40+'Week 28'!I40+'Week 29'!I40+'Week 30'!I40+'Week 31'!I40+'Week 32'!I40+'Week 33'!I40+'Week 34'!I40+'Week 35'!I40+'Week 36'!I40+'Week 37'!I40+'Week 38'!I40+'Week 39'!I40+'Week 40'!I40+'Week 41'!I40+'Week 42'!I40+'Week 43'!I40+'Week 44'!I40+'Week 45'!I40+'Week 46'!I40+'Week 47'!I40+'Week 48'!I40+'Week 49'!I40+'Week 50'!I40+'Week 51'!I40+'Week 52'!I40</f>
        <v>593.83999999999992</v>
      </c>
      <c r="J40" s="39"/>
      <c r="K40" s="18">
        <f>SUM(C40:I40)</f>
        <v>4156.88</v>
      </c>
      <c r="L40" s="4"/>
      <c r="M40" s="4"/>
    </row>
    <row r="41" spans="1:13" ht="15.75" customHeight="1">
      <c r="A41" s="338"/>
      <c r="B41" s="64" t="s">
        <v>4</v>
      </c>
      <c r="C41" s="42">
        <f t="shared" ref="C41:I41" si="7">IF(C39=0,0,C40/C39)</f>
        <v>0.79388251651025343</v>
      </c>
      <c r="D41" s="42">
        <f t="shared" si="7"/>
        <v>1.0175811371191608</v>
      </c>
      <c r="E41" s="42">
        <f t="shared" si="7"/>
        <v>1.040747296657845</v>
      </c>
      <c r="F41" s="42">
        <f t="shared" si="7"/>
        <v>1.0169015531619772</v>
      </c>
      <c r="G41" s="42">
        <f t="shared" si="7"/>
        <v>0.99296045481147033</v>
      </c>
      <c r="H41" s="42">
        <f t="shared" si="7"/>
        <v>0.92809252168476974</v>
      </c>
      <c r="I41" s="42">
        <f t="shared" si="7"/>
        <v>0.93418071985904816</v>
      </c>
      <c r="J41" s="41"/>
      <c r="K41" s="42">
        <f>IF(K39=0,0,K40/K39)</f>
        <v>0.95346970232169792</v>
      </c>
      <c r="L41" s="4"/>
      <c r="M41" s="4"/>
    </row>
    <row r="42" spans="1:13" ht="12" customHeight="1">
      <c r="A42" s="25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.75" customHeight="1">
      <c r="A43" s="336" t="s">
        <v>141</v>
      </c>
      <c r="B43" s="64" t="s">
        <v>2</v>
      </c>
      <c r="C43" s="18">
        <f>'Week 1'!C43+'Week 2'!C43+'Week 3'!C43+'Week 4'!C43+'Week 5'!C43+'Week 6'!C43+'Week 7'!C43+'Week 8'!C43+'Week 9'!C43+'Week 10'!C43+'Week 11'!C43+'Week 12'!C43+'Week 13'!C43+'Week 14'!C43+'Week 15'!C43+'Week 16'!C43+'Week 17'!C43+'Week 18'!C43+'Week 19'!C43+'Week 20'!C43+'Week 21'!C43+'Week 22'!C43+'Week 23'!C43+'Week 24'!C43+'Week 25'!C43+'Week 26'!C43+'Week 27'!C43+'Week 28'!C43+'Week 29'!C43+'Week 30'!C43+'Week 31'!C43+'Week 32'!C43+'Week 33'!C43+'Week 34'!C43+'Week 35'!C43+'Week 36'!C43+'Week 37'!C43+'Week 38'!C43+'Week 39'!C43+'Week 40'!C43+'Week 41'!C43+'Week 42'!C43+'Week 43'!C43+'Week 44'!C43+'Week 45'!C43+'Week 46'!C43+'Week 47'!C43+'Week 48'!C43+'Week 49'!C43+'Week 50'!C43+'Week 51'!C43+'Week 52'!C43</f>
        <v>1574.06</v>
      </c>
      <c r="D43" s="18">
        <f>'Week 1'!D43+'Week 2'!D43+'Week 3'!D43+'Week 4'!D43+'Week 5'!D43+'Week 6'!D43+'Week 7'!D43+'Week 8'!D43+'Week 9'!D43+'Week 10'!D43+'Week 11'!D43+'Week 12'!D43+'Week 13'!D43+'Week 14'!D43+'Week 15'!D43+'Week 16'!D43+'Week 17'!D43+'Week 18'!D43+'Week 19'!D43+'Week 20'!D43+'Week 21'!D43+'Week 22'!D43+'Week 23'!D43+'Week 24'!D43+'Week 25'!D43+'Week 26'!D43+'Week 27'!D43+'Week 28'!D43+'Week 29'!D43+'Week 30'!D43+'Week 31'!D43+'Week 32'!D43+'Week 33'!D43+'Week 34'!D43+'Week 35'!D43+'Week 36'!D43+'Week 37'!D43+'Week 38'!D43+'Week 39'!D43+'Week 40'!D43+'Week 41'!D43+'Week 42'!D43+'Week 43'!D43+'Week 44'!D43+'Week 45'!D43+'Week 46'!D43+'Week 47'!D43+'Week 48'!D43+'Week 49'!D43+'Week 50'!D43+'Week 51'!D43+'Week 52'!D43</f>
        <v>1660.31</v>
      </c>
      <c r="E43" s="18">
        <f>'Week 1'!E43+'Week 2'!E43+'Week 3'!E43+'Week 4'!E43+'Week 5'!E43+'Week 6'!E43+'Week 7'!E43+'Week 8'!E43+'Week 9'!E43+'Week 10'!E43+'Week 11'!E43+'Week 12'!E43+'Week 13'!E43+'Week 14'!E43+'Week 15'!E43+'Week 16'!E43+'Week 17'!E43+'Week 18'!E43+'Week 19'!E43+'Week 20'!E43+'Week 21'!E43+'Week 22'!E43+'Week 23'!E43+'Week 24'!E43+'Week 25'!E43+'Week 26'!E43+'Week 27'!E43+'Week 28'!E43+'Week 29'!E43+'Week 30'!E43+'Week 31'!E43+'Week 32'!E43+'Week 33'!E43+'Week 34'!E43+'Week 35'!E43+'Week 36'!E43+'Week 37'!E43+'Week 38'!E43+'Week 39'!E43+'Week 40'!E43+'Week 41'!E43+'Week 42'!E43+'Week 43'!E43+'Week 44'!E43+'Week 45'!E43+'Week 46'!E43+'Week 47'!E43+'Week 48'!E43+'Week 49'!E43+'Week 50'!E43+'Week 51'!E43+'Week 52'!E43</f>
        <v>1442.1199999999994</v>
      </c>
      <c r="F43" s="18">
        <f>'Week 1'!F43+'Week 2'!F43+'Week 3'!F43+'Week 4'!F43+'Week 5'!F43+'Week 6'!F43+'Week 7'!F43+'Week 8'!F43+'Week 9'!F43+'Week 10'!F43+'Week 11'!F43+'Week 12'!F43+'Week 13'!F43+'Week 14'!F43+'Week 15'!F43+'Week 16'!F43+'Week 17'!F43+'Week 18'!F43+'Week 19'!F43+'Week 20'!F43+'Week 21'!F43+'Week 22'!F43+'Week 23'!F43+'Week 24'!F43+'Week 25'!F43+'Week 26'!F43+'Week 27'!F43+'Week 28'!F43+'Week 29'!F43+'Week 30'!F43+'Week 31'!F43+'Week 32'!F43+'Week 33'!F43+'Week 34'!F43+'Week 35'!F43+'Week 36'!F43+'Week 37'!F43+'Week 38'!F43+'Week 39'!F43+'Week 40'!F43+'Week 41'!F43+'Week 42'!F43+'Week 43'!F43+'Week 44'!F43+'Week 45'!F43+'Week 46'!F43+'Week 47'!F43+'Week 48'!F43+'Week 49'!F43+'Week 50'!F43+'Week 51'!F43+'Week 52'!F43</f>
        <v>1602.82</v>
      </c>
      <c r="G43" s="18">
        <f>'Week 1'!G43+'Week 2'!G43+'Week 3'!G43+'Week 4'!G43+'Week 5'!G43+'Week 6'!G43+'Week 7'!G43+'Week 8'!G43+'Week 9'!G43+'Week 10'!G43+'Week 11'!G43+'Week 12'!G43+'Week 13'!G43+'Week 14'!G43+'Week 15'!G43+'Week 16'!G43+'Week 17'!G43+'Week 18'!G43+'Week 19'!G43+'Week 20'!G43+'Week 21'!G43+'Week 22'!G43+'Week 23'!G43+'Week 24'!G43+'Week 25'!G43+'Week 26'!G43+'Week 27'!G43+'Week 28'!G43+'Week 29'!G43+'Week 30'!G43+'Week 31'!G43+'Week 32'!G43+'Week 33'!G43+'Week 34'!G43+'Week 35'!G43+'Week 36'!G43+'Week 37'!G43+'Week 38'!G43+'Week 39'!G43+'Week 40'!G43+'Week 41'!G43+'Week 42'!G43+'Week 43'!G43+'Week 44'!G43+'Week 45'!G43+'Week 46'!G43+'Week 47'!G43+'Week 48'!G43+'Week 49'!G43+'Week 50'!G43+'Week 51'!G43+'Week 52'!G43</f>
        <v>1689.6000000000001</v>
      </c>
      <c r="H43" s="18">
        <f>'Week 1'!H43+'Week 2'!H43+'Week 3'!H43+'Week 4'!H43+'Week 5'!H43+'Week 6'!H43+'Week 7'!H43+'Week 8'!H43+'Week 9'!H43+'Week 10'!H43+'Week 11'!H43+'Week 12'!H43+'Week 13'!H43+'Week 14'!H43+'Week 15'!H43+'Week 16'!H43+'Week 17'!H43+'Week 18'!H43+'Week 19'!H43+'Week 20'!H43+'Week 21'!H43+'Week 22'!H43+'Week 23'!H43+'Week 24'!H43+'Week 25'!H43+'Week 26'!H43+'Week 27'!H43+'Week 28'!H43+'Week 29'!H43+'Week 30'!H43+'Week 31'!H43+'Week 32'!H43+'Week 33'!H43+'Week 34'!H43+'Week 35'!H43+'Week 36'!H43+'Week 37'!H43+'Week 38'!H43+'Week 39'!H43+'Week 40'!H43+'Week 41'!H43+'Week 42'!H43+'Week 43'!H43+'Week 44'!H43+'Week 45'!H43+'Week 46'!H43+'Week 47'!H43+'Week 48'!H43+'Week 49'!H43+'Week 50'!H43+'Week 51'!H43+'Week 52'!H43</f>
        <v>1742.9499999999996</v>
      </c>
      <c r="I43" s="18">
        <f>'Week 1'!I43+'Week 2'!I43+'Week 3'!I43+'Week 4'!I43+'Week 5'!I43+'Week 6'!I43+'Week 7'!I43+'Week 8'!I43+'Week 9'!I43+'Week 10'!I43+'Week 11'!I43+'Week 12'!I43+'Week 13'!I43+'Week 14'!I43+'Week 15'!I43+'Week 16'!I43+'Week 17'!I43+'Week 18'!I43+'Week 19'!I43+'Week 20'!I43+'Week 21'!I43+'Week 22'!I43+'Week 23'!I43+'Week 24'!I43+'Week 25'!I43+'Week 26'!I43+'Week 27'!I43+'Week 28'!I43+'Week 29'!I43+'Week 30'!I43+'Week 31'!I43+'Week 32'!I43+'Week 33'!I43+'Week 34'!I43+'Week 35'!I43+'Week 36'!I43+'Week 37'!I43+'Week 38'!I43+'Week 39'!I43+'Week 40'!I43+'Week 41'!I43+'Week 42'!I43+'Week 43'!I43+'Week 44'!I43+'Week 45'!I43+'Week 46'!I43+'Week 47'!I43+'Week 48'!I43+'Week 49'!I43+'Week 50'!I43+'Week 51'!I43+'Week 52'!I43</f>
        <v>1598.4099999999996</v>
      </c>
      <c r="J43" s="39"/>
      <c r="K43" s="18">
        <f>SUM(C43:I43)</f>
        <v>11310.269999999999</v>
      </c>
      <c r="L43" s="4"/>
      <c r="M43" s="4"/>
    </row>
    <row r="44" spans="1:13" ht="15.75" customHeight="1">
      <c r="A44" s="337"/>
      <c r="B44" s="65" t="s">
        <v>3</v>
      </c>
      <c r="C44" s="18">
        <f>'Week 1'!C44+'Week 2'!C44+'Week 3'!C44+'Week 4'!C44+'Week 5'!C44+'Week 6'!C44+'Week 7'!C44+'Week 8'!C44+'Week 9'!C44+'Week 10'!C44+'Week 11'!C44+'Week 12'!C44+'Week 13'!C44+'Week 14'!C44+'Week 15'!C44+'Week 16'!C44+'Week 17'!C44+'Week 18'!C44+'Week 19'!C44+'Week 20'!C44+'Week 21'!C44+'Week 22'!C44+'Week 23'!C44+'Week 24'!C44+'Week 25'!C44+'Week 26'!C44+'Week 27'!C44+'Week 28'!C44+'Week 29'!C44+'Week 30'!C44+'Week 31'!C44+'Week 32'!C44+'Week 33'!C44+'Week 34'!C44+'Week 35'!C44+'Week 36'!C44+'Week 37'!C44+'Week 38'!C44+'Week 39'!C44+'Week 40'!C44+'Week 41'!C44+'Week 42'!C44+'Week 43'!C44+'Week 44'!C44+'Week 45'!C44+'Week 46'!C44+'Week 47'!C44+'Week 48'!C44+'Week 49'!C44+'Week 50'!C44+'Week 51'!C44+'Week 52'!C44</f>
        <v>1479.4897959183672</v>
      </c>
      <c r="D44" s="18">
        <f>'Week 1'!D44+'Week 2'!D44+'Week 3'!D44+'Week 4'!D44+'Week 5'!D44+'Week 6'!D44+'Week 7'!D44+'Week 8'!D44+'Week 9'!D44+'Week 10'!D44+'Week 11'!D44+'Week 12'!D44+'Week 13'!D44+'Week 14'!D44+'Week 15'!D44+'Week 16'!D44+'Week 17'!D44+'Week 18'!D44+'Week 19'!D44+'Week 20'!D44+'Week 21'!D44+'Week 22'!D44+'Week 23'!D44+'Week 24'!D44+'Week 25'!D44+'Week 26'!D44+'Week 27'!D44+'Week 28'!D44+'Week 29'!D44+'Week 30'!D44+'Week 31'!D44+'Week 32'!D44+'Week 33'!D44+'Week 34'!D44+'Week 35'!D44+'Week 36'!D44+'Week 37'!D44+'Week 38'!D44+'Week 39'!D44+'Week 40'!D44+'Week 41'!D44+'Week 42'!D44+'Week 43'!D44+'Week 44'!D44+'Week 45'!D44+'Week 46'!D44+'Week 47'!D44+'Week 48'!D44+'Week 49'!D44+'Week 50'!D44+'Week 51'!D44+'Week 52'!D44</f>
        <v>1484.5408163265306</v>
      </c>
      <c r="E44" s="18">
        <f>'Week 1'!E44+'Week 2'!E44+'Week 3'!E44+'Week 4'!E44+'Week 5'!E44+'Week 6'!E44+'Week 7'!E44+'Week 8'!E44+'Week 9'!E44+'Week 10'!E44+'Week 11'!E44+'Week 12'!E44+'Week 13'!E44+'Week 14'!E44+'Week 15'!E44+'Week 16'!E44+'Week 17'!E44+'Week 18'!E44+'Week 19'!E44+'Week 20'!E44+'Week 21'!E44+'Week 22'!E44+'Week 23'!E44+'Week 24'!E44+'Week 25'!E44+'Week 26'!E44+'Week 27'!E44+'Week 28'!E44+'Week 29'!E44+'Week 30'!E44+'Week 31'!E44+'Week 32'!E44+'Week 33'!E44+'Week 34'!E44+'Week 35'!E44+'Week 36'!E44+'Week 37'!E44+'Week 38'!E44+'Week 39'!E44+'Week 40'!E44+'Week 41'!E44+'Week 42'!E44+'Week 43'!E44+'Week 44'!E44+'Week 45'!E44+'Week 46'!E44+'Week 47'!E44+'Week 48'!E44+'Week 49'!E44+'Week 50'!E44+'Week 51'!E44+'Week 52'!E44</f>
        <v>1377.0918367346935</v>
      </c>
      <c r="F44" s="18">
        <f>'Week 1'!F44+'Week 2'!F44+'Week 3'!F44+'Week 4'!F44+'Week 5'!F44+'Week 6'!F44+'Week 7'!F44+'Week 8'!F44+'Week 9'!F44+'Week 10'!F44+'Week 11'!F44+'Week 12'!F44+'Week 13'!F44+'Week 14'!F44+'Week 15'!F44+'Week 16'!F44+'Week 17'!F44+'Week 18'!F44+'Week 19'!F44+'Week 20'!F44+'Week 21'!F44+'Week 22'!F44+'Week 23'!F44+'Week 24'!F44+'Week 25'!F44+'Week 26'!F44+'Week 27'!F44+'Week 28'!F44+'Week 29'!F44+'Week 30'!F44+'Week 31'!F44+'Week 32'!F44+'Week 33'!F44+'Week 34'!F44+'Week 35'!F44+'Week 36'!F44+'Week 37'!F44+'Week 38'!F44+'Week 39'!F44+'Week 40'!F44+'Week 41'!F44+'Week 42'!F44+'Week 43'!F44+'Week 44'!F44+'Week 45'!F44+'Week 46'!F44+'Week 47'!F44+'Week 48'!F44+'Week 49'!F44+'Week 50'!F44+'Week 51'!F44+'Week 52'!F44</f>
        <v>1509.1836734693877</v>
      </c>
      <c r="G44" s="18">
        <f>'Week 1'!G44+'Week 2'!G44+'Week 3'!G44+'Week 4'!G44+'Week 5'!G44+'Week 6'!G44+'Week 7'!G44+'Week 8'!G44+'Week 9'!G44+'Week 10'!G44+'Week 11'!G44+'Week 12'!G44+'Week 13'!G44+'Week 14'!G44+'Week 15'!G44+'Week 16'!G44+'Week 17'!G44+'Week 18'!G44+'Week 19'!G44+'Week 20'!G44+'Week 21'!G44+'Week 22'!G44+'Week 23'!G44+'Week 24'!G44+'Week 25'!G44+'Week 26'!G44+'Week 27'!G44+'Week 28'!G44+'Week 29'!G44+'Week 30'!G44+'Week 31'!G44+'Week 32'!G44+'Week 33'!G44+'Week 34'!G44+'Week 35'!G44+'Week 36'!G44+'Week 37'!G44+'Week 38'!G44+'Week 39'!G44+'Week 40'!G44+'Week 41'!G44+'Week 42'!G44+'Week 43'!G44+'Week 44'!G44+'Week 45'!G44+'Week 46'!G44+'Week 47'!G44+'Week 48'!G44+'Week 49'!G44+'Week 50'!G44+'Week 51'!G44+'Week 52'!G44</f>
        <v>1528.4693877551019</v>
      </c>
      <c r="H44" s="18">
        <f>'Week 1'!H44+'Week 2'!H44+'Week 3'!H44+'Week 4'!H44+'Week 5'!H44+'Week 6'!H44+'Week 7'!H44+'Week 8'!H44+'Week 9'!H44+'Week 10'!H44+'Week 11'!H44+'Week 12'!H44+'Week 13'!H44+'Week 14'!H44+'Week 15'!H44+'Week 16'!H44+'Week 17'!H44+'Week 18'!H44+'Week 19'!H44+'Week 20'!H44+'Week 21'!H44+'Week 22'!H44+'Week 23'!H44+'Week 24'!H44+'Week 25'!H44+'Week 26'!H44+'Week 27'!H44+'Week 28'!H44+'Week 29'!H44+'Week 30'!H44+'Week 31'!H44+'Week 32'!H44+'Week 33'!H44+'Week 34'!H44+'Week 35'!H44+'Week 36'!H44+'Week 37'!H44+'Week 38'!H44+'Week 39'!H44+'Week 40'!H44+'Week 41'!H44+'Week 42'!H44+'Week 43'!H44+'Week 44'!H44+'Week 45'!H44+'Week 46'!H44+'Week 47'!H44+'Week 48'!H44+'Week 49'!H44+'Week 50'!H44+'Week 51'!H44+'Week 52'!H44</f>
        <v>1509.9489795918366</v>
      </c>
      <c r="I44" s="18">
        <f>'Week 1'!I44+'Week 2'!I44+'Week 3'!I44+'Week 4'!I44+'Week 5'!I44+'Week 6'!I44+'Week 7'!I44+'Week 8'!I44+'Week 9'!I44+'Week 10'!I44+'Week 11'!I44+'Week 12'!I44+'Week 13'!I44+'Week 14'!I44+'Week 15'!I44+'Week 16'!I44+'Week 17'!I44+'Week 18'!I44+'Week 19'!I44+'Week 20'!I44+'Week 21'!I44+'Week 22'!I44+'Week 23'!I44+'Week 24'!I44+'Week 25'!I44+'Week 26'!I44+'Week 27'!I44+'Week 28'!I44+'Week 29'!I44+'Week 30'!I44+'Week 31'!I44+'Week 32'!I44+'Week 33'!I44+'Week 34'!I44+'Week 35'!I44+'Week 36'!I44+'Week 37'!I44+'Week 38'!I44+'Week 39'!I44+'Week 40'!I44+'Week 41'!I44+'Week 42'!I44+'Week 43'!I44+'Week 44'!I44+'Week 45'!I44+'Week 46'!I44+'Week 47'!I44+'Week 48'!I44+'Week 49'!I44+'Week 50'!I44+'Week 51'!I44+'Week 52'!I44</f>
        <v>1515.3061224489795</v>
      </c>
      <c r="J44" s="39"/>
      <c r="K44" s="18">
        <f>SUM(C44:I44)</f>
        <v>10404.030612244896</v>
      </c>
      <c r="L44" s="4"/>
      <c r="M44" s="4"/>
    </row>
    <row r="45" spans="1:13" ht="15.75" customHeight="1">
      <c r="A45" s="338"/>
      <c r="B45" s="64" t="s">
        <v>4</v>
      </c>
      <c r="C45" s="42">
        <f t="shared" ref="C45:I45" si="8">IF(C43=0,0,C44/C43)</f>
        <v>0.93991956845251601</v>
      </c>
      <c r="D45" s="42">
        <f t="shared" si="8"/>
        <v>0.8941347196165359</v>
      </c>
      <c r="E45" s="42">
        <f t="shared" si="8"/>
        <v>0.95490793882249336</v>
      </c>
      <c r="F45" s="42">
        <f t="shared" si="8"/>
        <v>0.94158026070886802</v>
      </c>
      <c r="G45" s="42">
        <f t="shared" si="8"/>
        <v>0.90463387059369194</v>
      </c>
      <c r="H45" s="42">
        <f t="shared" si="8"/>
        <v>0.86631801233072492</v>
      </c>
      <c r="I45" s="42">
        <f t="shared" si="8"/>
        <v>0.94800840988793855</v>
      </c>
      <c r="J45" s="41"/>
      <c r="K45" s="42">
        <f>IF(K43=0,0,K44/K43)</f>
        <v>0.91987464598501167</v>
      </c>
      <c r="L45" s="4"/>
      <c r="M45" s="4"/>
    </row>
    <row r="46" spans="1:13" ht="12" customHeight="1">
      <c r="A46" s="25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>
      <c r="A47" s="336" t="str">
        <f>'Week 1'!A47:A49</f>
        <v>Rooms Coordinator                              AM Shift</v>
      </c>
      <c r="B47" s="64" t="s">
        <v>2</v>
      </c>
      <c r="C47" s="18">
        <f>'Week 1'!C47+'Week 2'!C47+'Week 3'!C47+'Week 4'!C47+'Week 5'!C47+'Week 6'!C47+'Week 7'!C47+'Week 8'!C47+'Week 9'!C47+'Week 10'!C47+'Week 11'!C47+'Week 12'!C47+'Week 13'!C47+'Week 14'!C47+'Week 15'!C47+'Week 16'!C47+'Week 17'!C47+'Week 18'!C47+'Week 19'!C47+'Week 20'!C47+'Week 21'!C47+'Week 22'!C47+'Week 23'!C47+'Week 24'!C47+'Week 25'!C47+'Week 26'!C47+'Week 27'!C47+'Week 28'!C47+'Week 29'!C47+'Week 30'!C47+'Week 31'!C47+'Week 32'!C47+'Week 33'!C47+'Week 34'!C47+'Week 35'!C47+'Week 36'!C47+'Week 37'!C47+'Week 38'!C47+'Week 39'!C47+'Week 40'!C47+'Week 41'!C47+'Week 42'!C47+'Week 43'!C47+'Week 44'!C47+'Week 45'!C47+'Week 46'!C47+'Week 47'!C47+'Week 48'!C47+'Week 49'!C47+'Week 50'!C47+'Week 51'!C47+'Week 52'!C47</f>
        <v>293.66999999999996</v>
      </c>
      <c r="D47" s="18">
        <f>'Week 1'!D47+'Week 2'!D47+'Week 3'!D47+'Week 4'!D47+'Week 5'!D47+'Week 6'!D47+'Week 7'!D47+'Week 8'!D47+'Week 9'!D47+'Week 10'!D47+'Week 11'!D47+'Week 12'!D47+'Week 13'!D47+'Week 14'!D47+'Week 15'!D47+'Week 16'!D47+'Week 17'!D47+'Week 18'!D47+'Week 19'!D47+'Week 20'!D47+'Week 21'!D47+'Week 22'!D47+'Week 23'!D47+'Week 24'!D47+'Week 25'!D47+'Week 26'!D47+'Week 27'!D47+'Week 28'!D47+'Week 29'!D47+'Week 30'!D47+'Week 31'!D47+'Week 32'!D47+'Week 33'!D47+'Week 34'!D47+'Week 35'!D47+'Week 36'!D47+'Week 37'!D47+'Week 38'!D47+'Week 39'!D47+'Week 40'!D47+'Week 41'!D47+'Week 42'!D47+'Week 43'!D47+'Week 44'!D47+'Week 45'!D47+'Week 46'!D47+'Week 47'!D47+'Week 48'!D47+'Week 49'!D47+'Week 50'!D47+'Week 51'!D47+'Week 52'!D47</f>
        <v>336.24999999999994</v>
      </c>
      <c r="E47" s="18">
        <f>'Week 1'!E47+'Week 2'!E47+'Week 3'!E47+'Week 4'!E47+'Week 5'!E47+'Week 6'!E47+'Week 7'!E47+'Week 8'!E47+'Week 9'!E47+'Week 10'!E47+'Week 11'!E47+'Week 12'!E47+'Week 13'!E47+'Week 14'!E47+'Week 15'!E47+'Week 16'!E47+'Week 17'!E47+'Week 18'!E47+'Week 19'!E47+'Week 20'!E47+'Week 21'!E47+'Week 22'!E47+'Week 23'!E47+'Week 24'!E47+'Week 25'!E47+'Week 26'!E47+'Week 27'!E47+'Week 28'!E47+'Week 29'!E47+'Week 30'!E47+'Week 31'!E47+'Week 32'!E47+'Week 33'!E47+'Week 34'!E47+'Week 35'!E47+'Week 36'!E47+'Week 37'!E47+'Week 38'!E47+'Week 39'!E47+'Week 40'!E47+'Week 41'!E47+'Week 42'!E47+'Week 43'!E47+'Week 44'!E47+'Week 45'!E47+'Week 46'!E47+'Week 47'!E47+'Week 48'!E47+'Week 49'!E47+'Week 50'!E47+'Week 51'!E47+'Week 52'!E47</f>
        <v>376.20000000000005</v>
      </c>
      <c r="F47" s="18">
        <f>'Week 1'!F47+'Week 2'!F47+'Week 3'!F47+'Week 4'!F47+'Week 5'!F47+'Week 6'!F47+'Week 7'!F47+'Week 8'!F47+'Week 9'!F47+'Week 10'!F47+'Week 11'!F47+'Week 12'!F47+'Week 13'!F47+'Week 14'!F47+'Week 15'!F47+'Week 16'!F47+'Week 17'!F47+'Week 18'!F47+'Week 19'!F47+'Week 20'!F47+'Week 21'!F47+'Week 22'!F47+'Week 23'!F47+'Week 24'!F47+'Week 25'!F47+'Week 26'!F47+'Week 27'!F47+'Week 28'!F47+'Week 29'!F47+'Week 30'!F47+'Week 31'!F47+'Week 32'!F47+'Week 33'!F47+'Week 34'!F47+'Week 35'!F47+'Week 36'!F47+'Week 37'!F47+'Week 38'!F47+'Week 39'!F47+'Week 40'!F47+'Week 41'!F47+'Week 42'!F47+'Week 43'!F47+'Week 44'!F47+'Week 45'!F47+'Week 46'!F47+'Week 47'!F47+'Week 48'!F47+'Week 49'!F47+'Week 50'!F47+'Week 51'!F47+'Week 52'!F47</f>
        <v>450.04999999999995</v>
      </c>
      <c r="G47" s="18">
        <f>'Week 1'!G47+'Week 2'!G47+'Week 3'!G47+'Week 4'!G47+'Week 5'!G47+'Week 6'!G47+'Week 7'!G47+'Week 8'!G47+'Week 9'!G47+'Week 10'!G47+'Week 11'!G47+'Week 12'!G47+'Week 13'!G47+'Week 14'!G47+'Week 15'!G47+'Week 16'!G47+'Week 17'!G47+'Week 18'!G47+'Week 19'!G47+'Week 20'!G47+'Week 21'!G47+'Week 22'!G47+'Week 23'!G47+'Week 24'!G47+'Week 25'!G47+'Week 26'!G47+'Week 27'!G47+'Week 28'!G47+'Week 29'!G47+'Week 30'!G47+'Week 31'!G47+'Week 32'!G47+'Week 33'!G47+'Week 34'!G47+'Week 35'!G47+'Week 36'!G47+'Week 37'!G47+'Week 38'!G47+'Week 39'!G47+'Week 40'!G47+'Week 41'!G47+'Week 42'!G47+'Week 43'!G47+'Week 44'!G47+'Week 45'!G47+'Week 46'!G47+'Week 47'!G47+'Week 48'!G47+'Week 49'!G47+'Week 50'!G47+'Week 51'!G47+'Week 52'!G47</f>
        <v>410.40000000000003</v>
      </c>
      <c r="H47" s="18">
        <f>'Week 1'!H47+'Week 2'!H47+'Week 3'!H47+'Week 4'!H47+'Week 5'!H47+'Week 6'!H47+'Week 7'!H47+'Week 8'!H47+'Week 9'!H47+'Week 10'!H47+'Week 11'!H47+'Week 12'!H47+'Week 13'!H47+'Week 14'!H47+'Week 15'!H47+'Week 16'!H47+'Week 17'!H47+'Week 18'!H47+'Week 19'!H47+'Week 20'!H47+'Week 21'!H47+'Week 22'!H47+'Week 23'!H47+'Week 24'!H47+'Week 25'!H47+'Week 26'!H47+'Week 27'!H47+'Week 28'!H47+'Week 29'!H47+'Week 30'!H47+'Week 31'!H47+'Week 32'!H47+'Week 33'!H47+'Week 34'!H47+'Week 35'!H47+'Week 36'!H47+'Week 37'!H47+'Week 38'!H47+'Week 39'!H47+'Week 40'!H47+'Week 41'!H47+'Week 42'!H47+'Week 43'!H47+'Week 44'!H47+'Week 45'!H47+'Week 46'!H47+'Week 47'!H47+'Week 48'!H47+'Week 49'!H47+'Week 50'!H47+'Week 51'!H47+'Week 52'!H47</f>
        <v>438.01999999999992</v>
      </c>
      <c r="I47" s="18">
        <f>'Week 1'!I47+'Week 2'!I47+'Week 3'!I47+'Week 4'!I47+'Week 5'!I47+'Week 6'!I47+'Week 7'!I47+'Week 8'!I47+'Week 9'!I47+'Week 10'!I47+'Week 11'!I47+'Week 12'!I47+'Week 13'!I47+'Week 14'!I47+'Week 15'!I47+'Week 16'!I47+'Week 17'!I47+'Week 18'!I47+'Week 19'!I47+'Week 20'!I47+'Week 21'!I47+'Week 22'!I47+'Week 23'!I47+'Week 24'!I47+'Week 25'!I47+'Week 26'!I47+'Week 27'!I47+'Week 28'!I47+'Week 29'!I47+'Week 30'!I47+'Week 31'!I47+'Week 32'!I47+'Week 33'!I47+'Week 34'!I47+'Week 35'!I47+'Week 36'!I47+'Week 37'!I47+'Week 38'!I47+'Week 39'!I47+'Week 40'!I47+'Week 41'!I47+'Week 42'!I47+'Week 43'!I47+'Week 44'!I47+'Week 45'!I47+'Week 46'!I47+'Week 47'!I47+'Week 48'!I47+'Week 49'!I47+'Week 50'!I47+'Week 51'!I47+'Week 52'!I47</f>
        <v>368.34999999999991</v>
      </c>
      <c r="J47" s="39"/>
      <c r="K47" s="18">
        <f>SUM(C47:I47)</f>
        <v>2672.9399999999996</v>
      </c>
      <c r="L47" s="4"/>
      <c r="M47" s="4"/>
    </row>
    <row r="48" spans="1:13">
      <c r="A48" s="337"/>
      <c r="B48" s="65" t="s">
        <v>3</v>
      </c>
      <c r="C48" s="18">
        <f>'Week 1'!C48+'Week 2'!C48+'Week 3'!C48+'Week 4'!C48+'Week 5'!C48+'Week 6'!C48+'Week 7'!C48+'Week 8'!C48+'Week 9'!C48+'Week 10'!C48+'Week 11'!C48+'Week 12'!C48+'Week 13'!C48+'Week 14'!C48+'Week 15'!C48+'Week 16'!C48+'Week 17'!C48+'Week 18'!C48+'Week 19'!C48+'Week 20'!C48+'Week 21'!C48+'Week 22'!C48+'Week 23'!C48+'Week 24'!C48+'Week 25'!C48+'Week 26'!C48+'Week 27'!C48+'Week 28'!C48+'Week 29'!C48+'Week 30'!C48+'Week 31'!C48+'Week 32'!C48+'Week 33'!C48+'Week 34'!C48+'Week 35'!C48+'Week 36'!C48+'Week 37'!C48+'Week 38'!C48+'Week 39'!C48+'Week 40'!C48+'Week 41'!C48+'Week 42'!C48+'Week 43'!C48+'Week 44'!C48+'Week 45'!C48+'Week 46'!C48+'Week 47'!C48+'Week 48'!C48+'Week 49'!C48+'Week 50'!C48+'Week 51'!C48+'Week 52'!C48</f>
        <v>416</v>
      </c>
      <c r="D48" s="18">
        <f>'Week 1'!D48+'Week 2'!D48+'Week 3'!D48+'Week 4'!D48+'Week 5'!D48+'Week 6'!D48+'Week 7'!D48+'Week 8'!D48+'Week 9'!D48+'Week 10'!D48+'Week 11'!D48+'Week 12'!D48+'Week 13'!D48+'Week 14'!D48+'Week 15'!D48+'Week 16'!D48+'Week 17'!D48+'Week 18'!D48+'Week 19'!D48+'Week 20'!D48+'Week 21'!D48+'Week 22'!D48+'Week 23'!D48+'Week 24'!D48+'Week 25'!D48+'Week 26'!D48+'Week 27'!D48+'Week 28'!D48+'Week 29'!D48+'Week 30'!D48+'Week 31'!D48+'Week 32'!D48+'Week 33'!D48+'Week 34'!D48+'Week 35'!D48+'Week 36'!D48+'Week 37'!D48+'Week 38'!D48+'Week 39'!D48+'Week 40'!D48+'Week 41'!D48+'Week 42'!D48+'Week 43'!D48+'Week 44'!D48+'Week 45'!D48+'Week 46'!D48+'Week 47'!D48+'Week 48'!D48+'Week 49'!D48+'Week 50'!D48+'Week 51'!D48+'Week 52'!D48</f>
        <v>416</v>
      </c>
      <c r="E48" s="18">
        <f>'Week 1'!E48+'Week 2'!E48+'Week 3'!E48+'Week 4'!E48+'Week 5'!E48+'Week 6'!E48+'Week 7'!E48+'Week 8'!E48+'Week 9'!E48+'Week 10'!E48+'Week 11'!E48+'Week 12'!E48+'Week 13'!E48+'Week 14'!E48+'Week 15'!E48+'Week 16'!E48+'Week 17'!E48+'Week 18'!E48+'Week 19'!E48+'Week 20'!E48+'Week 21'!E48+'Week 22'!E48+'Week 23'!E48+'Week 24'!E48+'Week 25'!E48+'Week 26'!E48+'Week 27'!E48+'Week 28'!E48+'Week 29'!E48+'Week 30'!E48+'Week 31'!E48+'Week 32'!E48+'Week 33'!E48+'Week 34'!E48+'Week 35'!E48+'Week 36'!E48+'Week 37'!E48+'Week 38'!E48+'Week 39'!E48+'Week 40'!E48+'Week 41'!E48+'Week 42'!E48+'Week 43'!E48+'Week 44'!E48+'Week 45'!E48+'Week 46'!E48+'Week 47'!E48+'Week 48'!E48+'Week 49'!E48+'Week 50'!E48+'Week 51'!E48+'Week 52'!E48</f>
        <v>416</v>
      </c>
      <c r="F48" s="18">
        <f>'Week 1'!F48+'Week 2'!F48+'Week 3'!F48+'Week 4'!F48+'Week 5'!F48+'Week 6'!F48+'Week 7'!F48+'Week 8'!F48+'Week 9'!F48+'Week 10'!F48+'Week 11'!F48+'Week 12'!F48+'Week 13'!F48+'Week 14'!F48+'Week 15'!F48+'Week 16'!F48+'Week 17'!F48+'Week 18'!F48+'Week 19'!F48+'Week 20'!F48+'Week 21'!F48+'Week 22'!F48+'Week 23'!F48+'Week 24'!F48+'Week 25'!F48+'Week 26'!F48+'Week 27'!F48+'Week 28'!F48+'Week 29'!F48+'Week 30'!F48+'Week 31'!F48+'Week 32'!F48+'Week 33'!F48+'Week 34'!F48+'Week 35'!F48+'Week 36'!F48+'Week 37'!F48+'Week 38'!F48+'Week 39'!F48+'Week 40'!F48+'Week 41'!F48+'Week 42'!F48+'Week 43'!F48+'Week 44'!F48+'Week 45'!F48+'Week 46'!F48+'Week 47'!F48+'Week 48'!F48+'Week 49'!F48+'Week 50'!F48+'Week 51'!F48+'Week 52'!F48</f>
        <v>416</v>
      </c>
      <c r="G48" s="18">
        <f>'Week 1'!G48+'Week 2'!G48+'Week 3'!G48+'Week 4'!G48+'Week 5'!G48+'Week 6'!G48+'Week 7'!G48+'Week 8'!G48+'Week 9'!G48+'Week 10'!G48+'Week 11'!G48+'Week 12'!G48+'Week 13'!G48+'Week 14'!G48+'Week 15'!G48+'Week 16'!G48+'Week 17'!G48+'Week 18'!G48+'Week 19'!G48+'Week 20'!G48+'Week 21'!G48+'Week 22'!G48+'Week 23'!G48+'Week 24'!G48+'Week 25'!G48+'Week 26'!G48+'Week 27'!G48+'Week 28'!G48+'Week 29'!G48+'Week 30'!G48+'Week 31'!G48+'Week 32'!G48+'Week 33'!G48+'Week 34'!G48+'Week 35'!G48+'Week 36'!G48+'Week 37'!G48+'Week 38'!G48+'Week 39'!G48+'Week 40'!G48+'Week 41'!G48+'Week 42'!G48+'Week 43'!G48+'Week 44'!G48+'Week 45'!G48+'Week 46'!G48+'Week 47'!G48+'Week 48'!G48+'Week 49'!G48+'Week 50'!G48+'Week 51'!G48+'Week 52'!G48</f>
        <v>416</v>
      </c>
      <c r="H48" s="18">
        <f>'Week 1'!H48+'Week 2'!H48+'Week 3'!H48+'Week 4'!H48+'Week 5'!H48+'Week 6'!H48+'Week 7'!H48+'Week 8'!H48+'Week 9'!H48+'Week 10'!H48+'Week 11'!H48+'Week 12'!H48+'Week 13'!H48+'Week 14'!H48+'Week 15'!H48+'Week 16'!H48+'Week 17'!H48+'Week 18'!H48+'Week 19'!H48+'Week 20'!H48+'Week 21'!H48+'Week 22'!H48+'Week 23'!H48+'Week 24'!H48+'Week 25'!H48+'Week 26'!H48+'Week 27'!H48+'Week 28'!H48+'Week 29'!H48+'Week 30'!H48+'Week 31'!H48+'Week 32'!H48+'Week 33'!H48+'Week 34'!H48+'Week 35'!H48+'Week 36'!H48+'Week 37'!H48+'Week 38'!H48+'Week 39'!H48+'Week 40'!H48+'Week 41'!H48+'Week 42'!H48+'Week 43'!H48+'Week 44'!H48+'Week 45'!H48+'Week 46'!H48+'Week 47'!H48+'Week 48'!H48+'Week 49'!H48+'Week 50'!H48+'Week 51'!H48+'Week 52'!H48</f>
        <v>416</v>
      </c>
      <c r="I48" s="18">
        <f>'Week 1'!I48+'Week 2'!I48+'Week 3'!I48+'Week 4'!I48+'Week 5'!I48+'Week 6'!I48+'Week 7'!I48+'Week 8'!I48+'Week 9'!I48+'Week 10'!I48+'Week 11'!I48+'Week 12'!I48+'Week 13'!I48+'Week 14'!I48+'Week 15'!I48+'Week 16'!I48+'Week 17'!I48+'Week 18'!I48+'Week 19'!I48+'Week 20'!I48+'Week 21'!I48+'Week 22'!I48+'Week 23'!I48+'Week 24'!I48+'Week 25'!I48+'Week 26'!I48+'Week 27'!I48+'Week 28'!I48+'Week 29'!I48+'Week 30'!I48+'Week 31'!I48+'Week 32'!I48+'Week 33'!I48+'Week 34'!I48+'Week 35'!I48+'Week 36'!I48+'Week 37'!I48+'Week 38'!I48+'Week 39'!I48+'Week 40'!I48+'Week 41'!I48+'Week 42'!I48+'Week 43'!I48+'Week 44'!I48+'Week 45'!I48+'Week 46'!I48+'Week 47'!I48+'Week 48'!I48+'Week 49'!I48+'Week 50'!I48+'Week 51'!I48+'Week 52'!I48</f>
        <v>416</v>
      </c>
      <c r="J48" s="39"/>
      <c r="K48" s="18">
        <f>SUM(C48:I48)</f>
        <v>2912</v>
      </c>
      <c r="L48" s="4"/>
      <c r="M48" s="4"/>
    </row>
    <row r="49" spans="1:13">
      <c r="A49" s="338"/>
      <c r="B49" s="64" t="s">
        <v>4</v>
      </c>
      <c r="C49" s="42">
        <f t="shared" ref="C49:I49" si="9">IF(C47=0,0,C48/C47)</f>
        <v>1.4165559982293052</v>
      </c>
      <c r="D49" s="42">
        <f t="shared" si="9"/>
        <v>1.2371747211895914</v>
      </c>
      <c r="E49" s="42">
        <f t="shared" si="9"/>
        <v>1.1057947900053162</v>
      </c>
      <c r="F49" s="42">
        <f t="shared" si="9"/>
        <v>0.92434173980668821</v>
      </c>
      <c r="G49" s="42">
        <f t="shared" si="9"/>
        <v>1.0136452241715399</v>
      </c>
      <c r="H49" s="42">
        <f t="shared" si="9"/>
        <v>0.94972832290762998</v>
      </c>
      <c r="I49" s="42">
        <f t="shared" si="9"/>
        <v>1.1293606624134658</v>
      </c>
      <c r="J49" s="41"/>
      <c r="K49" s="42">
        <f>IF(K47=0,0,K48/K47)</f>
        <v>1.0894370992240756</v>
      </c>
      <c r="L49" s="4"/>
      <c r="M49" s="4"/>
    </row>
    <row r="50" spans="1:13" ht="12" customHeight="1">
      <c r="A50" s="25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>
      <c r="A51" s="336" t="str">
        <f>'Week 1'!A51:A53</f>
        <v>Floor Supervisors                          PM Shift</v>
      </c>
      <c r="B51" s="64" t="s">
        <v>2</v>
      </c>
      <c r="C51" s="18">
        <f>'Week 1'!C51+'Week 2'!C51+'Week 3'!C51+'Week 4'!C51+'Week 5'!C51+'Week 6'!C51+'Week 7'!C51+'Week 8'!C51+'Week 9'!C51+'Week 10'!C51+'Week 11'!C51+'Week 12'!C51+'Week 13'!C51+'Week 14'!C51+'Week 15'!C51+'Week 16'!C51+'Week 17'!C51+'Week 18'!C51+'Week 19'!C51+'Week 20'!C51+'Week 21'!C51+'Week 22'!C51+'Week 23'!C51+'Week 24'!C51+'Week 25'!C51+'Week 26'!C51+'Week 27'!C51+'Week 28'!C51+'Week 29'!C51+'Week 30'!C51+'Week 31'!C51+'Week 32'!C51+'Week 33'!C51+'Week 34'!C51+'Week 35'!C51+'Week 36'!C51+'Week 37'!C51+'Week 38'!C51+'Week 39'!C51+'Week 40'!C51+'Week 41'!C51+'Week 42'!C51+'Week 43'!C51+'Week 44'!C51+'Week 45'!C51+'Week 46'!C51+'Week 47'!C51+'Week 48'!C51+'Week 49'!C51+'Week 50'!C51+'Week 51'!C51+'Week 52'!C51</f>
        <v>451.68</v>
      </c>
      <c r="D51" s="18">
        <f>'Week 1'!D51+'Week 2'!D51+'Week 3'!D51+'Week 4'!D51+'Week 5'!D51+'Week 6'!D51+'Week 7'!D51+'Week 8'!D51+'Week 9'!D51+'Week 10'!D51+'Week 11'!D51+'Week 12'!D51+'Week 13'!D51+'Week 14'!D51+'Week 15'!D51+'Week 16'!D51+'Week 17'!D51+'Week 18'!D51+'Week 19'!D51+'Week 20'!D51+'Week 21'!D51+'Week 22'!D51+'Week 23'!D51+'Week 24'!D51+'Week 25'!D51+'Week 26'!D51+'Week 27'!D51+'Week 28'!D51+'Week 29'!D51+'Week 30'!D51+'Week 31'!D51+'Week 32'!D51+'Week 33'!D51+'Week 34'!D51+'Week 35'!D51+'Week 36'!D51+'Week 37'!D51+'Week 38'!D51+'Week 39'!D51+'Week 40'!D51+'Week 41'!D51+'Week 42'!D51+'Week 43'!D51+'Week 44'!D51+'Week 45'!D51+'Week 46'!D51+'Week 47'!D51+'Week 48'!D51+'Week 49'!D51+'Week 50'!D51+'Week 51'!D51+'Week 52'!D51</f>
        <v>518.18000000000006</v>
      </c>
      <c r="E51" s="18">
        <f>'Week 1'!E51+'Week 2'!E51+'Week 3'!E51+'Week 4'!E51+'Week 5'!E51+'Week 6'!E51+'Week 7'!E51+'Week 8'!E51+'Week 9'!E51+'Week 10'!E51+'Week 11'!E51+'Week 12'!E51+'Week 13'!E51+'Week 14'!E51+'Week 15'!E51+'Week 16'!E51+'Week 17'!E51+'Week 18'!E51+'Week 19'!E51+'Week 20'!E51+'Week 21'!E51+'Week 22'!E51+'Week 23'!E51+'Week 24'!E51+'Week 25'!E51+'Week 26'!E51+'Week 27'!E51+'Week 28'!E51+'Week 29'!E51+'Week 30'!E51+'Week 31'!E51+'Week 32'!E51+'Week 33'!E51+'Week 34'!E51+'Week 35'!E51+'Week 36'!E51+'Week 37'!E51+'Week 38'!E51+'Week 39'!E51+'Week 40'!E51+'Week 41'!E51+'Week 42'!E51+'Week 43'!E51+'Week 44'!E51+'Week 45'!E51+'Week 46'!E51+'Week 47'!E51+'Week 48'!E51+'Week 49'!E51+'Week 50'!E51+'Week 51'!E51+'Week 52'!E51</f>
        <v>484.45</v>
      </c>
      <c r="F51" s="18">
        <f>'Week 1'!F51+'Week 2'!F51+'Week 3'!F51+'Week 4'!F51+'Week 5'!F51+'Week 6'!F51+'Week 7'!F51+'Week 8'!F51+'Week 9'!F51+'Week 10'!F51+'Week 11'!F51+'Week 12'!F51+'Week 13'!F51+'Week 14'!F51+'Week 15'!F51+'Week 16'!F51+'Week 17'!F51+'Week 18'!F51+'Week 19'!F51+'Week 20'!F51+'Week 21'!F51+'Week 22'!F51+'Week 23'!F51+'Week 24'!F51+'Week 25'!F51+'Week 26'!F51+'Week 27'!F51+'Week 28'!F51+'Week 29'!F51+'Week 30'!F51+'Week 31'!F51+'Week 32'!F51+'Week 33'!F51+'Week 34'!F51+'Week 35'!F51+'Week 36'!F51+'Week 37'!F51+'Week 38'!F51+'Week 39'!F51+'Week 40'!F51+'Week 41'!F51+'Week 42'!F51+'Week 43'!F51+'Week 44'!F51+'Week 45'!F51+'Week 46'!F51+'Week 47'!F51+'Week 48'!F51+'Week 49'!F51+'Week 50'!F51+'Week 51'!F51+'Week 52'!F51</f>
        <v>482.35</v>
      </c>
      <c r="G51" s="18">
        <f>'Week 1'!G51+'Week 2'!G51+'Week 3'!G51+'Week 4'!G51+'Week 5'!G51+'Week 6'!G51+'Week 7'!G51+'Week 8'!G51+'Week 9'!G51+'Week 10'!G51+'Week 11'!G51+'Week 12'!G51+'Week 13'!G51+'Week 14'!G51+'Week 15'!G51+'Week 16'!G51+'Week 17'!G51+'Week 18'!G51+'Week 19'!G51+'Week 20'!G51+'Week 21'!G51+'Week 22'!G51+'Week 23'!G51+'Week 24'!G51+'Week 25'!G51+'Week 26'!G51+'Week 27'!G51+'Week 28'!G51+'Week 29'!G51+'Week 30'!G51+'Week 31'!G51+'Week 32'!G51+'Week 33'!G51+'Week 34'!G51+'Week 35'!G51+'Week 36'!G51+'Week 37'!G51+'Week 38'!G51+'Week 39'!G51+'Week 40'!G51+'Week 41'!G51+'Week 42'!G51+'Week 43'!G51+'Week 44'!G51+'Week 45'!G51+'Week 46'!G51+'Week 47'!G51+'Week 48'!G51+'Week 49'!G51+'Week 50'!G51+'Week 51'!G51+'Week 52'!G51</f>
        <v>443.6</v>
      </c>
      <c r="H51" s="18">
        <f>'Week 1'!H51+'Week 2'!H51+'Week 3'!H51+'Week 4'!H51+'Week 5'!H51+'Week 6'!H51+'Week 7'!H51+'Week 8'!H51+'Week 9'!H51+'Week 10'!H51+'Week 11'!H51+'Week 12'!H51+'Week 13'!H51+'Week 14'!H51+'Week 15'!H51+'Week 16'!H51+'Week 17'!H51+'Week 18'!H51+'Week 19'!H51+'Week 20'!H51+'Week 21'!H51+'Week 22'!H51+'Week 23'!H51+'Week 24'!H51+'Week 25'!H51+'Week 26'!H51+'Week 27'!H51+'Week 28'!H51+'Week 29'!H51+'Week 30'!H51+'Week 31'!H51+'Week 32'!H51+'Week 33'!H51+'Week 34'!H51+'Week 35'!H51+'Week 36'!H51+'Week 37'!H51+'Week 38'!H51+'Week 39'!H51+'Week 40'!H51+'Week 41'!H51+'Week 42'!H51+'Week 43'!H51+'Week 44'!H51+'Week 45'!H51+'Week 46'!H51+'Week 47'!H51+'Week 48'!H51+'Week 49'!H51+'Week 50'!H51+'Week 51'!H51+'Week 52'!H51</f>
        <v>520.06999999999994</v>
      </c>
      <c r="I51" s="18">
        <f>'Week 1'!I51+'Week 2'!I51+'Week 3'!I51+'Week 4'!I51+'Week 5'!I51+'Week 6'!I51+'Week 7'!I51+'Week 8'!I51+'Week 9'!I51+'Week 10'!I51+'Week 11'!I51+'Week 12'!I51+'Week 13'!I51+'Week 14'!I51+'Week 15'!I51+'Week 16'!I51+'Week 17'!I51+'Week 18'!I51+'Week 19'!I51+'Week 20'!I51+'Week 21'!I51+'Week 22'!I51+'Week 23'!I51+'Week 24'!I51+'Week 25'!I51+'Week 26'!I51+'Week 27'!I51+'Week 28'!I51+'Week 29'!I51+'Week 30'!I51+'Week 31'!I51+'Week 32'!I51+'Week 33'!I51+'Week 34'!I51+'Week 35'!I51+'Week 36'!I51+'Week 37'!I51+'Week 38'!I51+'Week 39'!I51+'Week 40'!I51+'Week 41'!I51+'Week 42'!I51+'Week 43'!I51+'Week 44'!I51+'Week 45'!I51+'Week 46'!I51+'Week 47'!I51+'Week 48'!I51+'Week 49'!I51+'Week 50'!I51+'Week 51'!I51+'Week 52'!I51</f>
        <v>478.71999999999997</v>
      </c>
      <c r="J51" s="39"/>
      <c r="K51" s="18">
        <f>SUM(C51:I51)</f>
        <v>3379.0499999999997</v>
      </c>
      <c r="L51" s="4"/>
      <c r="M51" s="4"/>
    </row>
    <row r="52" spans="1:13">
      <c r="A52" s="337"/>
      <c r="B52" s="65" t="s">
        <v>3</v>
      </c>
      <c r="C52" s="18">
        <f>'Week 1'!C52+'Week 2'!C52+'Week 3'!C52+'Week 4'!C52+'Week 5'!C52+'Week 6'!C52+'Week 7'!C52+'Week 8'!C52+'Week 9'!C52+'Week 10'!C52+'Week 11'!C52+'Week 12'!C52+'Week 13'!C52+'Week 14'!C52+'Week 15'!C52+'Week 16'!C52+'Week 17'!C52+'Week 18'!C52+'Week 19'!C52+'Week 20'!C52+'Week 21'!C52+'Week 22'!C52+'Week 23'!C52+'Week 24'!C52+'Week 25'!C52+'Week 26'!C52+'Week 27'!C52+'Week 28'!C52+'Week 29'!C52+'Week 30'!C52+'Week 31'!C52+'Week 32'!C52+'Week 33'!C52+'Week 34'!C52+'Week 35'!C52+'Week 36'!C52+'Week 37'!C52+'Week 38'!C52+'Week 39'!C52+'Week 40'!C52+'Week 41'!C52+'Week 42'!C52+'Week 43'!C52+'Week 44'!C52+'Week 45'!C52+'Week 46'!C52+'Week 47'!C52+'Week 48'!C52+'Week 49'!C52+'Week 50'!C52+'Week 51'!C52+'Week 52'!C52</f>
        <v>712.40000000000032</v>
      </c>
      <c r="D52" s="18">
        <f>'Week 1'!D52+'Week 2'!D52+'Week 3'!D52+'Week 4'!D52+'Week 5'!D52+'Week 6'!D52+'Week 7'!D52+'Week 8'!D52+'Week 9'!D52+'Week 10'!D52+'Week 11'!D52+'Week 12'!D52+'Week 13'!D52+'Week 14'!D52+'Week 15'!D52+'Week 16'!D52+'Week 17'!D52+'Week 18'!D52+'Week 19'!D52+'Week 20'!D52+'Week 21'!D52+'Week 22'!D52+'Week 23'!D52+'Week 24'!D52+'Week 25'!D52+'Week 26'!D52+'Week 27'!D52+'Week 28'!D52+'Week 29'!D52+'Week 30'!D52+'Week 31'!D52+'Week 32'!D52+'Week 33'!D52+'Week 34'!D52+'Week 35'!D52+'Week 36'!D52+'Week 37'!D52+'Week 38'!D52+'Week 39'!D52+'Week 40'!D52+'Week 41'!D52+'Week 42'!D52+'Week 43'!D52+'Week 44'!D52+'Week 45'!D52+'Week 46'!D52+'Week 47'!D52+'Week 48'!D52+'Week 49'!D52+'Week 50'!D52+'Week 51'!D52+'Week 52'!D52</f>
        <v>712.40000000000032</v>
      </c>
      <c r="E52" s="18">
        <f>'Week 1'!E52+'Week 2'!E52+'Week 3'!E52+'Week 4'!E52+'Week 5'!E52+'Week 6'!E52+'Week 7'!E52+'Week 8'!E52+'Week 9'!E52+'Week 10'!E52+'Week 11'!E52+'Week 12'!E52+'Week 13'!E52+'Week 14'!E52+'Week 15'!E52+'Week 16'!E52+'Week 17'!E52+'Week 18'!E52+'Week 19'!E52+'Week 20'!E52+'Week 21'!E52+'Week 22'!E52+'Week 23'!E52+'Week 24'!E52+'Week 25'!E52+'Week 26'!E52+'Week 27'!E52+'Week 28'!E52+'Week 29'!E52+'Week 30'!E52+'Week 31'!E52+'Week 32'!E52+'Week 33'!E52+'Week 34'!E52+'Week 35'!E52+'Week 36'!E52+'Week 37'!E52+'Week 38'!E52+'Week 39'!E52+'Week 40'!E52+'Week 41'!E52+'Week 42'!E52+'Week 43'!E52+'Week 44'!E52+'Week 45'!E52+'Week 46'!E52+'Week 47'!E52+'Week 48'!E52+'Week 49'!E52+'Week 50'!E52+'Week 51'!E52+'Week 52'!E52</f>
        <v>712.40000000000032</v>
      </c>
      <c r="F52" s="18">
        <f>'Week 1'!F52+'Week 2'!F52+'Week 3'!F52+'Week 4'!F52+'Week 5'!F52+'Week 6'!F52+'Week 7'!F52+'Week 8'!F52+'Week 9'!F52+'Week 10'!F52+'Week 11'!F52+'Week 12'!F52+'Week 13'!F52+'Week 14'!F52+'Week 15'!F52+'Week 16'!F52+'Week 17'!F52+'Week 18'!F52+'Week 19'!F52+'Week 20'!F52+'Week 21'!F52+'Week 22'!F52+'Week 23'!F52+'Week 24'!F52+'Week 25'!F52+'Week 26'!F52+'Week 27'!F52+'Week 28'!F52+'Week 29'!F52+'Week 30'!F52+'Week 31'!F52+'Week 32'!F52+'Week 33'!F52+'Week 34'!F52+'Week 35'!F52+'Week 36'!F52+'Week 37'!F52+'Week 38'!F52+'Week 39'!F52+'Week 40'!F52+'Week 41'!F52+'Week 42'!F52+'Week 43'!F52+'Week 44'!F52+'Week 45'!F52+'Week 46'!F52+'Week 47'!F52+'Week 48'!F52+'Week 49'!F52+'Week 50'!F52+'Week 51'!F52+'Week 52'!F52</f>
        <v>712.40000000000032</v>
      </c>
      <c r="G52" s="18">
        <f>'Week 1'!G52+'Week 2'!G52+'Week 3'!G52+'Week 4'!G52+'Week 5'!G52+'Week 6'!G52+'Week 7'!G52+'Week 8'!G52+'Week 9'!G52+'Week 10'!G52+'Week 11'!G52+'Week 12'!G52+'Week 13'!G52+'Week 14'!G52+'Week 15'!G52+'Week 16'!G52+'Week 17'!G52+'Week 18'!G52+'Week 19'!G52+'Week 20'!G52+'Week 21'!G52+'Week 22'!G52+'Week 23'!G52+'Week 24'!G52+'Week 25'!G52+'Week 26'!G52+'Week 27'!G52+'Week 28'!G52+'Week 29'!G52+'Week 30'!G52+'Week 31'!G52+'Week 32'!G52+'Week 33'!G52+'Week 34'!G52+'Week 35'!G52+'Week 36'!G52+'Week 37'!G52+'Week 38'!G52+'Week 39'!G52+'Week 40'!G52+'Week 41'!G52+'Week 42'!G52+'Week 43'!G52+'Week 44'!G52+'Week 45'!G52+'Week 46'!G52+'Week 47'!G52+'Week 48'!G52+'Week 49'!G52+'Week 50'!G52+'Week 51'!G52+'Week 52'!G52</f>
        <v>712.40000000000032</v>
      </c>
      <c r="H52" s="18">
        <f>'Week 1'!H52+'Week 2'!H52+'Week 3'!H52+'Week 4'!H52+'Week 5'!H52+'Week 6'!H52+'Week 7'!H52+'Week 8'!H52+'Week 9'!H52+'Week 10'!H52+'Week 11'!H52+'Week 12'!H52+'Week 13'!H52+'Week 14'!H52+'Week 15'!H52+'Week 16'!H52+'Week 17'!H52+'Week 18'!H52+'Week 19'!H52+'Week 20'!H52+'Week 21'!H52+'Week 22'!H52+'Week 23'!H52+'Week 24'!H52+'Week 25'!H52+'Week 26'!H52+'Week 27'!H52+'Week 28'!H52+'Week 29'!H52+'Week 30'!H52+'Week 31'!H52+'Week 32'!H52+'Week 33'!H52+'Week 34'!H52+'Week 35'!H52+'Week 36'!H52+'Week 37'!H52+'Week 38'!H52+'Week 39'!H52+'Week 40'!H52+'Week 41'!H52+'Week 42'!H52+'Week 43'!H52+'Week 44'!H52+'Week 45'!H52+'Week 46'!H52+'Week 47'!H52+'Week 48'!H52+'Week 49'!H52+'Week 50'!H52+'Week 51'!H52+'Week 52'!H52</f>
        <v>712.40000000000032</v>
      </c>
      <c r="I52" s="18">
        <f>'Week 1'!I52+'Week 2'!I52+'Week 3'!I52+'Week 4'!I52+'Week 5'!I52+'Week 6'!I52+'Week 7'!I52+'Week 8'!I52+'Week 9'!I52+'Week 10'!I52+'Week 11'!I52+'Week 12'!I52+'Week 13'!I52+'Week 14'!I52+'Week 15'!I52+'Week 16'!I52+'Week 17'!I52+'Week 18'!I52+'Week 19'!I52+'Week 20'!I52+'Week 21'!I52+'Week 22'!I52+'Week 23'!I52+'Week 24'!I52+'Week 25'!I52+'Week 26'!I52+'Week 27'!I52+'Week 28'!I52+'Week 29'!I52+'Week 30'!I52+'Week 31'!I52+'Week 32'!I52+'Week 33'!I52+'Week 34'!I52+'Week 35'!I52+'Week 36'!I52+'Week 37'!I52+'Week 38'!I52+'Week 39'!I52+'Week 40'!I52+'Week 41'!I52+'Week 42'!I52+'Week 43'!I52+'Week 44'!I52+'Week 45'!I52+'Week 46'!I52+'Week 47'!I52+'Week 48'!I52+'Week 49'!I52+'Week 50'!I52+'Week 51'!I52+'Week 52'!I52</f>
        <v>712.40000000000032</v>
      </c>
      <c r="J52" s="39"/>
      <c r="K52" s="18">
        <f>SUM(C52:I52)</f>
        <v>4986.8000000000029</v>
      </c>
      <c r="L52" s="4"/>
      <c r="M52" s="4"/>
    </row>
    <row r="53" spans="1:13">
      <c r="A53" s="338"/>
      <c r="B53" s="64" t="s">
        <v>4</v>
      </c>
      <c r="C53" s="42">
        <f t="shared" ref="C53:I53" si="10">IF(C51=0,0,C52/C51)</f>
        <v>1.5772228126106984</v>
      </c>
      <c r="D53" s="42">
        <f t="shared" si="10"/>
        <v>1.3748118414450581</v>
      </c>
      <c r="E53" s="42">
        <f t="shared" si="10"/>
        <v>1.4705335947982254</v>
      </c>
      <c r="F53" s="42">
        <f t="shared" si="10"/>
        <v>1.476935834974604</v>
      </c>
      <c r="G53" s="42">
        <f t="shared" si="10"/>
        <v>1.6059513074842207</v>
      </c>
      <c r="H53" s="42">
        <f t="shared" si="10"/>
        <v>1.3698156017459195</v>
      </c>
      <c r="I53" s="42">
        <f t="shared" si="10"/>
        <v>1.4881350267379687</v>
      </c>
      <c r="J53" s="41"/>
      <c r="K53" s="42">
        <f>IF(K51=0,0,K52/K51)</f>
        <v>1.4757994110770789</v>
      </c>
      <c r="L53" s="4"/>
      <c r="M53" s="4"/>
    </row>
    <row r="54" spans="1:13" ht="12" customHeight="1">
      <c r="A54" s="25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">
        <f>'Week 1'!C55+'Week 2'!C55+'Week 3'!C55+'Week 4'!C55+'Week 5'!C55+'Week 6'!C55+'Week 7'!C55+'Week 8'!C55+'Week 9'!C55+'Week 10'!C55+'Week 11'!C55+'Week 12'!C55+'Week 13'!C55+'Week 14'!C55+'Week 15'!C55+'Week 16'!C55+'Week 17'!C55+'Week 18'!C55+'Week 19'!C55+'Week 20'!C55+'Week 21'!C55+'Week 22'!C55+'Week 23'!C55+'Week 24'!C55+'Week 25'!C55+'Week 26'!C55+'Week 27'!C55+'Week 28'!C55+'Week 29'!C55+'Week 30'!C55+'Week 31'!C55+'Week 32'!C55+'Week 33'!C55+'Week 34'!C55+'Week 35'!C55+'Week 36'!C55+'Week 37'!C55+'Week 38'!C55+'Week 39'!C55+'Week 40'!C55+'Week 41'!C55+'Week 42'!C55+'Week 43'!C55+'Week 44'!C55+'Week 45'!C55+'Week 46'!C55+'Week 47'!C55+'Week 48'!C55+'Week 49'!C55+'Week 50'!C55+'Week 51'!C55+'Week 52'!C55</f>
        <v>691.08999999999958</v>
      </c>
      <c r="D55" s="18">
        <f>'Week 1'!D55+'Week 2'!D55+'Week 3'!D55+'Week 4'!D55+'Week 5'!D55+'Week 6'!D55+'Week 7'!D55+'Week 8'!D55+'Week 9'!D55+'Week 10'!D55+'Week 11'!D55+'Week 12'!D55+'Week 13'!D55+'Week 14'!D55+'Week 15'!D55+'Week 16'!D55+'Week 17'!D55+'Week 18'!D55+'Week 19'!D55+'Week 20'!D55+'Week 21'!D55+'Week 22'!D55+'Week 23'!D55+'Week 24'!D55+'Week 25'!D55+'Week 26'!D55+'Week 27'!D55+'Week 28'!D55+'Week 29'!D55+'Week 30'!D55+'Week 31'!D55+'Week 32'!D55+'Week 33'!D55+'Week 34'!D55+'Week 35'!D55+'Week 36'!D55+'Week 37'!D55+'Week 38'!D55+'Week 39'!D55+'Week 40'!D55+'Week 41'!D55+'Week 42'!D55+'Week 43'!D55+'Week 44'!D55+'Week 45'!D55+'Week 46'!D55+'Week 47'!D55+'Week 48'!D55+'Week 49'!D55+'Week 50'!D55+'Week 51'!D55+'Week 52'!D55</f>
        <v>707.01999999999953</v>
      </c>
      <c r="E55" s="18">
        <f>'Week 1'!E55+'Week 2'!E55+'Week 3'!E55+'Week 4'!E55+'Week 5'!E55+'Week 6'!E55+'Week 7'!E55+'Week 8'!E55+'Week 9'!E55+'Week 10'!E55+'Week 11'!E55+'Week 12'!E55+'Week 13'!E55+'Week 14'!E55+'Week 15'!E55+'Week 16'!E55+'Week 17'!E55+'Week 18'!E55+'Week 19'!E55+'Week 20'!E55+'Week 21'!E55+'Week 22'!E55+'Week 23'!E55+'Week 24'!E55+'Week 25'!E55+'Week 26'!E55+'Week 27'!E55+'Week 28'!E55+'Week 29'!E55+'Week 30'!E55+'Week 31'!E55+'Week 32'!E55+'Week 33'!E55+'Week 34'!E55+'Week 35'!E55+'Week 36'!E55+'Week 37'!E55+'Week 38'!E55+'Week 39'!E55+'Week 40'!E55+'Week 41'!E55+'Week 42'!E55+'Week 43'!E55+'Week 44'!E55+'Week 45'!E55+'Week 46'!E55+'Week 47'!E55+'Week 48'!E55+'Week 49'!E55+'Week 50'!E55+'Week 51'!E55+'Week 52'!E55</f>
        <v>653.5399999999994</v>
      </c>
      <c r="F55" s="18">
        <f>'Week 1'!F55+'Week 2'!F55+'Week 3'!F55+'Week 4'!F55+'Week 5'!F55+'Week 6'!F55+'Week 7'!F55+'Week 8'!F55+'Week 9'!F55+'Week 10'!F55+'Week 11'!F55+'Week 12'!F55+'Week 13'!F55+'Week 14'!F55+'Week 15'!F55+'Week 16'!F55+'Week 17'!F55+'Week 18'!F55+'Week 19'!F55+'Week 20'!F55+'Week 21'!F55+'Week 22'!F55+'Week 23'!F55+'Week 24'!F55+'Week 25'!F55+'Week 26'!F55+'Week 27'!F55+'Week 28'!F55+'Week 29'!F55+'Week 30'!F55+'Week 31'!F55+'Week 32'!F55+'Week 33'!F55+'Week 34'!F55+'Week 35'!F55+'Week 36'!F55+'Week 37'!F55+'Week 38'!F55+'Week 39'!F55+'Week 40'!F55+'Week 41'!F55+'Week 42'!F55+'Week 43'!F55+'Week 44'!F55+'Week 45'!F55+'Week 46'!F55+'Week 47'!F55+'Week 48'!F55+'Week 49'!F55+'Week 50'!F55+'Week 51'!F55+'Week 52'!F55</f>
        <v>713.96999999999946</v>
      </c>
      <c r="G55" s="18">
        <f>'Week 1'!G55+'Week 2'!G55+'Week 3'!G55+'Week 4'!G55+'Week 5'!G55+'Week 6'!G55+'Week 7'!G55+'Week 8'!G55+'Week 9'!G55+'Week 10'!G55+'Week 11'!G55+'Week 12'!G55+'Week 13'!G55+'Week 14'!G55+'Week 15'!G55+'Week 16'!G55+'Week 17'!G55+'Week 18'!G55+'Week 19'!G55+'Week 20'!G55+'Week 21'!G55+'Week 22'!G55+'Week 23'!G55+'Week 24'!G55+'Week 25'!G55+'Week 26'!G55+'Week 27'!G55+'Week 28'!G55+'Week 29'!G55+'Week 30'!G55+'Week 31'!G55+'Week 32'!G55+'Week 33'!G55+'Week 34'!G55+'Week 35'!G55+'Week 36'!G55+'Week 37'!G55+'Week 38'!G55+'Week 39'!G55+'Week 40'!G55+'Week 41'!G55+'Week 42'!G55+'Week 43'!G55+'Week 44'!G55+'Week 45'!G55+'Week 46'!G55+'Week 47'!G55+'Week 48'!G55+'Week 49'!G55+'Week 50'!G55+'Week 51'!G55+'Week 52'!G55</f>
        <v>720.61999999999955</v>
      </c>
      <c r="H55" s="18">
        <f>'Week 1'!H55+'Week 2'!H55+'Week 3'!H55+'Week 4'!H55+'Week 5'!H55+'Week 6'!H55+'Week 7'!H55+'Week 8'!H55+'Week 9'!H55+'Week 10'!H55+'Week 11'!H55+'Week 12'!H55+'Week 13'!H55+'Week 14'!H55+'Week 15'!H55+'Week 16'!H55+'Week 17'!H55+'Week 18'!H55+'Week 19'!H55+'Week 20'!H55+'Week 21'!H55+'Week 22'!H55+'Week 23'!H55+'Week 24'!H55+'Week 25'!H55+'Week 26'!H55+'Week 27'!H55+'Week 28'!H55+'Week 29'!H55+'Week 30'!H55+'Week 31'!H55+'Week 32'!H55+'Week 33'!H55+'Week 34'!H55+'Week 35'!H55+'Week 36'!H55+'Week 37'!H55+'Week 38'!H55+'Week 39'!H55+'Week 40'!H55+'Week 41'!H55+'Week 42'!H55+'Week 43'!H55+'Week 44'!H55+'Week 45'!H55+'Week 46'!H55+'Week 47'!H55+'Week 48'!H55+'Week 49'!H55+'Week 50'!H55+'Week 51'!H55+'Week 52'!H55</f>
        <v>708.56999999999948</v>
      </c>
      <c r="I55" s="18">
        <f>'Week 1'!I55+'Week 2'!I55+'Week 3'!I55+'Week 4'!I55+'Week 5'!I55+'Week 6'!I55+'Week 7'!I55+'Week 8'!I55+'Week 9'!I55+'Week 10'!I55+'Week 11'!I55+'Week 12'!I55+'Week 13'!I55+'Week 14'!I55+'Week 15'!I55+'Week 16'!I55+'Week 17'!I55+'Week 18'!I55+'Week 19'!I55+'Week 20'!I55+'Week 21'!I55+'Week 22'!I55+'Week 23'!I55+'Week 24'!I55+'Week 25'!I55+'Week 26'!I55+'Week 27'!I55+'Week 28'!I55+'Week 29'!I55+'Week 30'!I55+'Week 31'!I55+'Week 32'!I55+'Week 33'!I55+'Week 34'!I55+'Week 35'!I55+'Week 36'!I55+'Week 37'!I55+'Week 38'!I55+'Week 39'!I55+'Week 40'!I55+'Week 41'!I55+'Week 42'!I55+'Week 43'!I55+'Week 44'!I55+'Week 45'!I55+'Week 46'!I55+'Week 47'!I55+'Week 48'!I55+'Week 49'!I55+'Week 50'!I55+'Week 51'!I55+'Week 52'!I55</f>
        <v>698.48999999999955</v>
      </c>
      <c r="J55" s="39"/>
      <c r="K55" s="18">
        <f>SUM(C55:I55)</f>
        <v>4893.2999999999965</v>
      </c>
      <c r="L55" s="4"/>
    </row>
    <row r="56" spans="1:13">
      <c r="A56" s="337"/>
      <c r="B56" s="65" t="s">
        <v>3</v>
      </c>
      <c r="C56" s="18">
        <f>'Week 1'!C56+'Week 2'!C56+'Week 3'!C56+'Week 4'!C56+'Week 5'!C56+'Week 6'!C56+'Week 7'!C56+'Week 8'!C56+'Week 9'!C56+'Week 10'!C56+'Week 11'!C56+'Week 12'!C56+'Week 13'!C56+'Week 14'!C56+'Week 15'!C56+'Week 16'!C56+'Week 17'!C56+'Week 18'!C56+'Week 19'!C56+'Week 20'!C56+'Week 21'!C56+'Week 22'!C56+'Week 23'!C56+'Week 24'!C56+'Week 25'!C56+'Week 26'!C56+'Week 27'!C56+'Week 28'!C56+'Week 29'!C56+'Week 30'!C56+'Week 31'!C56+'Week 32'!C56+'Week 33'!C56+'Week 34'!C56+'Week 35'!C56+'Week 36'!C56+'Week 37'!C56+'Week 38'!C56+'Week 39'!C56+'Week 40'!C56+'Week 41'!C56+'Week 42'!C56+'Week 43'!C56+'Week 44'!C56+'Week 45'!C56+'Week 46'!C56+'Week 47'!C56+'Week 48'!C56+'Week 49'!C56+'Week 50'!C56+'Week 51'!C56+'Week 52'!C56</f>
        <v>594.3599999999999</v>
      </c>
      <c r="D56" s="18">
        <f>'Week 1'!D56+'Week 2'!D56+'Week 3'!D56+'Week 4'!D56+'Week 5'!D56+'Week 6'!D56+'Week 7'!D56+'Week 8'!D56+'Week 9'!D56+'Week 10'!D56+'Week 11'!D56+'Week 12'!D56+'Week 13'!D56+'Week 14'!D56+'Week 15'!D56+'Week 16'!D56+'Week 17'!D56+'Week 18'!D56+'Week 19'!D56+'Week 20'!D56+'Week 21'!D56+'Week 22'!D56+'Week 23'!D56+'Week 24'!D56+'Week 25'!D56+'Week 26'!D56+'Week 27'!D56+'Week 28'!D56+'Week 29'!D56+'Week 30'!D56+'Week 31'!D56+'Week 32'!D56+'Week 33'!D56+'Week 34'!D56+'Week 35'!D56+'Week 36'!D56+'Week 37'!D56+'Week 38'!D56+'Week 39'!D56+'Week 40'!D56+'Week 41'!D56+'Week 42'!D56+'Week 43'!D56+'Week 44'!D56+'Week 45'!D56+'Week 46'!D56+'Week 47'!D56+'Week 48'!D56+'Week 49'!D56+'Week 50'!D56+'Week 51'!D56+'Week 52'!D56</f>
        <v>594.3599999999999</v>
      </c>
      <c r="E56" s="18">
        <f>'Week 1'!E56+'Week 2'!E56+'Week 3'!E56+'Week 4'!E56+'Week 5'!E56+'Week 6'!E56+'Week 7'!E56+'Week 8'!E56+'Week 9'!E56+'Week 10'!E56+'Week 11'!E56+'Week 12'!E56+'Week 13'!E56+'Week 14'!E56+'Week 15'!E56+'Week 16'!E56+'Week 17'!E56+'Week 18'!E56+'Week 19'!E56+'Week 20'!E56+'Week 21'!E56+'Week 22'!E56+'Week 23'!E56+'Week 24'!E56+'Week 25'!E56+'Week 26'!E56+'Week 27'!E56+'Week 28'!E56+'Week 29'!E56+'Week 30'!E56+'Week 31'!E56+'Week 32'!E56+'Week 33'!E56+'Week 34'!E56+'Week 35'!E56+'Week 36'!E56+'Week 37'!E56+'Week 38'!E56+'Week 39'!E56+'Week 40'!E56+'Week 41'!E56+'Week 42'!E56+'Week 43'!E56+'Week 44'!E56+'Week 45'!E56+'Week 46'!E56+'Week 47'!E56+'Week 48'!E56+'Week 49'!E56+'Week 50'!E56+'Week 51'!E56+'Week 52'!E56</f>
        <v>594.3599999999999</v>
      </c>
      <c r="F56" s="18">
        <f>'Week 1'!F56+'Week 2'!F56+'Week 3'!F56+'Week 4'!F56+'Week 5'!F56+'Week 6'!F56+'Week 7'!F56+'Week 8'!F56+'Week 9'!F56+'Week 10'!F56+'Week 11'!F56+'Week 12'!F56+'Week 13'!F56+'Week 14'!F56+'Week 15'!F56+'Week 16'!F56+'Week 17'!F56+'Week 18'!F56+'Week 19'!F56+'Week 20'!F56+'Week 21'!F56+'Week 22'!F56+'Week 23'!F56+'Week 24'!F56+'Week 25'!F56+'Week 26'!F56+'Week 27'!F56+'Week 28'!F56+'Week 29'!F56+'Week 30'!F56+'Week 31'!F56+'Week 32'!F56+'Week 33'!F56+'Week 34'!F56+'Week 35'!F56+'Week 36'!F56+'Week 37'!F56+'Week 38'!F56+'Week 39'!F56+'Week 40'!F56+'Week 41'!F56+'Week 42'!F56+'Week 43'!F56+'Week 44'!F56+'Week 45'!F56+'Week 46'!F56+'Week 47'!F56+'Week 48'!F56+'Week 49'!F56+'Week 50'!F56+'Week 51'!F56+'Week 52'!F56</f>
        <v>594.3599999999999</v>
      </c>
      <c r="G56" s="18">
        <f>'Week 1'!G56+'Week 2'!G56+'Week 3'!G56+'Week 4'!G56+'Week 5'!G56+'Week 6'!G56+'Week 7'!G56+'Week 8'!G56+'Week 9'!G56+'Week 10'!G56+'Week 11'!G56+'Week 12'!G56+'Week 13'!G56+'Week 14'!G56+'Week 15'!G56+'Week 16'!G56+'Week 17'!G56+'Week 18'!G56+'Week 19'!G56+'Week 20'!G56+'Week 21'!G56+'Week 22'!G56+'Week 23'!G56+'Week 24'!G56+'Week 25'!G56+'Week 26'!G56+'Week 27'!G56+'Week 28'!G56+'Week 29'!G56+'Week 30'!G56+'Week 31'!G56+'Week 32'!G56+'Week 33'!G56+'Week 34'!G56+'Week 35'!G56+'Week 36'!G56+'Week 37'!G56+'Week 38'!G56+'Week 39'!G56+'Week 40'!G56+'Week 41'!G56+'Week 42'!G56+'Week 43'!G56+'Week 44'!G56+'Week 45'!G56+'Week 46'!G56+'Week 47'!G56+'Week 48'!G56+'Week 49'!G56+'Week 50'!G56+'Week 51'!G56+'Week 52'!G56</f>
        <v>594.3599999999999</v>
      </c>
      <c r="H56" s="18">
        <f>'Week 1'!H56+'Week 2'!H56+'Week 3'!H56+'Week 4'!H56+'Week 5'!H56+'Week 6'!H56+'Week 7'!H56+'Week 8'!H56+'Week 9'!H56+'Week 10'!H56+'Week 11'!H56+'Week 12'!H56+'Week 13'!H56+'Week 14'!H56+'Week 15'!H56+'Week 16'!H56+'Week 17'!H56+'Week 18'!H56+'Week 19'!H56+'Week 20'!H56+'Week 21'!H56+'Week 22'!H56+'Week 23'!H56+'Week 24'!H56+'Week 25'!H56+'Week 26'!H56+'Week 27'!H56+'Week 28'!H56+'Week 29'!H56+'Week 30'!H56+'Week 31'!H56+'Week 32'!H56+'Week 33'!H56+'Week 34'!H56+'Week 35'!H56+'Week 36'!H56+'Week 37'!H56+'Week 38'!H56+'Week 39'!H56+'Week 40'!H56+'Week 41'!H56+'Week 42'!H56+'Week 43'!H56+'Week 44'!H56+'Week 45'!H56+'Week 46'!H56+'Week 47'!H56+'Week 48'!H56+'Week 49'!H56+'Week 50'!H56+'Week 51'!H56+'Week 52'!H56</f>
        <v>594.3599999999999</v>
      </c>
      <c r="I56" s="18">
        <f>'Week 1'!I56+'Week 2'!I56+'Week 3'!I56+'Week 4'!I56+'Week 5'!I56+'Week 6'!I56+'Week 7'!I56+'Week 8'!I56+'Week 9'!I56+'Week 10'!I56+'Week 11'!I56+'Week 12'!I56+'Week 13'!I56+'Week 14'!I56+'Week 15'!I56+'Week 16'!I56+'Week 17'!I56+'Week 18'!I56+'Week 19'!I56+'Week 20'!I56+'Week 21'!I56+'Week 22'!I56+'Week 23'!I56+'Week 24'!I56+'Week 25'!I56+'Week 26'!I56+'Week 27'!I56+'Week 28'!I56+'Week 29'!I56+'Week 30'!I56+'Week 31'!I56+'Week 32'!I56+'Week 33'!I56+'Week 34'!I56+'Week 35'!I56+'Week 36'!I56+'Week 37'!I56+'Week 38'!I56+'Week 39'!I56+'Week 40'!I56+'Week 41'!I56+'Week 42'!I56+'Week 43'!I56+'Week 44'!I56+'Week 45'!I56+'Week 46'!I56+'Week 47'!I56+'Week 48'!I56+'Week 49'!I56+'Week 50'!I56+'Week 51'!I56+'Week 52'!I56</f>
        <v>594.3599999999999</v>
      </c>
      <c r="J56" s="39"/>
      <c r="K56" s="18">
        <f>SUM(C56:I56)</f>
        <v>4160.5199999999986</v>
      </c>
      <c r="L56" s="4"/>
    </row>
    <row r="57" spans="1:13">
      <c r="A57" s="338"/>
      <c r="B57" s="64" t="s">
        <v>4</v>
      </c>
      <c r="C57" s="42">
        <f t="shared" ref="C57:I57" si="11">IF(C55=0,0,C56/C55)</f>
        <v>0.86003270196356518</v>
      </c>
      <c r="D57" s="42">
        <f t="shared" si="11"/>
        <v>0.84065514412605058</v>
      </c>
      <c r="E57" s="42">
        <f t="shared" si="11"/>
        <v>0.90944701165957775</v>
      </c>
      <c r="F57" s="42">
        <f t="shared" si="11"/>
        <v>0.83247195260305107</v>
      </c>
      <c r="G57" s="42">
        <f t="shared" si="11"/>
        <v>0.82478976436957108</v>
      </c>
      <c r="H57" s="42">
        <f t="shared" si="11"/>
        <v>0.83881620729074102</v>
      </c>
      <c r="I57" s="42">
        <f t="shared" si="11"/>
        <v>0.85092127303182619</v>
      </c>
      <c r="J57" s="41"/>
      <c r="K57" s="42">
        <f>IF(K55=0,0,K56/K55)</f>
        <v>0.8502482986941331</v>
      </c>
      <c r="L57" s="4"/>
    </row>
    <row r="58" spans="1:13" ht="12" customHeight="1">
      <c r="A58" s="25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>
      <c r="A59" s="336" t="str">
        <f>'Week 1'!A59:A61</f>
        <v>Overtime Premium Cost</v>
      </c>
      <c r="B59" s="64" t="s">
        <v>70</v>
      </c>
      <c r="C59" s="22">
        <f>'Week 1'!C59+'Week 2'!C59+'Week 3'!C59+'Week 4'!C59+'Week 5'!C59+'Week 6'!C59+'Week 7'!C59+'Week 8'!C59+'Week 9'!C59+'Week 10'!C59+'Week 11'!C59+'Week 12'!C59+'Week 13'!C59+'Week 14'!C59+'Week 15'!C59+'Week 16'!C59+'Week 17'!C59+'Week 18'!C59+'Week 19'!C59+'Week 20'!C59+'Week 21'!C59+'Week 22'!C59+'Week 23'!C59+'Week 24'!C59+'Week 25'!C59+'Week 26'!C59+'Week 27'!C59+'Week 28'!C59+'Week 29'!C59+'Week 30'!C59+'Week 31'!C59+'Week 32'!C59+'Week 33'!C59+'Week 34'!C59+'Week 35'!C59+'Week 36'!C59+'Week 37'!C59+'Week 38'!C59+'Week 39'!C59+'Week 40'!C59+'Week 41'!C59+'Week 42'!C59+'Week 43'!C59+'Week 44'!C59+'Week 45'!C59+'Week 46'!C59+'Week 47'!C59+'Week 48'!C59+'Week 49'!C59+'Week 50'!C59+'Week 51'!C59+'Week 52'!C59</f>
        <v>47.410000000000004</v>
      </c>
      <c r="D59" s="22">
        <f>'Week 1'!D59+'Week 2'!D59+'Week 3'!D59+'Week 4'!D59+'Week 5'!D59+'Week 6'!D59+'Week 7'!D59+'Week 8'!D59+'Week 9'!D59+'Week 10'!D59+'Week 11'!D59+'Week 12'!D59+'Week 13'!D59+'Week 14'!D59+'Week 15'!D59+'Week 16'!D59+'Week 17'!D59+'Week 18'!D59+'Week 19'!D59+'Week 20'!D59+'Week 21'!D59+'Week 22'!D59+'Week 23'!D59+'Week 24'!D59+'Week 25'!D59+'Week 26'!D59+'Week 27'!D59+'Week 28'!D59+'Week 29'!D59+'Week 30'!D59+'Week 31'!D59+'Week 32'!D59+'Week 33'!D59+'Week 34'!D59+'Week 35'!D59+'Week 36'!D59+'Week 37'!D59+'Week 38'!D59+'Week 39'!D59+'Week 40'!D59+'Week 41'!D59+'Week 42'!D59+'Week 43'!D59+'Week 44'!D59+'Week 45'!D59+'Week 46'!D59+'Week 47'!D59+'Week 48'!D59+'Week 49'!D59+'Week 50'!D59+'Week 51'!D59+'Week 52'!D59</f>
        <v>59.350000000000009</v>
      </c>
      <c r="E59" s="22">
        <f>'Week 1'!E59+'Week 2'!E59+'Week 3'!E59+'Week 4'!E59+'Week 5'!E59+'Week 6'!E59+'Week 7'!E59+'Week 8'!E59+'Week 9'!E59+'Week 10'!E59+'Week 11'!E59+'Week 12'!E59+'Week 13'!E59+'Week 14'!E59+'Week 15'!E59+'Week 16'!E59+'Week 17'!E59+'Week 18'!E59+'Week 19'!E59+'Week 20'!E59+'Week 21'!E59+'Week 22'!E59+'Week 23'!E59+'Week 24'!E59+'Week 25'!E59+'Week 26'!E59+'Week 27'!E59+'Week 28'!E59+'Week 29'!E59+'Week 30'!E59+'Week 31'!E59+'Week 32'!E59+'Week 33'!E59+'Week 34'!E59+'Week 35'!E59+'Week 36'!E59+'Week 37'!E59+'Week 38'!E59+'Week 39'!E59+'Week 40'!E59+'Week 41'!E59+'Week 42'!E59+'Week 43'!E59+'Week 44'!E59+'Week 45'!E59+'Week 46'!E59+'Week 47'!E59+'Week 48'!E59+'Week 49'!E59+'Week 50'!E59+'Week 51'!E59+'Week 52'!E59</f>
        <v>23.280000000000005</v>
      </c>
      <c r="F59" s="22">
        <f>'Week 1'!F59+'Week 2'!F59+'Week 3'!F59+'Week 4'!F59+'Week 5'!F59+'Week 6'!F59+'Week 7'!F59+'Week 8'!F59+'Week 9'!F59+'Week 10'!F59+'Week 11'!F59+'Week 12'!F59+'Week 13'!F59+'Week 14'!F59+'Week 15'!F59+'Week 16'!F59+'Week 17'!F59+'Week 18'!F59+'Week 19'!F59+'Week 20'!F59+'Week 21'!F59+'Week 22'!F59+'Week 23'!F59+'Week 24'!F59+'Week 25'!F59+'Week 26'!F59+'Week 27'!F59+'Week 28'!F59+'Week 29'!F59+'Week 30'!F59+'Week 31'!F59+'Week 32'!F59+'Week 33'!F59+'Week 34'!F59+'Week 35'!F59+'Week 36'!F59+'Week 37'!F59+'Week 38'!F59+'Week 39'!F59+'Week 40'!F59+'Week 41'!F59+'Week 42'!F59+'Week 43'!F59+'Week 44'!F59+'Week 45'!F59+'Week 46'!F59+'Week 47'!F59+'Week 48'!F59+'Week 49'!F59+'Week 50'!F59+'Week 51'!F59+'Week 52'!F59</f>
        <v>23.640999999999998</v>
      </c>
      <c r="G59" s="22">
        <f>'Week 1'!G59+'Week 2'!G59+'Week 3'!G59+'Week 4'!G59+'Week 5'!G59+'Week 6'!G59+'Week 7'!G59+'Week 8'!G59+'Week 9'!G59+'Week 10'!G59+'Week 11'!G59+'Week 12'!G59+'Week 13'!G59+'Week 14'!G59+'Week 15'!G59+'Week 16'!G59+'Week 17'!G59+'Week 18'!G59+'Week 19'!G59+'Week 20'!G59+'Week 21'!G59+'Week 22'!G59+'Week 23'!G59+'Week 24'!G59+'Week 25'!G59+'Week 26'!G59+'Week 27'!G59+'Week 28'!G59+'Week 29'!G59+'Week 30'!G59+'Week 31'!G59+'Week 32'!G59+'Week 33'!G59+'Week 34'!G59+'Week 35'!G59+'Week 36'!G59+'Week 37'!G59+'Week 38'!G59+'Week 39'!G59+'Week 40'!G59+'Week 41'!G59+'Week 42'!G59+'Week 43'!G59+'Week 44'!G59+'Week 45'!G59+'Week 46'!G59+'Week 47'!G59+'Week 48'!G59+'Week 49'!G59+'Week 50'!G59+'Week 51'!G59+'Week 52'!G59</f>
        <v>31.05</v>
      </c>
      <c r="H59" s="22">
        <f>'Week 1'!H59+'Week 2'!H59+'Week 3'!H59+'Week 4'!H59+'Week 5'!H59+'Week 6'!H59+'Week 7'!H59+'Week 8'!H59+'Week 9'!H59+'Week 10'!H59+'Week 11'!H59+'Week 12'!H59+'Week 13'!H59+'Week 14'!H59+'Week 15'!H59+'Week 16'!H59+'Week 17'!H59+'Week 18'!H59+'Week 19'!H59+'Week 20'!H59+'Week 21'!H59+'Week 22'!H59+'Week 23'!H59+'Week 24'!H59+'Week 25'!H59+'Week 26'!H59+'Week 27'!H59+'Week 28'!H59+'Week 29'!H59+'Week 30'!H59+'Week 31'!H59+'Week 32'!H59+'Week 33'!H59+'Week 34'!H59+'Week 35'!H59+'Week 36'!H59+'Week 37'!H59+'Week 38'!H59+'Week 39'!H59+'Week 40'!H59+'Week 41'!H59+'Week 42'!H59+'Week 43'!H59+'Week 44'!H59+'Week 45'!H59+'Week 46'!H59+'Week 47'!H59+'Week 48'!H59+'Week 49'!H59+'Week 50'!H59+'Week 51'!H59+'Week 52'!H59</f>
        <v>57.29</v>
      </c>
      <c r="I59" s="22">
        <f>'Week 1'!I59+'Week 2'!I59+'Week 3'!I59+'Week 4'!I59+'Week 5'!I59+'Week 6'!I59+'Week 7'!I59+'Week 8'!I59+'Week 9'!I59+'Week 10'!I59+'Week 11'!I59+'Week 12'!I59+'Week 13'!I59+'Week 14'!I59+'Week 15'!I59+'Week 16'!I59+'Week 17'!I59+'Week 18'!I59+'Week 19'!I59+'Week 20'!I59+'Week 21'!I59+'Week 22'!I59+'Week 23'!I59+'Week 24'!I59+'Week 25'!I59+'Week 26'!I59+'Week 27'!I59+'Week 28'!I59+'Week 29'!I59+'Week 30'!I59+'Week 31'!I59+'Week 32'!I59+'Week 33'!I59+'Week 34'!I59+'Week 35'!I59+'Week 36'!I59+'Week 37'!I59+'Week 38'!I59+'Week 39'!I59+'Week 40'!I59+'Week 41'!I59+'Week 42'!I59+'Week 43'!I59+'Week 44'!I59+'Week 45'!I59+'Week 46'!I59+'Week 47'!I59+'Week 48'!I59+'Week 49'!I59+'Week 50'!I59+'Week 51'!I59+'Week 52'!I59</f>
        <v>269.45999999999992</v>
      </c>
      <c r="J59" s="23"/>
      <c r="K59" s="22">
        <f>SUM(C59:I59)</f>
        <v>511.48099999999994</v>
      </c>
      <c r="L59" s="4"/>
    </row>
    <row r="60" spans="1:13">
      <c r="A60" s="337"/>
      <c r="B60" s="65" t="s">
        <v>71</v>
      </c>
      <c r="C60" s="28">
        <f>'Week 1'!C60+'Week 2'!C60+'Week 3'!C60+'Week 4'!C60+'Week 5'!C60+'Week 6'!C60+'Week 7'!C60+'Week 8'!C60+'Week 9'!C60+'Week 10'!C60+'Week 11'!C60+'Week 12'!C60+'Week 13'!C60+'Week 14'!C60+'Week 15'!C60+'Week 16'!C60+'Week 17'!C60+'Week 18'!C60+'Week 19'!C60+'Week 20'!C60+'Week 21'!C60+'Week 22'!C60+'Week 23'!C60+'Week 24'!C60+'Week 25'!C60+'Week 26'!C60+'Week 27'!C60+'Week 28'!C60+'Week 29'!C60+'Week 30'!C60+'Week 31'!C60+'Week 32'!C60+'Week 33'!C60+'Week 34'!C60+'Week 35'!C60+'Week 36'!C60+'Week 37'!C60+'Week 38'!C60+'Week 39'!C60+'Week 40'!C60+'Week 41'!C60+'Week 42'!C60+'Week 43'!C60+'Week 44'!C60+'Week 45'!C60+'Week 46'!C60+'Week 47'!C60+'Week 48'!C60+'Week 49'!C60+'Week 50'!C60+'Week 51'!C60+'Week 52'!C60</f>
        <v>1128.0972450000002</v>
      </c>
      <c r="D60" s="28">
        <f>'Week 1'!D60+'Week 2'!D60+'Week 3'!D60+'Week 4'!D60+'Week 5'!D60+'Week 6'!D60+'Week 7'!D60+'Week 8'!D60+'Week 9'!D60+'Week 10'!D60+'Week 11'!D60+'Week 12'!D60+'Week 13'!D60+'Week 14'!D60+'Week 15'!D60+'Week 16'!D60+'Week 17'!D60+'Week 18'!D60+'Week 19'!D60+'Week 20'!D60+'Week 21'!D60+'Week 22'!D60+'Week 23'!D60+'Week 24'!D60+'Week 25'!D60+'Week 26'!D60+'Week 27'!D60+'Week 28'!D60+'Week 29'!D60+'Week 30'!D60+'Week 31'!D60+'Week 32'!D60+'Week 33'!D60+'Week 34'!D60+'Week 35'!D60+'Week 36'!D60+'Week 37'!D60+'Week 38'!D60+'Week 39'!D60+'Week 40'!D60+'Week 41'!D60+'Week 42'!D60+'Week 43'!D60+'Week 44'!D60+'Week 45'!D60+'Week 46'!D60+'Week 47'!D60+'Week 48'!D60+'Week 49'!D60+'Week 50'!D60+'Week 51'!D60+'Week 52'!D60</f>
        <v>1412.2035750000005</v>
      </c>
      <c r="E60" s="28">
        <f>'Week 1'!E60+'Week 2'!E60+'Week 3'!E60+'Week 4'!E60+'Week 5'!E60+'Week 6'!E60+'Week 7'!E60+'Week 8'!E60+'Week 9'!E60+'Week 10'!E60+'Week 11'!E60+'Week 12'!E60+'Week 13'!E60+'Week 14'!E60+'Week 15'!E60+'Week 16'!E60+'Week 17'!E60+'Week 18'!E60+'Week 19'!E60+'Week 20'!E60+'Week 21'!E60+'Week 22'!E60+'Week 23'!E60+'Week 24'!E60+'Week 25'!E60+'Week 26'!E60+'Week 27'!E60+'Week 28'!E60+'Week 29'!E60+'Week 30'!E60+'Week 31'!E60+'Week 32'!E60+'Week 33'!E60+'Week 34'!E60+'Week 35'!E60+'Week 36'!E60+'Week 37'!E60+'Week 38'!E60+'Week 39'!E60+'Week 40'!E60+'Week 41'!E60+'Week 42'!E60+'Week 43'!E60+'Week 44'!E60+'Week 45'!E60+'Week 46'!E60+'Week 47'!E60+'Week 48'!E60+'Week 49'!E60+'Week 50'!E60+'Week 51'!E60+'Week 52'!E60</f>
        <v>553.93596000000036</v>
      </c>
      <c r="F60" s="28">
        <f>'Week 1'!F60+'Week 2'!F60+'Week 3'!F60+'Week 4'!F60+'Week 5'!F60+'Week 6'!F60+'Week 7'!F60+'Week 8'!F60+'Week 9'!F60+'Week 10'!F60+'Week 11'!F60+'Week 12'!F60+'Week 13'!F60+'Week 14'!F60+'Week 15'!F60+'Week 16'!F60+'Week 17'!F60+'Week 18'!F60+'Week 19'!F60+'Week 20'!F60+'Week 21'!F60+'Week 22'!F60+'Week 23'!F60+'Week 24'!F60+'Week 25'!F60+'Week 26'!F60+'Week 27'!F60+'Week 28'!F60+'Week 29'!F60+'Week 30'!F60+'Week 31'!F60+'Week 32'!F60+'Week 33'!F60+'Week 34'!F60+'Week 35'!F60+'Week 36'!F60+'Week 37'!F60+'Week 38'!F60+'Week 39'!F60+'Week 40'!F60+'Week 41'!F60+'Week 42'!F60+'Week 43'!F60+'Week 44'!F60+'Week 45'!F60+'Week 46'!F60+'Week 47'!F60+'Week 48'!F60+'Week 49'!F60+'Week 50'!F60+'Week 51'!F60+'Week 52'!F60</f>
        <v>562.52577450000013</v>
      </c>
      <c r="G60" s="28">
        <f>'Week 1'!G60+'Week 2'!G60+'Week 3'!G60+'Week 4'!G60+'Week 5'!G60+'Week 6'!G60+'Week 7'!G60+'Week 8'!G60+'Week 9'!G60+'Week 10'!G60+'Week 11'!G60+'Week 12'!G60+'Week 13'!G60+'Week 14'!G60+'Week 15'!G60+'Week 16'!G60+'Week 17'!G60+'Week 18'!G60+'Week 19'!G60+'Week 20'!G60+'Week 21'!G60+'Week 22'!G60+'Week 23'!G60+'Week 24'!G60+'Week 25'!G60+'Week 26'!G60+'Week 27'!G60+'Week 28'!G60+'Week 29'!G60+'Week 30'!G60+'Week 31'!G60+'Week 32'!G60+'Week 33'!G60+'Week 34'!G60+'Week 35'!G60+'Week 36'!G60+'Week 37'!G60+'Week 38'!G60+'Week 39'!G60+'Week 40'!G60+'Week 41'!G60+'Week 42'!G60+'Week 43'!G60+'Week 44'!G60+'Week 45'!G60+'Week 46'!G60+'Week 47'!G60+'Week 48'!G60+'Week 49'!G60+'Week 50'!G60+'Week 51'!G60+'Week 52'!G60</f>
        <v>738.81922499999996</v>
      </c>
      <c r="H60" s="28">
        <f>'Week 1'!H60+'Week 2'!H60+'Week 3'!H60+'Week 4'!H60+'Week 5'!H60+'Week 6'!H60+'Week 7'!H60+'Week 8'!H60+'Week 9'!H60+'Week 10'!H60+'Week 11'!H60+'Week 12'!H60+'Week 13'!H60+'Week 14'!H60+'Week 15'!H60+'Week 16'!H60+'Week 17'!H60+'Week 18'!H60+'Week 19'!H60+'Week 20'!H60+'Week 21'!H60+'Week 22'!H60+'Week 23'!H60+'Week 24'!H60+'Week 25'!H60+'Week 26'!H60+'Week 27'!H60+'Week 28'!H60+'Week 29'!H60+'Week 30'!H60+'Week 31'!H60+'Week 32'!H60+'Week 33'!H60+'Week 34'!H60+'Week 35'!H60+'Week 36'!H60+'Week 37'!H60+'Week 38'!H60+'Week 39'!H60+'Week 40'!H60+'Week 41'!H60+'Week 42'!H60+'Week 43'!H60+'Week 44'!H60+'Week 45'!H60+'Week 46'!H60+'Week 47'!H60+'Week 48'!H60+'Week 49'!H60+'Week 50'!H60+'Week 51'!H60+'Week 52'!H60</f>
        <v>1363.1869050000003</v>
      </c>
      <c r="I60" s="28">
        <f>'Week 1'!I60+'Week 2'!I60+'Week 3'!I60+'Week 4'!I60+'Week 5'!I60+'Week 6'!I60+'Week 7'!I60+'Week 8'!I60+'Week 9'!I60+'Week 10'!I60+'Week 11'!I60+'Week 12'!I60+'Week 13'!I60+'Week 14'!I60+'Week 15'!I60+'Week 16'!I60+'Week 17'!I60+'Week 18'!I60+'Week 19'!I60+'Week 20'!I60+'Week 21'!I60+'Week 22'!I60+'Week 23'!I60+'Week 24'!I60+'Week 25'!I60+'Week 26'!I60+'Week 27'!I60+'Week 28'!I60+'Week 29'!I60+'Week 30'!I60+'Week 31'!I60+'Week 32'!I60+'Week 33'!I60+'Week 34'!I60+'Week 35'!I60+'Week 36'!I60+'Week 37'!I60+'Week 38'!I60+'Week 39'!I60+'Week 40'!I60+'Week 41'!I60+'Week 42'!I60+'Week 43'!I60+'Week 44'!I60+'Week 45'!I60+'Week 46'!I60+'Week 47'!I60+'Week 48'!I60+'Week 49'!I60+'Week 50'!I60+'Week 51'!I60+'Week 52'!I60</f>
        <v>6411.6659700000009</v>
      </c>
      <c r="J60" s="48"/>
      <c r="K60" s="28">
        <f>SUM(C60:I60)</f>
        <v>12170.434654500003</v>
      </c>
      <c r="L60" s="4"/>
    </row>
    <row r="61" spans="1:13">
      <c r="A61" s="338"/>
      <c r="B61" s="64" t="s">
        <v>17</v>
      </c>
      <c r="C61" s="28">
        <f>'Week 1'!C61+'Week 2'!C61+'Week 3'!C61+'Week 4'!C61+'Week 5'!C61+'Week 6'!C61+'Week 7'!C61+'Week 8'!C61+'Week 9'!C61+'Week 10'!C61+'Week 11'!C61+'Week 12'!C61+'Week 13'!C61+'Week 14'!C61+'Week 15'!C61+'Week 16'!C61+'Week 17'!C61+'Week 18'!C61+'Week 19'!C61+'Week 20'!C61+'Week 21'!C61+'Week 22'!C61+'Week 23'!C61+'Week 24'!C61+'Week 25'!C61+'Week 26'!C61+'Week 27'!C61+'Week 28'!C61+'Week 29'!C61+'Week 30'!C61+'Week 31'!C61+'Week 32'!C61+'Week 33'!C61+'Week 34'!C61+'Week 35'!C61+'Week 36'!C61+'Week 37'!C61+'Week 38'!C61+'Week 39'!C61+'Week 40'!C61+'Week 41'!C61+'Week 42'!C61+'Week 43'!C61+'Week 44'!C61+'Week 45'!C61+'Week 46'!C61+'Week 47'!C61+'Week 48'!C61+'Week 49'!C61+'Week 50'!C61+'Week 51'!C61+'Week 52'!C61</f>
        <v>376.03241500000007</v>
      </c>
      <c r="D61" s="28">
        <f>'Week 1'!D61+'Week 2'!D61+'Week 3'!D61+'Week 4'!D61+'Week 5'!D61+'Week 6'!D61+'Week 7'!D61+'Week 8'!D61+'Week 9'!D61+'Week 10'!D61+'Week 11'!D61+'Week 12'!D61+'Week 13'!D61+'Week 14'!D61+'Week 15'!D61+'Week 16'!D61+'Week 17'!D61+'Week 18'!D61+'Week 19'!D61+'Week 20'!D61+'Week 21'!D61+'Week 22'!D61+'Week 23'!D61+'Week 24'!D61+'Week 25'!D61+'Week 26'!D61+'Week 27'!D61+'Week 28'!D61+'Week 29'!D61+'Week 30'!D61+'Week 31'!D61+'Week 32'!D61+'Week 33'!D61+'Week 34'!D61+'Week 35'!D61+'Week 36'!D61+'Week 37'!D61+'Week 38'!D61+'Week 39'!D61+'Week 40'!D61+'Week 41'!D61+'Week 42'!D61+'Week 43'!D61+'Week 44'!D61+'Week 45'!D61+'Week 46'!D61+'Week 47'!D61+'Week 48'!D61+'Week 49'!D61+'Week 50'!D61+'Week 51'!D61+'Week 52'!D61</f>
        <v>470.73452500000025</v>
      </c>
      <c r="E61" s="28">
        <f>'Week 1'!E61+'Week 2'!E61+'Week 3'!E61+'Week 4'!E61+'Week 5'!E61+'Week 6'!E61+'Week 7'!E61+'Week 8'!E61+'Week 9'!E61+'Week 10'!E61+'Week 11'!E61+'Week 12'!E61+'Week 13'!E61+'Week 14'!E61+'Week 15'!E61+'Week 16'!E61+'Week 17'!E61+'Week 18'!E61+'Week 19'!E61+'Week 20'!E61+'Week 21'!E61+'Week 22'!E61+'Week 23'!E61+'Week 24'!E61+'Week 25'!E61+'Week 26'!E61+'Week 27'!E61+'Week 28'!E61+'Week 29'!E61+'Week 30'!E61+'Week 31'!E61+'Week 32'!E61+'Week 33'!E61+'Week 34'!E61+'Week 35'!E61+'Week 36'!E61+'Week 37'!E61+'Week 38'!E61+'Week 39'!E61+'Week 40'!E61+'Week 41'!E61+'Week 42'!E61+'Week 43'!E61+'Week 44'!E61+'Week 45'!E61+'Week 46'!E61+'Week 47'!E61+'Week 48'!E61+'Week 49'!E61+'Week 50'!E61+'Week 51'!E61+'Week 52'!E61</f>
        <v>184.64531999999997</v>
      </c>
      <c r="F61" s="28">
        <f>'Week 1'!F61+'Week 2'!F61+'Week 3'!F61+'Week 4'!F61+'Week 5'!F61+'Week 6'!F61+'Week 7'!F61+'Week 8'!F61+'Week 9'!F61+'Week 10'!F61+'Week 11'!F61+'Week 12'!F61+'Week 13'!F61+'Week 14'!F61+'Week 15'!F61+'Week 16'!F61+'Week 17'!F61+'Week 18'!F61+'Week 19'!F61+'Week 20'!F61+'Week 21'!F61+'Week 22'!F61+'Week 23'!F61+'Week 24'!F61+'Week 25'!F61+'Week 26'!F61+'Week 27'!F61+'Week 28'!F61+'Week 29'!F61+'Week 30'!F61+'Week 31'!F61+'Week 32'!F61+'Week 33'!F61+'Week 34'!F61+'Week 35'!F61+'Week 36'!F61+'Week 37'!F61+'Week 38'!F61+'Week 39'!F61+'Week 40'!F61+'Week 41'!F61+'Week 42'!F61+'Week 43'!F61+'Week 44'!F61+'Week 45'!F61+'Week 46'!F61+'Week 47'!F61+'Week 48'!F61+'Week 49'!F61+'Week 50'!F61+'Week 51'!F61+'Week 52'!F61</f>
        <v>187.50859150000002</v>
      </c>
      <c r="G61" s="28">
        <f>'Week 1'!G61+'Week 2'!G61+'Week 3'!G61+'Week 4'!G61+'Week 5'!G61+'Week 6'!G61+'Week 7'!G61+'Week 8'!G61+'Week 9'!G61+'Week 10'!G61+'Week 11'!G61+'Week 12'!G61+'Week 13'!G61+'Week 14'!G61+'Week 15'!G61+'Week 16'!G61+'Week 17'!G61+'Week 18'!G61+'Week 19'!G61+'Week 20'!G61+'Week 21'!G61+'Week 22'!G61+'Week 23'!G61+'Week 24'!G61+'Week 25'!G61+'Week 26'!G61+'Week 27'!G61+'Week 28'!G61+'Week 29'!G61+'Week 30'!G61+'Week 31'!G61+'Week 32'!G61+'Week 33'!G61+'Week 34'!G61+'Week 35'!G61+'Week 36'!G61+'Week 37'!G61+'Week 38'!G61+'Week 39'!G61+'Week 40'!G61+'Week 41'!G61+'Week 42'!G61+'Week 43'!G61+'Week 44'!G61+'Week 45'!G61+'Week 46'!G61+'Week 47'!G61+'Week 48'!G61+'Week 49'!G61+'Week 50'!G61+'Week 51'!G61+'Week 52'!G61</f>
        <v>246.27307500000001</v>
      </c>
      <c r="H61" s="28">
        <f>'Week 1'!H61+'Week 2'!H61+'Week 3'!H61+'Week 4'!H61+'Week 5'!H61+'Week 6'!H61+'Week 7'!H61+'Week 8'!H61+'Week 9'!H61+'Week 10'!H61+'Week 11'!H61+'Week 12'!H61+'Week 13'!H61+'Week 14'!H61+'Week 15'!H61+'Week 16'!H61+'Week 17'!H61+'Week 18'!H61+'Week 19'!H61+'Week 20'!H61+'Week 21'!H61+'Week 22'!H61+'Week 23'!H61+'Week 24'!H61+'Week 25'!H61+'Week 26'!H61+'Week 27'!H61+'Week 28'!H61+'Week 29'!H61+'Week 30'!H61+'Week 31'!H61+'Week 32'!H61+'Week 33'!H61+'Week 34'!H61+'Week 35'!H61+'Week 36'!H61+'Week 37'!H61+'Week 38'!H61+'Week 39'!H61+'Week 40'!H61+'Week 41'!H61+'Week 42'!H61+'Week 43'!H61+'Week 44'!H61+'Week 45'!H61+'Week 46'!H61+'Week 47'!H61+'Week 48'!H61+'Week 49'!H61+'Week 50'!H61+'Week 51'!H61+'Week 52'!H61</f>
        <v>454.39563500000025</v>
      </c>
      <c r="I61" s="28">
        <f>'Week 1'!I61+'Week 2'!I61+'Week 3'!I61+'Week 4'!I61+'Week 5'!I61+'Week 6'!I61+'Week 7'!I61+'Week 8'!I61+'Week 9'!I61+'Week 10'!I61+'Week 11'!I61+'Week 12'!I61+'Week 13'!I61+'Week 14'!I61+'Week 15'!I61+'Week 16'!I61+'Week 17'!I61+'Week 18'!I61+'Week 19'!I61+'Week 20'!I61+'Week 21'!I61+'Week 22'!I61+'Week 23'!I61+'Week 24'!I61+'Week 25'!I61+'Week 26'!I61+'Week 27'!I61+'Week 28'!I61+'Week 29'!I61+'Week 30'!I61+'Week 31'!I61+'Week 32'!I61+'Week 33'!I61+'Week 34'!I61+'Week 35'!I61+'Week 36'!I61+'Week 37'!I61+'Week 38'!I61+'Week 39'!I61+'Week 40'!I61+'Week 41'!I61+'Week 42'!I61+'Week 43'!I61+'Week 44'!I61+'Week 45'!I61+'Week 46'!I61+'Week 47'!I61+'Week 48'!I61+'Week 49'!I61+'Week 50'!I61+'Week 51'!I61+'Week 52'!I61</f>
        <v>2137.2219899999996</v>
      </c>
      <c r="J61" s="48"/>
      <c r="K61" s="28">
        <f>SUM(C61:I61)</f>
        <v>4056.8115515</v>
      </c>
      <c r="L61" s="4"/>
    </row>
    <row r="62" spans="1:13" ht="12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>
      <c r="A63" s="336" t="str">
        <f>'Week 1'!A63:A65</f>
        <v>Total Labor Hours</v>
      </c>
      <c r="B63" s="64" t="s">
        <v>2</v>
      </c>
      <c r="C63" s="18">
        <f>'Week 1'!C63+'Week 2'!C63+'Week 3'!C63+'Week 4'!C63+'Week 5'!C63+'Week 6'!C63+'Week 7'!C63+'Week 8'!C63+'Week 9'!C63+'Week 10'!C63+'Week 11'!C63+'Week 12'!C63+'Week 13'!C63+'Week 14'!C63+'Week 15'!C63+'Week 16'!C63+'Week 17'!C63+'Week 18'!C63+'Week 19'!C63+'Week 20'!C63+'Week 21'!C63+'Week 22'!C63+'Week 23'!C63+'Week 24'!C63+'Week 25'!C63+'Week 26'!C63+'Week 27'!C63+'Week 28'!C63+'Week 29'!C63+'Week 30'!C63+'Week 31'!C63+'Week 32'!C63+'Week 33'!C63+'Week 34'!C63+'Week 35'!C63+'Week 36'!C63+'Week 37'!C63+'Week 38'!C63+'Week 39'!C63+'Week 40'!C63+'Week 41'!C63+'Week 42'!C63+'Week 43'!C63+'Week 44'!C63+'Week 45'!C63+'Week 46'!C63+'Week 47'!C63+'Week 48'!C63+'Week 49'!C63+'Week 50'!C63+'Week 51'!C63+'Week 52'!C63</f>
        <v>10839.55</v>
      </c>
      <c r="D63" s="18">
        <f>'Week 1'!D63+'Week 2'!D63+'Week 3'!D63+'Week 4'!D63+'Week 5'!D63+'Week 6'!D63+'Week 7'!D63+'Week 8'!D63+'Week 9'!D63+'Week 10'!D63+'Week 11'!D63+'Week 12'!D63+'Week 13'!D63+'Week 14'!D63+'Week 15'!D63+'Week 16'!D63+'Week 17'!D63+'Week 18'!D63+'Week 19'!D63+'Week 20'!D63+'Week 21'!D63+'Week 22'!D63+'Week 23'!D63+'Week 24'!D63+'Week 25'!D63+'Week 26'!D63+'Week 27'!D63+'Week 28'!D63+'Week 29'!D63+'Week 30'!D63+'Week 31'!D63+'Week 32'!D63+'Week 33'!D63+'Week 34'!D63+'Week 35'!D63+'Week 36'!D63+'Week 37'!D63+'Week 38'!D63+'Week 39'!D63+'Week 40'!D63+'Week 41'!D63+'Week 42'!D63+'Week 43'!D63+'Week 44'!D63+'Week 45'!D63+'Week 46'!D63+'Week 47'!D63+'Week 48'!D63+'Week 49'!D63+'Week 50'!D63+'Week 51'!D63+'Week 52'!D63</f>
        <v>11550.45</v>
      </c>
      <c r="E63" s="18">
        <f>'Week 1'!E63+'Week 2'!E63+'Week 3'!E63+'Week 4'!E63+'Week 5'!E63+'Week 6'!E63+'Week 7'!E63+'Week 8'!E63+'Week 9'!E63+'Week 10'!E63+'Week 11'!E63+'Week 12'!E63+'Week 13'!E63+'Week 14'!E63+'Week 15'!E63+'Week 16'!E63+'Week 17'!E63+'Week 18'!E63+'Week 19'!E63+'Week 20'!E63+'Week 21'!E63+'Week 22'!E63+'Week 23'!E63+'Week 24'!E63+'Week 25'!E63+'Week 26'!E63+'Week 27'!E63+'Week 28'!E63+'Week 29'!E63+'Week 30'!E63+'Week 31'!E63+'Week 32'!E63+'Week 33'!E63+'Week 34'!E63+'Week 35'!E63+'Week 36'!E63+'Week 37'!E63+'Week 38'!E63+'Week 39'!E63+'Week 40'!E63+'Week 41'!E63+'Week 42'!E63+'Week 43'!E63+'Week 44'!E63+'Week 45'!E63+'Week 46'!E63+'Week 47'!E63+'Week 48'!E63+'Week 49'!E63+'Week 50'!E63+'Week 51'!E63+'Week 52'!E63</f>
        <v>9472.5899999999983</v>
      </c>
      <c r="F63" s="18">
        <f>'Week 1'!F63+'Week 2'!F63+'Week 3'!F63+'Week 4'!F63+'Week 5'!F63+'Week 6'!F63+'Week 7'!F63+'Week 8'!F63+'Week 9'!F63+'Week 10'!F63+'Week 11'!F63+'Week 12'!F63+'Week 13'!F63+'Week 14'!F63+'Week 15'!F63+'Week 16'!F63+'Week 17'!F63+'Week 18'!F63+'Week 19'!F63+'Week 20'!F63+'Week 21'!F63+'Week 22'!F63+'Week 23'!F63+'Week 24'!F63+'Week 25'!F63+'Week 26'!F63+'Week 27'!F63+'Week 28'!F63+'Week 29'!F63+'Week 30'!F63+'Week 31'!F63+'Week 32'!F63+'Week 33'!F63+'Week 34'!F63+'Week 35'!F63+'Week 36'!F63+'Week 37'!F63+'Week 38'!F63+'Week 39'!F63+'Week 40'!F63+'Week 41'!F63+'Week 42'!F63+'Week 43'!F63+'Week 44'!F63+'Week 45'!F63+'Week 46'!F63+'Week 47'!F63+'Week 48'!F63+'Week 49'!F63+'Week 50'!F63+'Week 51'!F63+'Week 52'!F63</f>
        <v>11180.039999999995</v>
      </c>
      <c r="G63" s="18">
        <f>'Week 1'!G63+'Week 2'!G63+'Week 3'!G63+'Week 4'!G63+'Week 5'!G63+'Week 6'!G63+'Week 7'!G63+'Week 8'!G63+'Week 9'!G63+'Week 10'!G63+'Week 11'!G63+'Week 12'!G63+'Week 13'!G63+'Week 14'!G63+'Week 15'!G63+'Week 16'!G63+'Week 17'!G63+'Week 18'!G63+'Week 19'!G63+'Week 20'!G63+'Week 21'!G63+'Week 22'!G63+'Week 23'!G63+'Week 24'!G63+'Week 25'!G63+'Week 26'!G63+'Week 27'!G63+'Week 28'!G63+'Week 29'!G63+'Week 30'!G63+'Week 31'!G63+'Week 32'!G63+'Week 33'!G63+'Week 34'!G63+'Week 35'!G63+'Week 36'!G63+'Week 37'!G63+'Week 38'!G63+'Week 39'!G63+'Week 40'!G63+'Week 41'!G63+'Week 42'!G63+'Week 43'!G63+'Week 44'!G63+'Week 45'!G63+'Week 46'!G63+'Week 47'!G63+'Week 48'!G63+'Week 49'!G63+'Week 50'!G63+'Week 51'!G63+'Week 52'!G63</f>
        <v>12011.77</v>
      </c>
      <c r="H63" s="18">
        <f>'Week 1'!H63+'Week 2'!H63+'Week 3'!H63+'Week 4'!H63+'Week 5'!H63+'Week 6'!H63+'Week 7'!H63+'Week 8'!H63+'Week 9'!H63+'Week 10'!H63+'Week 11'!H63+'Week 12'!H63+'Week 13'!H63+'Week 14'!H63+'Week 15'!H63+'Week 16'!H63+'Week 17'!H63+'Week 18'!H63+'Week 19'!H63+'Week 20'!H63+'Week 21'!H63+'Week 22'!H63+'Week 23'!H63+'Week 24'!H63+'Week 25'!H63+'Week 26'!H63+'Week 27'!H63+'Week 28'!H63+'Week 29'!H63+'Week 30'!H63+'Week 31'!H63+'Week 32'!H63+'Week 33'!H63+'Week 34'!H63+'Week 35'!H63+'Week 36'!H63+'Week 37'!H63+'Week 38'!H63+'Week 39'!H63+'Week 40'!H63+'Week 41'!H63+'Week 42'!H63+'Week 43'!H63+'Week 44'!H63+'Week 45'!H63+'Week 46'!H63+'Week 47'!H63+'Week 48'!H63+'Week 49'!H63+'Week 50'!H63+'Week 51'!H63+'Week 52'!H63</f>
        <v>12360.37</v>
      </c>
      <c r="I63" s="18">
        <f>'Week 1'!I63+'Week 2'!I63+'Week 3'!I63+'Week 4'!I63+'Week 5'!I63+'Week 6'!I63+'Week 7'!I63+'Week 8'!I63+'Week 9'!I63+'Week 10'!I63+'Week 11'!I63+'Week 12'!I63+'Week 13'!I63+'Week 14'!I63+'Week 15'!I63+'Week 16'!I63+'Week 17'!I63+'Week 18'!I63+'Week 19'!I63+'Week 20'!I63+'Week 21'!I63+'Week 22'!I63+'Week 23'!I63+'Week 24'!I63+'Week 25'!I63+'Week 26'!I63+'Week 27'!I63+'Week 28'!I63+'Week 29'!I63+'Week 30'!I63+'Week 31'!I63+'Week 32'!I63+'Week 33'!I63+'Week 34'!I63+'Week 35'!I63+'Week 36'!I63+'Week 37'!I63+'Week 38'!I63+'Week 39'!I63+'Week 40'!I63+'Week 41'!I63+'Week 42'!I63+'Week 43'!I63+'Week 44'!I63+'Week 45'!I63+'Week 46'!I63+'Week 47'!I63+'Week 48'!I63+'Week 49'!I63+'Week 50'!I63+'Week 51'!I63+'Week 52'!I63</f>
        <v>10922.869999999995</v>
      </c>
      <c r="J63" s="39"/>
      <c r="K63" s="18">
        <f>SUM(C63:I63)</f>
        <v>78337.639999999985</v>
      </c>
      <c r="L63" s="29"/>
    </row>
    <row r="64" spans="1:13">
      <c r="A64" s="337"/>
      <c r="B64" s="65" t="s">
        <v>3</v>
      </c>
      <c r="C64" s="18">
        <f>'Week 1'!C64+'Week 2'!C64+'Week 3'!C64+'Week 4'!C64+'Week 5'!C64+'Week 6'!C64+'Week 7'!C64+'Week 8'!C64+'Week 9'!C64+'Week 10'!C64+'Week 11'!C64+'Week 12'!C64+'Week 13'!C64+'Week 14'!C64+'Week 15'!C64+'Week 16'!C64+'Week 17'!C64+'Week 18'!C64+'Week 19'!C64+'Week 20'!C64+'Week 21'!C64+'Week 22'!C64+'Week 23'!C64+'Week 24'!C64+'Week 25'!C64+'Week 26'!C64+'Week 27'!C64+'Week 28'!C64+'Week 29'!C64+'Week 30'!C64+'Week 31'!C64+'Week 32'!C64+'Week 33'!C64+'Week 34'!C64+'Week 35'!C64+'Week 36'!C64+'Week 37'!C64+'Week 38'!C64+'Week 39'!C64+'Week 40'!C64+'Week 41'!C64+'Week 42'!C64+'Week 43'!C64+'Week 44'!C64+'Week 45'!C64+'Week 46'!C64+'Week 47'!C64+'Week 48'!C64+'Week 49'!C64+'Week 50'!C64+'Week 51'!C64+'Week 52'!C64</f>
        <v>10782.153967782539</v>
      </c>
      <c r="D64" s="18">
        <f>'Week 1'!D64+'Week 2'!D64+'Week 3'!D64+'Week 4'!D64+'Week 5'!D64+'Week 6'!D64+'Week 7'!D64+'Week 8'!D64+'Week 9'!D64+'Week 10'!D64+'Week 11'!D64+'Week 12'!D64+'Week 13'!D64+'Week 14'!D64+'Week 15'!D64+'Week 16'!D64+'Week 17'!D64+'Week 18'!D64+'Week 19'!D64+'Week 20'!D64+'Week 21'!D64+'Week 22'!D64+'Week 23'!D64+'Week 24'!D64+'Week 25'!D64+'Week 26'!D64+'Week 27'!D64+'Week 28'!D64+'Week 29'!D64+'Week 30'!D64+'Week 31'!D64+'Week 32'!D64+'Week 33'!D64+'Week 34'!D64+'Week 35'!D64+'Week 36'!D64+'Week 37'!D64+'Week 38'!D64+'Week 39'!D64+'Week 40'!D64+'Week 41'!D64+'Week 42'!D64+'Week 43'!D64+'Week 44'!D64+'Week 45'!D64+'Week 46'!D64+'Week 47'!D64+'Week 48'!D64+'Week 49'!D64+'Week 50'!D64+'Week 51'!D64+'Week 52'!D64</f>
        <v>11048.299571235286</v>
      </c>
      <c r="E64" s="18">
        <f>'Week 1'!E64+'Week 2'!E64+'Week 3'!E64+'Week 4'!E64+'Week 5'!E64+'Week 6'!E64+'Week 7'!E64+'Week 8'!E64+'Week 9'!E64+'Week 10'!E64+'Week 11'!E64+'Week 12'!E64+'Week 13'!E64+'Week 14'!E64+'Week 15'!E64+'Week 16'!E64+'Week 17'!E64+'Week 18'!E64+'Week 19'!E64+'Week 20'!E64+'Week 21'!E64+'Week 22'!E64+'Week 23'!E64+'Week 24'!E64+'Week 25'!E64+'Week 26'!E64+'Week 27'!E64+'Week 28'!E64+'Week 29'!E64+'Week 30'!E64+'Week 31'!E64+'Week 32'!E64+'Week 33'!E64+'Week 34'!E64+'Week 35'!E64+'Week 36'!E64+'Week 37'!E64+'Week 38'!E64+'Week 39'!E64+'Week 40'!E64+'Week 41'!E64+'Week 42'!E64+'Week 43'!E64+'Week 44'!E64+'Week 45'!E64+'Week 46'!E64+'Week 47'!E64+'Week 48'!E64+'Week 49'!E64+'Week 50'!E64+'Week 51'!E64+'Week 52'!E64</f>
        <v>9532.4763366191946</v>
      </c>
      <c r="F64" s="18">
        <f>'Week 1'!F64+'Week 2'!F64+'Week 3'!F64+'Week 4'!F64+'Week 5'!F64+'Week 6'!F64+'Week 7'!F64+'Week 8'!F64+'Week 9'!F64+'Week 10'!F64+'Week 11'!F64+'Week 12'!F64+'Week 13'!F64+'Week 14'!F64+'Week 15'!F64+'Week 16'!F64+'Week 17'!F64+'Week 18'!F64+'Week 19'!F64+'Week 20'!F64+'Week 21'!F64+'Week 22'!F64+'Week 23'!F64+'Week 24'!F64+'Week 25'!F64+'Week 26'!F64+'Week 27'!F64+'Week 28'!F64+'Week 29'!F64+'Week 30'!F64+'Week 31'!F64+'Week 32'!F64+'Week 33'!F64+'Week 34'!F64+'Week 35'!F64+'Week 36'!F64+'Week 37'!F64+'Week 38'!F64+'Week 39'!F64+'Week 40'!F64+'Week 41'!F64+'Week 42'!F64+'Week 43'!F64+'Week 44'!F64+'Week 45'!F64+'Week 46'!F64+'Week 47'!F64+'Week 48'!F64+'Week 49'!F64+'Week 50'!F64+'Week 51'!F64+'Week 52'!F64</f>
        <v>11294.006692642408</v>
      </c>
      <c r="G64" s="18">
        <f>'Week 1'!G64+'Week 2'!G64+'Week 3'!G64+'Week 4'!G64+'Week 5'!G64+'Week 6'!G64+'Week 7'!G64+'Week 8'!G64+'Week 9'!G64+'Week 10'!G64+'Week 11'!G64+'Week 12'!G64+'Week 13'!G64+'Week 14'!G64+'Week 15'!G64+'Week 16'!G64+'Week 17'!G64+'Week 18'!G64+'Week 19'!G64+'Week 20'!G64+'Week 21'!G64+'Week 22'!G64+'Week 23'!G64+'Week 24'!G64+'Week 25'!G64+'Week 26'!G64+'Week 27'!G64+'Week 28'!G64+'Week 29'!G64+'Week 30'!G64+'Week 31'!G64+'Week 32'!G64+'Week 33'!G64+'Week 34'!G64+'Week 35'!G64+'Week 36'!G64+'Week 37'!G64+'Week 38'!G64+'Week 39'!G64+'Week 40'!G64+'Week 41'!G64+'Week 42'!G64+'Week 43'!G64+'Week 44'!G64+'Week 45'!G64+'Week 46'!G64+'Week 47'!G64+'Week 48'!G64+'Week 49'!G64+'Week 50'!G64+'Week 51'!G64+'Week 52'!G64</f>
        <v>11999.769907505621</v>
      </c>
      <c r="H64" s="18">
        <f>'Week 1'!H64+'Week 2'!H64+'Week 3'!H64+'Week 4'!H64+'Week 5'!H64+'Week 6'!H64+'Week 7'!H64+'Week 8'!H64+'Week 9'!H64+'Week 10'!H64+'Week 11'!H64+'Week 12'!H64+'Week 13'!H64+'Week 14'!H64+'Week 15'!H64+'Week 16'!H64+'Week 17'!H64+'Week 18'!H64+'Week 19'!H64+'Week 20'!H64+'Week 21'!H64+'Week 22'!H64+'Week 23'!H64+'Week 24'!H64+'Week 25'!H64+'Week 26'!H64+'Week 27'!H64+'Week 28'!H64+'Week 29'!H64+'Week 30'!H64+'Week 31'!H64+'Week 32'!H64+'Week 33'!H64+'Week 34'!H64+'Week 35'!H64+'Week 36'!H64+'Week 37'!H64+'Week 38'!H64+'Week 39'!H64+'Week 40'!H64+'Week 41'!H64+'Week 42'!H64+'Week 43'!H64+'Week 44'!H64+'Week 45'!H64+'Week 46'!H64+'Week 47'!H64+'Week 48'!H64+'Week 49'!H64+'Week 50'!H64+'Week 51'!H64+'Week 52'!H64</f>
        <v>11924.401000843856</v>
      </c>
      <c r="I64" s="18">
        <f>'Week 1'!I64+'Week 2'!I64+'Week 3'!I64+'Week 4'!I64+'Week 5'!I64+'Week 6'!I64+'Week 7'!I64+'Week 8'!I64+'Week 9'!I64+'Week 10'!I64+'Week 11'!I64+'Week 12'!I64+'Week 13'!I64+'Week 14'!I64+'Week 15'!I64+'Week 16'!I64+'Week 17'!I64+'Week 18'!I64+'Week 19'!I64+'Week 20'!I64+'Week 21'!I64+'Week 22'!I64+'Week 23'!I64+'Week 24'!I64+'Week 25'!I64+'Week 26'!I64+'Week 27'!I64+'Week 28'!I64+'Week 29'!I64+'Week 30'!I64+'Week 31'!I64+'Week 32'!I64+'Week 33'!I64+'Week 34'!I64+'Week 35'!I64+'Week 36'!I64+'Week 37'!I64+'Week 38'!I64+'Week 39'!I64+'Week 40'!I64+'Week 41'!I64+'Week 42'!I64+'Week 43'!I64+'Week 44'!I64+'Week 45'!I64+'Week 46'!I64+'Week 47'!I64+'Week 48'!I64+'Week 49'!I64+'Week 50'!I64+'Week 51'!I64+'Week 52'!I64</f>
        <v>10998.115408658263</v>
      </c>
      <c r="J64" s="39"/>
      <c r="K64" s="18">
        <f>SUM(C64:I64)</f>
        <v>77579.222885287178</v>
      </c>
      <c r="L64" s="4"/>
    </row>
    <row r="65" spans="1:14">
      <c r="A65" s="338"/>
      <c r="B65" s="64" t="s">
        <v>4</v>
      </c>
      <c r="C65" s="42">
        <f t="shared" ref="C65:I65" si="12">IF(C63=0,0,C64/C63)</f>
        <v>0.9947049432663293</v>
      </c>
      <c r="D65" s="42">
        <f t="shared" si="12"/>
        <v>0.95652546621432799</v>
      </c>
      <c r="E65" s="42">
        <f t="shared" si="12"/>
        <v>1.0063220657306182</v>
      </c>
      <c r="F65" s="42">
        <f t="shared" si="12"/>
        <v>1.0101937643015957</v>
      </c>
      <c r="G65" s="42">
        <f t="shared" si="12"/>
        <v>0.99900097217192974</v>
      </c>
      <c r="H65" s="42">
        <f t="shared" si="12"/>
        <v>0.96472848311529957</v>
      </c>
      <c r="I65" s="42">
        <f t="shared" si="12"/>
        <v>1.0068887946719376</v>
      </c>
      <c r="J65" s="41"/>
      <c r="K65" s="42">
        <f>IF(K63=0,0,K64/K63)</f>
        <v>0.99031861165701685</v>
      </c>
      <c r="L65" s="4"/>
    </row>
    <row r="66" spans="1:14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281" t="s">
        <v>189</v>
      </c>
      <c r="M66" s="281" t="s">
        <v>188</v>
      </c>
      <c r="N66" s="276" t="s">
        <v>195</v>
      </c>
    </row>
    <row r="67" spans="1:14">
      <c r="A67" s="336" t="s">
        <v>126</v>
      </c>
      <c r="B67" s="64" t="s">
        <v>127</v>
      </c>
      <c r="C67" s="28">
        <f>'Week 1'!C67+'Week 2'!C67+'Week 3'!C67+'Week 4'!C67+'Week 5'!C67+'Week 6'!C67+'Week 7'!C67+'Week 8'!C67+'Week 9'!C67+'Week 10'!C67+'Week 11'!C67+'Week 12'!C67+'Week 13'!C67+'Week 14'!C67+'Week 15'!C67+'Week 16'!C67+'Week 17'!C67+'Week 18'!C67+'Week 19'!C67+'Week 20'!C67+'Week 21'!C67+'Week 22'!C67+'Week 23'!C67+'Week 24'!C67+'Week 25'!C67+'Week 26'!C67+'Week 27'!C67+'Week 28'!C67+'Week 29'!C67+'Week 30'!C67+'Week 31'!C67+'Week 32'!C67+'Week 33'!C67+'Week 34'!C67+'Week 35'!C67+'Week 36'!C67+'Week 37'!C67+'Week 38'!C67+'Week 39'!C67+'Week 40'!C67+'Week 41'!C67+'Week 42'!C67+'Week 43'!C67+'Week 44'!C67+'Week 45'!C67+'Week 46'!C67+'Week 47'!C67+'Week 48'!C67+'Week 49'!C67+'Week 50'!C67+'Week 51'!C67+'Week 52'!C67</f>
        <v>152065.010515</v>
      </c>
      <c r="D67" s="28">
        <f>'Week 1'!D67+'Week 2'!D67+'Week 3'!D67+'Week 4'!D67+'Week 5'!D67+'Week 6'!D67+'Week 7'!D67+'Week 8'!D67+'Week 9'!D67+'Week 10'!D67+'Week 11'!D67+'Week 12'!D67+'Week 13'!D67+'Week 14'!D67+'Week 15'!D67+'Week 16'!D67+'Week 17'!D67+'Week 18'!D67+'Week 19'!D67+'Week 20'!D67+'Week 21'!D67+'Week 22'!D67+'Week 23'!D67+'Week 24'!D67+'Week 25'!D67+'Week 26'!D67+'Week 27'!D67+'Week 28'!D67+'Week 29'!D67+'Week 30'!D67+'Week 31'!D67+'Week 32'!D67+'Week 33'!D67+'Week 34'!D67+'Week 35'!D67+'Week 36'!D67+'Week 37'!D67+'Week 38'!D67+'Week 39'!D67+'Week 40'!D67+'Week 41'!D67+'Week 42'!D67+'Week 43'!D67+'Week 44'!D67+'Week 45'!D67+'Week 46'!D67+'Week 47'!D67+'Week 48'!D67+'Week 49'!D67+'Week 50'!D67+'Week 51'!D67+'Week 52'!D67</f>
        <v>161873.46552500004</v>
      </c>
      <c r="E67" s="28">
        <f>'Week 1'!E67+'Week 2'!E67+'Week 3'!E67+'Week 4'!E67+'Week 5'!E67+'Week 6'!E67+'Week 7'!E67+'Week 8'!E67+'Week 9'!E67+'Week 10'!E67+'Week 11'!E67+'Week 12'!E67+'Week 13'!E67+'Week 14'!E67+'Week 15'!E67+'Week 16'!E67+'Week 17'!E67+'Week 18'!E67+'Week 19'!E67+'Week 20'!E67+'Week 21'!E67+'Week 22'!E67+'Week 23'!E67+'Week 24'!E67+'Week 25'!E67+'Week 26'!E67+'Week 27'!E67+'Week 28'!E67+'Week 29'!E67+'Week 30'!E67+'Week 31'!E67+'Week 32'!E67+'Week 33'!E67+'Week 34'!E67+'Week 35'!E67+'Week 36'!E67+'Week 37'!E67+'Week 38'!E67+'Week 39'!E67+'Week 40'!E67+'Week 41'!E67+'Week 42'!E67+'Week 43'!E67+'Week 44'!E67+'Week 45'!E67+'Week 46'!E67+'Week 47'!E67+'Week 48'!E67+'Week 49'!E67+'Week 50'!E67+'Week 51'!E67+'Week 52'!E67</f>
        <v>133529.19632000005</v>
      </c>
      <c r="F67" s="28">
        <f>'Week 1'!F67+'Week 2'!F67+'Week 3'!F67+'Week 4'!F67+'Week 5'!F67+'Week 6'!F67+'Week 7'!F67+'Week 8'!F67+'Week 9'!F67+'Week 10'!F67+'Week 11'!F67+'Week 12'!F67+'Week 13'!F67+'Week 14'!F67+'Week 15'!F67+'Week 16'!F67+'Week 17'!F67+'Week 18'!F67+'Week 19'!F67+'Week 20'!F67+'Week 21'!F67+'Week 22'!F67+'Week 23'!F67+'Week 24'!F67+'Week 25'!F67+'Week 26'!F67+'Week 27'!F67+'Week 28'!F67+'Week 29'!F67+'Week 30'!F67+'Week 31'!F67+'Week 32'!F67+'Week 33'!F67+'Week 34'!F67+'Week 35'!F67+'Week 36'!F67+'Week 37'!F67+'Week 38'!F67+'Week 39'!F67+'Week 40'!F67+'Week 41'!F67+'Week 42'!F67+'Week 43'!F67+'Week 44'!F67+'Week 45'!F67+'Week 46'!F67+'Week 47'!F67+'Week 48'!F67+'Week 49'!F67+'Week 50'!F67+'Week 51'!F67+'Week 52'!F67</f>
        <v>156921.61629149999</v>
      </c>
      <c r="G67" s="28">
        <f>'Week 1'!G67+'Week 2'!G67+'Week 3'!G67+'Week 4'!G67+'Week 5'!G67+'Week 6'!G67+'Week 7'!G67+'Week 8'!G67+'Week 9'!G67+'Week 10'!G67+'Week 11'!G67+'Week 12'!G67+'Week 13'!G67+'Week 14'!G67+'Week 15'!G67+'Week 16'!G67+'Week 17'!G67+'Week 18'!G67+'Week 19'!G67+'Week 20'!G67+'Week 21'!G67+'Week 22'!G67+'Week 23'!G67+'Week 24'!G67+'Week 25'!G67+'Week 26'!G67+'Week 27'!G67+'Week 28'!G67+'Week 29'!G67+'Week 30'!G67+'Week 31'!G67+'Week 32'!G67+'Week 33'!G67+'Week 34'!G67+'Week 35'!G67+'Week 36'!G67+'Week 37'!G67+'Week 38'!G67+'Week 39'!G67+'Week 40'!G67+'Week 41'!G67+'Week 42'!G67+'Week 43'!G67+'Week 44'!G67+'Week 45'!G67+'Week 46'!G67+'Week 47'!G67+'Week 48'!G67+'Week 49'!G67+'Week 50'!G67+'Week 51'!G67+'Week 52'!G67</f>
        <v>167979.88307499996</v>
      </c>
      <c r="H67" s="28">
        <f>'Week 1'!H67+'Week 2'!H67+'Week 3'!H67+'Week 4'!H67+'Week 5'!H67+'Week 6'!H67+'Week 7'!H67+'Week 8'!H67+'Week 9'!H67+'Week 10'!H67+'Week 11'!H67+'Week 12'!H67+'Week 13'!H67+'Week 14'!H67+'Week 15'!H67+'Week 16'!H67+'Week 17'!H67+'Week 18'!H67+'Week 19'!H67+'Week 20'!H67+'Week 21'!H67+'Week 22'!H67+'Week 23'!H67+'Week 24'!H67+'Week 25'!H67+'Week 26'!H67+'Week 27'!H67+'Week 28'!H67+'Week 29'!H67+'Week 30'!H67+'Week 31'!H67+'Week 32'!H67+'Week 33'!H67+'Week 34'!H67+'Week 35'!H67+'Week 36'!H67+'Week 37'!H67+'Week 38'!H67+'Week 39'!H67+'Week 40'!H67+'Week 41'!H67+'Week 42'!H67+'Week 43'!H67+'Week 44'!H67+'Week 45'!H67+'Week 46'!H67+'Week 47'!H67+'Week 48'!H67+'Week 49'!H67+'Week 50'!H67+'Week 51'!H67+'Week 52'!H67</f>
        <v>172791.093735</v>
      </c>
      <c r="I67" s="28">
        <f>'Week 1'!I67+'Week 2'!I67+'Week 3'!I67+'Week 4'!I67+'Week 5'!I67+'Week 6'!I67+'Week 7'!I67+'Week 8'!I67+'Week 9'!I67+'Week 10'!I67+'Week 11'!I67+'Week 12'!I67+'Week 13'!I67+'Week 14'!I67+'Week 15'!I67+'Week 16'!I67+'Week 17'!I67+'Week 18'!I67+'Week 19'!I67+'Week 20'!I67+'Week 21'!I67+'Week 22'!I67+'Week 23'!I67+'Week 24'!I67+'Week 25'!I67+'Week 26'!I67+'Week 27'!I67+'Week 28'!I67+'Week 29'!I67+'Week 30'!I67+'Week 31'!I67+'Week 32'!I67+'Week 33'!I67+'Week 34'!I67+'Week 35'!I67+'Week 36'!I67+'Week 37'!I67+'Week 38'!I67+'Week 39'!I67+'Week 40'!I67+'Week 41'!I67+'Week 42'!I67+'Week 43'!I67+'Week 44'!I67+'Week 45'!I67+'Week 46'!I67+'Week 47'!I67+'Week 48'!I67+'Week 49'!I67+'Week 50'!I67+'Week 51'!I67+'Week 52'!I67</f>
        <v>155157.12208999999</v>
      </c>
      <c r="J67" s="48"/>
      <c r="K67" s="28">
        <f>SUM(C67:I67)</f>
        <v>1100317.3875515002</v>
      </c>
      <c r="L67" s="273">
        <v>73642</v>
      </c>
      <c r="M67" s="271">
        <f>+K67-L67</f>
        <v>1026675.3875515002</v>
      </c>
      <c r="N67" s="278">
        <f>98000/365*M69</f>
        <v>8054.7945205479446</v>
      </c>
    </row>
    <row r="68" spans="1:14">
      <c r="A68" s="337"/>
      <c r="B68" s="65" t="s">
        <v>128</v>
      </c>
      <c r="C68" s="28">
        <f>'Week 1'!C68+'Week 2'!C68+'Week 3'!C68+'Week 4'!C68+'Week 5'!C68+'Week 6'!C68+'Week 7'!C68+'Week 8'!C68+'Week 9'!C68+'Week 10'!C68+'Week 11'!C68+'Week 12'!C68+'Week 13'!C68+'Week 14'!C68+'Week 15'!C68+'Week 16'!C68+'Week 17'!C68+'Week 18'!C68+'Week 19'!C68+'Week 20'!C68+'Week 21'!C68+'Week 22'!C68+'Week 23'!C68+'Week 24'!C68+'Week 25'!C68+'Week 26'!C68+'Week 27'!C68+'Week 28'!C68+'Week 29'!C68+'Week 30'!C68+'Week 31'!C68+'Week 32'!C68+'Week 33'!C68+'Week 34'!C68+'Week 35'!C68+'Week 36'!C68+'Week 37'!C68+'Week 38'!C68+'Week 39'!C68+'Week 40'!C68+'Week 41'!C68+'Week 42'!C68+'Week 43'!C68+'Week 44'!C68+'Week 45'!C68+'Week 46'!C68+'Week 47'!C68+'Week 48'!C68+'Week 49'!C68+'Week 50'!C68+'Week 51'!C68+'Week 52'!C68</f>
        <v>150338.34201279649</v>
      </c>
      <c r="D68" s="28">
        <f>'Week 1'!D68+'Week 2'!D68+'Week 3'!D68+'Week 4'!D68+'Week 5'!D68+'Week 6'!D68+'Week 7'!D68+'Week 8'!D68+'Week 9'!D68+'Week 10'!D68+'Week 11'!D68+'Week 12'!D68+'Week 13'!D68+'Week 14'!D68+'Week 15'!D68+'Week 16'!D68+'Week 17'!D68+'Week 18'!D68+'Week 19'!D68+'Week 20'!D68+'Week 21'!D68+'Week 22'!D68+'Week 23'!D68+'Week 24'!D68+'Week 25'!D68+'Week 26'!D68+'Week 27'!D68+'Week 28'!D68+'Week 29'!D68+'Week 30'!D68+'Week 31'!D68+'Week 32'!D68+'Week 33'!D68+'Week 34'!D68+'Week 35'!D68+'Week 36'!D68+'Week 37'!D68+'Week 38'!D68+'Week 39'!D68+'Week 40'!D68+'Week 41'!D68+'Week 42'!D68+'Week 43'!D68+'Week 44'!D68+'Week 45'!D68+'Week 46'!D68+'Week 47'!D68+'Week 48'!D68+'Week 49'!D68+'Week 50'!D68+'Week 51'!D68+'Week 52'!D68</f>
        <v>153867.43271457992</v>
      </c>
      <c r="E68" s="28">
        <f>'Week 1'!E68+'Week 2'!E68+'Week 3'!E68+'Week 4'!E68+'Week 5'!E68+'Week 6'!E68+'Week 7'!E68+'Week 8'!E68+'Week 9'!E68+'Week 10'!E68+'Week 11'!E68+'Week 12'!E68+'Week 13'!E68+'Week 14'!E68+'Week 15'!E68+'Week 16'!E68+'Week 17'!E68+'Week 18'!E68+'Week 19'!E68+'Week 20'!E68+'Week 21'!E68+'Week 22'!E68+'Week 23'!E68+'Week 24'!E68+'Week 25'!E68+'Week 26'!E68+'Week 27'!E68+'Week 28'!E68+'Week 29'!E68+'Week 30'!E68+'Week 31'!E68+'Week 32'!E68+'Week 33'!E68+'Week 34'!E68+'Week 35'!E68+'Week 36'!E68+'Week 37'!E68+'Week 38'!E68+'Week 39'!E68+'Week 40'!E68+'Week 41'!E68+'Week 42'!E68+'Week 43'!E68+'Week 44'!E68+'Week 45'!E68+'Week 46'!E68+'Week 47'!E68+'Week 48'!E68+'Week 49'!E68+'Week 50'!E68+'Week 51'!E68+'Week 52'!E68</f>
        <v>133767.61662357047</v>
      </c>
      <c r="F68" s="28">
        <f>'Week 1'!F68+'Week 2'!F68+'Week 3'!F68+'Week 4'!F68+'Week 5'!F68+'Week 6'!F68+'Week 7'!F68+'Week 8'!F68+'Week 9'!F68+'Week 10'!F68+'Week 11'!F68+'Week 12'!F68+'Week 13'!F68+'Week 14'!F68+'Week 15'!F68+'Week 16'!F68+'Week 17'!F68+'Week 18'!F68+'Week 19'!F68+'Week 20'!F68+'Week 21'!F68+'Week 22'!F68+'Week 23'!F68+'Week 24'!F68+'Week 25'!F68+'Week 26'!F68+'Week 27'!F68+'Week 28'!F68+'Week 29'!F68+'Week 30'!F68+'Week 31'!F68+'Week 32'!F68+'Week 33'!F68+'Week 34'!F68+'Week 35'!F68+'Week 36'!F68+'Week 37'!F68+'Week 38'!F68+'Week 39'!F68+'Week 40'!F68+'Week 41'!F68+'Week 42'!F68+'Week 43'!F68+'Week 44'!F68+'Week 45'!F68+'Week 46'!F68+'Week 47'!F68+'Week 48'!F68+'Week 49'!F68+'Week 50'!F68+'Week 51'!F68+'Week 52'!F68</f>
        <v>157125.50914443834</v>
      </c>
      <c r="G68" s="28">
        <f>'Week 1'!G68+'Week 2'!G68+'Week 3'!G68+'Week 4'!G68+'Week 5'!G68+'Week 6'!G68+'Week 7'!G68+'Week 8'!G68+'Week 9'!G68+'Week 10'!G68+'Week 11'!G68+'Week 12'!G68+'Week 13'!G68+'Week 14'!G68+'Week 15'!G68+'Week 16'!G68+'Week 17'!G68+'Week 18'!G68+'Week 19'!G68+'Week 20'!G68+'Week 21'!G68+'Week 22'!G68+'Week 23'!G68+'Week 24'!G68+'Week 25'!G68+'Week 26'!G68+'Week 27'!G68+'Week 28'!G68+'Week 29'!G68+'Week 30'!G68+'Week 31'!G68+'Week 32'!G68+'Week 33'!G68+'Week 34'!G68+'Week 35'!G68+'Week 36'!G68+'Week 37'!G68+'Week 38'!G68+'Week 39'!G68+'Week 40'!G68+'Week 41'!G68+'Week 42'!G68+'Week 43'!G68+'Week 44'!G68+'Week 45'!G68+'Week 46'!G68+'Week 47'!G68+'Week 48'!G68+'Week 49'!G68+'Week 50'!G68+'Week 51'!G68+'Week 52'!G68</f>
        <v>166483.9293735245</v>
      </c>
      <c r="H68" s="28">
        <f>'Week 1'!H68+'Week 2'!H68+'Week 3'!H68+'Week 4'!H68+'Week 5'!H68+'Week 6'!H68+'Week 7'!H68+'Week 8'!H68+'Week 9'!H68+'Week 10'!H68+'Week 11'!H68+'Week 12'!H68+'Week 13'!H68+'Week 14'!H68+'Week 15'!H68+'Week 16'!H68+'Week 17'!H68+'Week 18'!H68+'Week 19'!H68+'Week 20'!H68+'Week 21'!H68+'Week 22'!H68+'Week 23'!H68+'Week 24'!H68+'Week 25'!H68+'Week 26'!H68+'Week 27'!H68+'Week 28'!H68+'Week 29'!H68+'Week 30'!H68+'Week 31'!H68+'Week 32'!H68+'Week 33'!H68+'Week 34'!H68+'Week 35'!H68+'Week 36'!H68+'Week 37'!H68+'Week 38'!H68+'Week 39'!H68+'Week 40'!H68+'Week 41'!H68+'Week 42'!H68+'Week 43'!H68+'Week 44'!H68+'Week 45'!H68+'Week 46'!H68+'Week 47'!H68+'Week 48'!H68+'Week 49'!H68+'Week 50'!H68+'Week 51'!H68+'Week 52'!H68</f>
        <v>165484.53767118958</v>
      </c>
      <c r="I68" s="28">
        <f>'Week 1'!I68+'Week 2'!I68+'Week 3'!I68+'Week 4'!I68+'Week 5'!I68+'Week 6'!I68+'Week 7'!I68+'Week 8'!I68+'Week 9'!I68+'Week 10'!I68+'Week 11'!I68+'Week 12'!I68+'Week 13'!I68+'Week 14'!I68+'Week 15'!I68+'Week 16'!I68+'Week 17'!I68+'Week 18'!I68+'Week 19'!I68+'Week 20'!I68+'Week 21'!I68+'Week 22'!I68+'Week 23'!I68+'Week 24'!I68+'Week 25'!I68+'Week 26'!I68+'Week 27'!I68+'Week 28'!I68+'Week 29'!I68+'Week 30'!I68+'Week 31'!I68+'Week 32'!I68+'Week 33'!I68+'Week 34'!I68+'Week 35'!I68+'Week 36'!I68+'Week 37'!I68+'Week 38'!I68+'Week 39'!I68+'Week 40'!I68+'Week 41'!I68+'Week 42'!I68+'Week 43'!I68+'Week 44'!I68+'Week 45'!I68+'Week 46'!I68+'Week 47'!I68+'Week 48'!I68+'Week 49'!I68+'Week 50'!I68+'Week 51'!I68+'Week 52'!I68</f>
        <v>153201.99071880861</v>
      </c>
      <c r="J68" s="48"/>
      <c r="K68" s="28">
        <f>SUM(C68:I68)</f>
        <v>1080269.3582589077</v>
      </c>
      <c r="L68" s="275">
        <v>41548</v>
      </c>
      <c r="M68" s="277" t="s">
        <v>194</v>
      </c>
      <c r="N68" s="279">
        <f>+M67-N67</f>
        <v>1018620.5930309523</v>
      </c>
    </row>
    <row r="69" spans="1:14">
      <c r="A69" s="338"/>
      <c r="B69" s="64" t="s">
        <v>4</v>
      </c>
      <c r="C69" s="42">
        <f t="shared" ref="C69:I69" si="13">IF(C67=0,0,C68/C67)</f>
        <v>0.98864519525987082</v>
      </c>
      <c r="D69" s="42">
        <f t="shared" si="13"/>
        <v>0.95054141341538367</v>
      </c>
      <c r="E69" s="42">
        <f t="shared" si="13"/>
        <v>1.0017855293833946</v>
      </c>
      <c r="F69" s="42">
        <f t="shared" si="13"/>
        <v>1.0012993292941847</v>
      </c>
      <c r="G69" s="42">
        <f t="shared" si="13"/>
        <v>0.99109444729874263</v>
      </c>
      <c r="H69" s="42">
        <f t="shared" si="13"/>
        <v>0.95771451001394736</v>
      </c>
      <c r="I69" s="42">
        <f t="shared" si="13"/>
        <v>0.98739902271416646</v>
      </c>
      <c r="J69" s="41"/>
      <c r="K69" s="42">
        <f>IF(K67=0,0,K68/K67)</f>
        <v>0.9817797759815422</v>
      </c>
      <c r="L69" s="282" t="s">
        <v>196</v>
      </c>
      <c r="M69" s="283">
        <v>30</v>
      </c>
      <c r="N69" s="280" t="s">
        <v>188</v>
      </c>
    </row>
    <row r="70" spans="1:14" ht="12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4">
      <c r="A71" s="68" t="str">
        <f>'Week 1'!A71</f>
        <v>Hours Variance (Act. minus Std.)</v>
      </c>
      <c r="B71" s="57">
        <f>'Week 1'!B71</f>
        <v>0</v>
      </c>
      <c r="C71" s="47">
        <f>IF(C63=0,0,C63-C64)</f>
        <v>57.396032217460743</v>
      </c>
      <c r="D71" s="47">
        <f t="shared" ref="D71:I71" si="14">IF(D63=0,0,D63-D64)</f>
        <v>502.15042876471489</v>
      </c>
      <c r="E71" s="47">
        <f t="shared" si="14"/>
        <v>-59.8863366191963</v>
      </c>
      <c r="F71" s="47">
        <f t="shared" si="14"/>
        <v>-113.96669264241245</v>
      </c>
      <c r="G71" s="47">
        <f t="shared" si="14"/>
        <v>12.000092494379714</v>
      </c>
      <c r="H71" s="47">
        <f t="shared" si="14"/>
        <v>435.96899915614449</v>
      </c>
      <c r="I71" s="47">
        <f t="shared" si="14"/>
        <v>-75.245408658267479</v>
      </c>
      <c r="J71" s="26"/>
      <c r="K71" s="47">
        <f>IF(K63=0,0,K63-K64)</f>
        <v>758.41711471280723</v>
      </c>
      <c r="L71" s="4"/>
    </row>
    <row r="72" spans="1:14">
      <c r="A72" s="68" t="str">
        <f>'Week 1'!A72</f>
        <v>Cost Variance (Act. Minus Std.)</v>
      </c>
      <c r="B72" s="136">
        <v>0</v>
      </c>
      <c r="C72" s="137">
        <f>IF(C64=0,0,C67-C68)</f>
        <v>1726.668502203509</v>
      </c>
      <c r="D72" s="137">
        <f t="shared" ref="D72:I72" si="15">IF(D64=0,0,D67-D68)</f>
        <v>8006.032810420118</v>
      </c>
      <c r="E72" s="137">
        <f t="shared" si="15"/>
        <v>-238.42030357042677</v>
      </c>
      <c r="F72" s="137">
        <f t="shared" si="15"/>
        <v>-203.89285293835565</v>
      </c>
      <c r="G72" s="137">
        <f t="shared" si="15"/>
        <v>1495.9537014754605</v>
      </c>
      <c r="H72" s="137">
        <f t="shared" si="15"/>
        <v>7306.5560638104216</v>
      </c>
      <c r="I72" s="137">
        <f t="shared" si="15"/>
        <v>1955.1313711913826</v>
      </c>
      <c r="J72" s="26"/>
      <c r="K72" s="137">
        <f>IF(K64=0,0,K67-K68)</f>
        <v>20048.029292592546</v>
      </c>
      <c r="L72" s="4"/>
    </row>
    <row r="73" spans="1:14">
      <c r="A73" s="68" t="s">
        <v>154</v>
      </c>
      <c r="B73" s="78">
        <f>IF(K64=0,0,(K64*60)/K11)</f>
        <v>60.463121038088339</v>
      </c>
      <c r="C73" s="78">
        <f>IF(C63=0,0,(C63*60)/C11)</f>
        <v>62.159323329828922</v>
      </c>
      <c r="D73" s="78">
        <f t="shared" ref="D73:I73" si="16">IF(D63=0,0,(D63*60)/D11)</f>
        <v>63.656379167814826</v>
      </c>
      <c r="E73" s="78">
        <f t="shared" si="16"/>
        <v>68.156301714833901</v>
      </c>
      <c r="F73" s="78">
        <f t="shared" si="16"/>
        <v>58.888806952857493</v>
      </c>
      <c r="G73" s="78">
        <f t="shared" si="16"/>
        <v>56.811146145357093</v>
      </c>
      <c r="H73" s="78">
        <f t="shared" si="16"/>
        <v>59.235000000000007</v>
      </c>
      <c r="I73" s="78">
        <f t="shared" si="16"/>
        <v>61.25546312739506</v>
      </c>
      <c r="J73" s="26"/>
      <c r="K73" s="78">
        <f>IF(K63=0,0,(K63*60)/K11)</f>
        <v>61.054210560498788</v>
      </c>
      <c r="L73" s="4"/>
    </row>
    <row r="74" spans="1:14">
      <c r="A74" s="68" t="str">
        <f>'Week 1'!A74</f>
        <v>Rooms Cleaned per AM GRA</v>
      </c>
      <c r="B74" s="78">
        <f>IF(K16=0,0,(K8/(K16/8)))</f>
        <v>16.64612509753994</v>
      </c>
      <c r="C74" s="78">
        <f t="shared" ref="C74:K74" si="17">IF(C15=0,0,(C8/(C15/8)))</f>
        <v>16.330218197641887</v>
      </c>
      <c r="D74" s="78">
        <f t="shared" si="17"/>
        <v>15.190769866328303</v>
      </c>
      <c r="E74" s="78">
        <f t="shared" si="17"/>
        <v>16.123672463813413</v>
      </c>
      <c r="F74" s="78">
        <f t="shared" si="17"/>
        <v>16.863155971363422</v>
      </c>
      <c r="G74" s="78">
        <f t="shared" si="17"/>
        <v>16.461639876274024</v>
      </c>
      <c r="H74" s="78">
        <f t="shared" si="17"/>
        <v>16.122213746358081</v>
      </c>
      <c r="I74" s="78">
        <f t="shared" si="17"/>
        <v>16.656700100898636</v>
      </c>
      <c r="J74" s="26"/>
      <c r="K74" s="78">
        <f t="shared" si="17"/>
        <v>16.243986772149892</v>
      </c>
      <c r="L74" s="4"/>
    </row>
    <row r="75" spans="1:14">
      <c r="A75" s="68" t="str">
        <f>'Week 1'!A75</f>
        <v>Rooms Cleaned per PM GRA</v>
      </c>
      <c r="B75" s="78">
        <f>IF(K20=0,0,(K9/(K20/8)))</f>
        <v>12.869683012733674</v>
      </c>
      <c r="C75" s="78">
        <f>IF(C19=0,0,(C9/(C19/8)))</f>
        <v>10.860455195603624</v>
      </c>
      <c r="D75" s="78">
        <f t="shared" ref="D75:I75" si="18">IF(D19=0,0,(D9/(D19/8)))</f>
        <v>11.668884748469523</v>
      </c>
      <c r="E75" s="78">
        <f t="shared" si="18"/>
        <v>12.266135281744711</v>
      </c>
      <c r="F75" s="78">
        <f t="shared" si="18"/>
        <v>11.382204190518534</v>
      </c>
      <c r="G75" s="78">
        <f t="shared" si="18"/>
        <v>10.978575564562822</v>
      </c>
      <c r="H75" s="78">
        <f t="shared" si="18"/>
        <v>11.361524163568774</v>
      </c>
      <c r="I75" s="78">
        <f t="shared" si="18"/>
        <v>11.642366484754692</v>
      </c>
      <c r="J75" s="26"/>
      <c r="K75" s="78">
        <f>IF(K19=0,0,(K9/(K19/8)))</f>
        <v>11.448175388302744</v>
      </c>
      <c r="L75" s="4"/>
    </row>
    <row r="76" spans="1:14">
      <c r="A76" s="68" t="str">
        <f>'Week 1'!A76</f>
        <v>Rooms per Carpet Cleaner</v>
      </c>
      <c r="B76" s="78">
        <f>IF(K28=0,0,(K12/(K28/7.5)))</f>
        <v>14.045478897553432</v>
      </c>
      <c r="C76" s="78">
        <f>IF(C27=0,0,(C12/(C27/7.5)))</f>
        <v>8.6188719030047451</v>
      </c>
      <c r="D76" s="78">
        <f t="shared" ref="D76:I76" si="19">IF(D27=0,0,(D12/(D27/7.5)))</f>
        <v>9.2145015105740171</v>
      </c>
      <c r="E76" s="78">
        <f t="shared" si="19"/>
        <v>7.9666666666666677</v>
      </c>
      <c r="F76" s="78">
        <f t="shared" si="19"/>
        <v>7.6771653543307083</v>
      </c>
      <c r="G76" s="78">
        <f t="shared" si="19"/>
        <v>9.063604240282686</v>
      </c>
      <c r="H76" s="78">
        <f t="shared" si="19"/>
        <v>9.8751835535976511</v>
      </c>
      <c r="I76" s="78">
        <f t="shared" si="19"/>
        <v>9.9823710885852801</v>
      </c>
      <c r="J76" s="56"/>
      <c r="K76" s="78">
        <f>IF(K27=0,0,(K12/(K27/7.5)))</f>
        <v>8.9851485148514847</v>
      </c>
      <c r="L76" s="4"/>
    </row>
    <row r="77" spans="1:14">
      <c r="A77" s="68" t="str">
        <f>'Week 1'!A77</f>
        <v>Rooms per Laundry Attendant</v>
      </c>
      <c r="B77" s="78">
        <f>IF(K44=0,0,(K11/(K44/7.5)))</f>
        <v>55.496520677327773</v>
      </c>
      <c r="C77" s="78">
        <f>IF(C43=0,0,(C11/(C43/7.5)))</f>
        <v>49.853563396566841</v>
      </c>
      <c r="D77" s="78">
        <f t="shared" ref="D77:I77" si="20">IF(D43=0,0,(D11/(D43/7.5)))</f>
        <v>49.179068969047954</v>
      </c>
      <c r="E77" s="78">
        <f t="shared" si="20"/>
        <v>43.368443680137595</v>
      </c>
      <c r="F77" s="78">
        <f t="shared" si="20"/>
        <v>53.301368837424043</v>
      </c>
      <c r="G77" s="78">
        <f t="shared" si="20"/>
        <v>56.312144886363626</v>
      </c>
      <c r="H77" s="78">
        <f t="shared" si="20"/>
        <v>53.874178834734224</v>
      </c>
      <c r="I77" s="78">
        <f t="shared" si="20"/>
        <v>50.201450191127442</v>
      </c>
      <c r="J77" s="56"/>
      <c r="K77" s="78">
        <f>IF(K43=0,0,(K11/(K43/7.5)))</f>
        <v>51.049842311456764</v>
      </c>
      <c r="L77" s="4"/>
    </row>
    <row r="78" spans="1:14">
      <c r="K78" s="49"/>
    </row>
  </sheetData>
  <mergeCells count="14">
    <mergeCell ref="A35:A37"/>
    <mergeCell ref="A15:A17"/>
    <mergeCell ref="A19:A21"/>
    <mergeCell ref="A23:A25"/>
    <mergeCell ref="A27:A29"/>
    <mergeCell ref="A31:A33"/>
    <mergeCell ref="A67:A69"/>
    <mergeCell ref="A39:A41"/>
    <mergeCell ref="A43:A45"/>
    <mergeCell ref="A63:A65"/>
    <mergeCell ref="A47:A49"/>
    <mergeCell ref="A51:A53"/>
    <mergeCell ref="A55:A57"/>
    <mergeCell ref="A59:A61"/>
  </mergeCells>
  <phoneticPr fontId="0" type="noConversion"/>
  <printOptions horizontalCentered="1"/>
  <pageMargins left="0.25" right="0.25" top="0.25" bottom="0" header="0" footer="0"/>
  <pageSetup orientation="landscape" horizontalDpi="4294967293" verticalDpi="300" r:id="rId1"/>
  <headerFooter alignWithMargins="0">
    <oddFooter>&amp;C&amp;"Tahoma,Regular"&amp;8Page &amp;P of &amp;N</oddFooter>
  </headerFooter>
  <rowBreaks count="2" manualBreakCount="2">
    <brk id="33" max="10" man="1"/>
    <brk id="53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27" ht="23.25" customHeight="1">
      <c r="A1" s="4"/>
      <c r="B1" s="4"/>
      <c r="C1" s="4"/>
      <c r="D1" s="4"/>
      <c r="E1" s="80" t="s">
        <v>75</v>
      </c>
      <c r="G1" s="4"/>
      <c r="H1" s="4"/>
      <c r="I1" s="4"/>
      <c r="J1" s="4"/>
      <c r="K1" s="5" t="s">
        <v>22</v>
      </c>
      <c r="L1" s="4"/>
      <c r="M1" s="4"/>
    </row>
    <row r="2" spans="1:27" ht="19.5" customHeight="1">
      <c r="A2" s="4"/>
      <c r="B2" s="4"/>
      <c r="C2" s="4"/>
      <c r="D2" s="4"/>
      <c r="E2" s="80" t="str">
        <f>'Week 1'!E2</f>
        <v>Housekeeping Department</v>
      </c>
      <c r="G2" s="4"/>
      <c r="H2" s="4"/>
      <c r="I2" s="4"/>
      <c r="J2" s="4"/>
      <c r="K2" s="5"/>
      <c r="L2" s="4"/>
      <c r="M2" s="4"/>
    </row>
    <row r="3" spans="1:27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27" ht="15" customHeight="1">
      <c r="A4" s="4"/>
      <c r="B4" s="57" t="s">
        <v>7</v>
      </c>
      <c r="C4" s="81" t="s">
        <v>14</v>
      </c>
      <c r="D4" s="81" t="s">
        <v>15</v>
      </c>
      <c r="E4" s="81" t="s">
        <v>9</v>
      </c>
      <c r="F4" s="81" t="s">
        <v>10</v>
      </c>
      <c r="G4" s="81" t="s">
        <v>11</v>
      </c>
      <c r="H4" s="81" t="s">
        <v>12</v>
      </c>
      <c r="I4" s="81" t="s">
        <v>13</v>
      </c>
      <c r="J4" s="37"/>
      <c r="K4" s="82" t="s">
        <v>0</v>
      </c>
      <c r="L4" s="4"/>
      <c r="M4" s="4"/>
    </row>
    <row r="5" spans="1:27" ht="15" customHeight="1">
      <c r="A5" s="4"/>
      <c r="B5" s="57" t="s">
        <v>6</v>
      </c>
      <c r="C5" s="83">
        <f>+'Input Screen'!B34</f>
        <v>41300</v>
      </c>
      <c r="D5" s="83">
        <f t="shared" ref="D5:I5" si="0">+C5+1</f>
        <v>41301</v>
      </c>
      <c r="E5" s="83">
        <f t="shared" si="0"/>
        <v>41302</v>
      </c>
      <c r="F5" s="83">
        <f t="shared" si="0"/>
        <v>41303</v>
      </c>
      <c r="G5" s="83">
        <f t="shared" si="0"/>
        <v>41304</v>
      </c>
      <c r="H5" s="83">
        <f t="shared" si="0"/>
        <v>41305</v>
      </c>
      <c r="I5" s="83">
        <f t="shared" si="0"/>
        <v>41306</v>
      </c>
      <c r="J5" s="17"/>
      <c r="K5" s="84" t="s">
        <v>1</v>
      </c>
      <c r="L5" s="4"/>
      <c r="M5" s="4"/>
    </row>
    <row r="6" spans="1:27" ht="15" customHeight="1">
      <c r="A6" s="15"/>
      <c r="B6" s="62" t="str">
        <f>'Week 1'!B6</f>
        <v>Offset Rooms Occupied</v>
      </c>
      <c r="C6" s="16">
        <f>+'Input Screen'!C$34</f>
        <v>184</v>
      </c>
      <c r="D6" s="16">
        <f>+'Input Screen'!C$35</f>
        <v>249</v>
      </c>
      <c r="E6" s="16">
        <f>+'Input Screen'!C$36</f>
        <v>183</v>
      </c>
      <c r="F6" s="16">
        <f>+'Input Screen'!C$37</f>
        <v>248</v>
      </c>
      <c r="G6" s="16">
        <f>+'Input Screen'!C$38</f>
        <v>254</v>
      </c>
      <c r="H6" s="16">
        <f>+'Input Screen'!C$39</f>
        <v>238</v>
      </c>
      <c r="I6" s="16">
        <f>+'Input Screen'!C$40</f>
        <v>166</v>
      </c>
      <c r="J6" s="17"/>
      <c r="K6" s="18">
        <f>SUM(C6:I6)</f>
        <v>1522</v>
      </c>
      <c r="L6" s="4"/>
      <c r="M6" s="4"/>
      <c r="U6" s="16" t="e">
        <f>+'Input Screen'!#REF!</f>
        <v>#REF!</v>
      </c>
      <c r="V6" s="16" t="e">
        <f>+'Input Screen'!#REF!</f>
        <v>#REF!</v>
      </c>
      <c r="W6" s="16" t="e">
        <f>+'Input Screen'!#REF!</f>
        <v>#REF!</v>
      </c>
      <c r="X6" s="16" t="e">
        <f>+'Input Screen'!#REF!</f>
        <v>#REF!</v>
      </c>
      <c r="Y6" s="16" t="e">
        <f>+'Input Screen'!#REF!</f>
        <v>#REF!</v>
      </c>
      <c r="Z6" s="16" t="e">
        <f>+'Input Screen'!#REF!</f>
        <v>#REF!</v>
      </c>
      <c r="AA6" s="16" t="e">
        <f>+'Input Screen'!#REF!</f>
        <v>#REF!</v>
      </c>
    </row>
    <row r="7" spans="1:27" ht="15" customHeight="1">
      <c r="A7" s="15"/>
      <c r="B7" s="62" t="str">
        <f>'Week 1'!B7</f>
        <v>Occupancy Percent</v>
      </c>
      <c r="C7" s="42">
        <f>C6/310</f>
        <v>0.59354838709677415</v>
      </c>
      <c r="D7" s="42">
        <f t="shared" ref="D7:I7" si="1">D6/310</f>
        <v>0.8032258064516129</v>
      </c>
      <c r="E7" s="42">
        <f t="shared" si="1"/>
        <v>0.5903225806451613</v>
      </c>
      <c r="F7" s="42">
        <f t="shared" si="1"/>
        <v>0.8</v>
      </c>
      <c r="G7" s="42">
        <f t="shared" si="1"/>
        <v>0.8193548387096774</v>
      </c>
      <c r="H7" s="42">
        <f t="shared" si="1"/>
        <v>0.76774193548387093</v>
      </c>
      <c r="I7" s="42">
        <f t="shared" si="1"/>
        <v>0.53548387096774197</v>
      </c>
      <c r="J7" s="17"/>
      <c r="K7" s="42">
        <f>K6/2170</f>
        <v>0.70138248847926266</v>
      </c>
      <c r="L7" s="4"/>
      <c r="M7" s="4"/>
      <c r="U7" s="34"/>
      <c r="V7" s="34"/>
      <c r="W7" s="34"/>
      <c r="X7" s="34"/>
      <c r="Y7" s="34"/>
      <c r="Z7" s="34"/>
      <c r="AA7" s="34"/>
    </row>
    <row r="8" spans="1:27" ht="15" customHeight="1">
      <c r="A8" s="15"/>
      <c r="B8" s="62" t="str">
        <f>'Week 1'!B8</f>
        <v>AM Rooms Cleaned</v>
      </c>
      <c r="C8" s="16">
        <f>+'Input Screen'!D$34</f>
        <v>161</v>
      </c>
      <c r="D8" s="16">
        <f>+'Input Screen'!D$35</f>
        <v>186</v>
      </c>
      <c r="E8" s="16">
        <f>+'Input Screen'!D$36</f>
        <v>181</v>
      </c>
      <c r="F8" s="16">
        <f>+'Input Screen'!D$37</f>
        <v>224</v>
      </c>
      <c r="G8" s="16">
        <f>+'Input Screen'!D$38</f>
        <v>233</v>
      </c>
      <c r="H8" s="16">
        <f>+'Input Screen'!D$39</f>
        <v>220</v>
      </c>
      <c r="I8" s="16">
        <f>+'Input Screen'!D$40</f>
        <v>152</v>
      </c>
      <c r="J8" s="17"/>
      <c r="K8" s="18">
        <f t="shared" ref="K8:K13" si="2">SUM(C8:I8)</f>
        <v>1357</v>
      </c>
      <c r="L8" s="4"/>
      <c r="M8" s="4"/>
      <c r="U8" s="34"/>
      <c r="V8" s="34"/>
      <c r="W8" s="34"/>
      <c r="X8" s="34"/>
      <c r="Y8" s="34"/>
      <c r="Z8" s="34"/>
      <c r="AA8" s="34"/>
    </row>
    <row r="9" spans="1:27" ht="15" customHeight="1">
      <c r="A9" s="15"/>
      <c r="B9" s="62" t="str">
        <f>'Week 1'!B9</f>
        <v>PM Rooms Cleaned</v>
      </c>
      <c r="C9" s="16">
        <f>+'Input Screen'!E$34</f>
        <v>14</v>
      </c>
      <c r="D9" s="16">
        <f>+'Input Screen'!E$35</f>
        <v>13</v>
      </c>
      <c r="E9" s="16">
        <f>+'Input Screen'!E$36</f>
        <v>14</v>
      </c>
      <c r="F9" s="16">
        <f>+'Input Screen'!E$37</f>
        <v>12</v>
      </c>
      <c r="G9" s="16">
        <f>+'Input Screen'!E$38</f>
        <v>9</v>
      </c>
      <c r="H9" s="16">
        <f>+'Input Screen'!E$39</f>
        <v>11</v>
      </c>
      <c r="I9" s="16">
        <f>+'Input Screen'!E$40</f>
        <v>12</v>
      </c>
      <c r="J9" s="17"/>
      <c r="K9" s="18">
        <f t="shared" si="2"/>
        <v>85</v>
      </c>
      <c r="L9" s="4"/>
      <c r="M9" s="4"/>
      <c r="U9" s="34"/>
      <c r="V9" s="34"/>
      <c r="W9" s="34"/>
      <c r="X9" s="34"/>
      <c r="Y9" s="34"/>
      <c r="Z9" s="34"/>
      <c r="AA9" s="34"/>
    </row>
    <row r="10" spans="1:27" ht="15" customHeight="1">
      <c r="A10" s="15"/>
      <c r="B10" s="62" t="str">
        <f>'Week 1'!B10</f>
        <v>Rooms Sold</v>
      </c>
      <c r="C10" s="16">
        <f>+'Input Screen'!F$34</f>
        <v>1</v>
      </c>
      <c r="D10" s="16">
        <f>+'Input Screen'!F$35</f>
        <v>0</v>
      </c>
      <c r="E10" s="16">
        <f>+'Input Screen'!F$36</f>
        <v>4</v>
      </c>
      <c r="F10" s="16">
        <f>+'Input Screen'!F$37</f>
        <v>2</v>
      </c>
      <c r="G10" s="16">
        <f>+'Input Screen'!F$38</f>
        <v>1</v>
      </c>
      <c r="H10" s="16">
        <f>+'Input Screen'!F$39</f>
        <v>2</v>
      </c>
      <c r="I10" s="16">
        <f>+'Input Screen'!F$40</f>
        <v>0</v>
      </c>
      <c r="J10" s="17"/>
      <c r="K10" s="18">
        <f t="shared" si="2"/>
        <v>10</v>
      </c>
      <c r="L10" s="4"/>
      <c r="M10" s="4"/>
      <c r="U10" s="34"/>
      <c r="V10" s="34"/>
      <c r="W10" s="34"/>
      <c r="X10" s="34"/>
      <c r="Y10" s="34"/>
      <c r="Z10" s="34"/>
      <c r="AA10" s="34"/>
    </row>
    <row r="11" spans="1:27" ht="15" customHeight="1">
      <c r="A11" s="15"/>
      <c r="B11" s="62" t="str">
        <f>'Week 1'!B11</f>
        <v>Total Rooms Cleaned</v>
      </c>
      <c r="C11" s="16">
        <f>+'Input Screen'!G$34</f>
        <v>176</v>
      </c>
      <c r="D11" s="16">
        <f>+'Input Screen'!G$35</f>
        <v>199</v>
      </c>
      <c r="E11" s="16">
        <f>+'Input Screen'!G$36</f>
        <v>199</v>
      </c>
      <c r="F11" s="16">
        <f>+'Input Screen'!G$37</f>
        <v>238</v>
      </c>
      <c r="G11" s="16">
        <f>+'Input Screen'!G$38</f>
        <v>243</v>
      </c>
      <c r="H11" s="16">
        <f>+'Input Screen'!G$39</f>
        <v>233</v>
      </c>
      <c r="I11" s="16">
        <f>+'Input Screen'!G$40</f>
        <v>164</v>
      </c>
      <c r="J11" s="17"/>
      <c r="K11" s="18">
        <f t="shared" si="2"/>
        <v>1452</v>
      </c>
      <c r="L11" s="4"/>
      <c r="M11" s="4"/>
      <c r="U11" s="34"/>
      <c r="V11" s="34"/>
      <c r="W11" s="34"/>
      <c r="X11" s="34"/>
      <c r="Y11" s="34"/>
      <c r="Z11" s="34"/>
      <c r="AA11" s="34"/>
    </row>
    <row r="12" spans="1:27" ht="15" customHeight="1">
      <c r="A12" s="15"/>
      <c r="B12" s="62" t="str">
        <f>'Week 1'!B12</f>
        <v>Guestroom Carpets Cleaned</v>
      </c>
      <c r="C12" s="16">
        <f>+'Input Screen'!H$34</f>
        <v>10</v>
      </c>
      <c r="D12" s="16">
        <f>+'Input Screen'!H$35</f>
        <v>10</v>
      </c>
      <c r="E12" s="16">
        <f>+'Input Screen'!H$36</f>
        <v>0</v>
      </c>
      <c r="F12" s="16">
        <f>+'Input Screen'!H$37</f>
        <v>0</v>
      </c>
      <c r="G12" s="16">
        <f>+'Input Screen'!H$38</f>
        <v>10</v>
      </c>
      <c r="H12" s="16">
        <f>+'Input Screen'!H$39</f>
        <v>10</v>
      </c>
      <c r="I12" s="16">
        <f>+'Input Screen'!H$40</f>
        <v>10</v>
      </c>
      <c r="J12" s="17"/>
      <c r="K12" s="18">
        <f t="shared" si="2"/>
        <v>50</v>
      </c>
      <c r="L12" s="4"/>
      <c r="M12" s="4"/>
      <c r="U12" s="34"/>
      <c r="V12" s="34"/>
      <c r="W12" s="34"/>
      <c r="X12" s="34"/>
      <c r="Y12" s="34"/>
      <c r="Z12" s="34"/>
      <c r="AA12" s="34"/>
    </row>
    <row r="13" spans="1:27" ht="15" customHeight="1">
      <c r="A13" s="15"/>
      <c r="B13" s="62" t="str">
        <f>'Week 1'!B13</f>
        <v>Documented Inspections</v>
      </c>
      <c r="C13" s="16">
        <f>+'Input Screen'!I$34</f>
        <v>0</v>
      </c>
      <c r="D13" s="16">
        <f>+'Input Screen'!I$35</f>
        <v>0</v>
      </c>
      <c r="E13" s="16">
        <f>+'Input Screen'!I$36</f>
        <v>0</v>
      </c>
      <c r="F13" s="16">
        <f>+'Input Screen'!I$37</f>
        <v>0</v>
      </c>
      <c r="G13" s="16">
        <f>+'Input Screen'!I$38</f>
        <v>0</v>
      </c>
      <c r="H13" s="16">
        <f>+'Input Screen'!I$39</f>
        <v>0</v>
      </c>
      <c r="I13" s="16">
        <f>+'Input Screen'!I$40</f>
        <v>0</v>
      </c>
      <c r="J13" s="17"/>
      <c r="K13" s="18">
        <f t="shared" si="2"/>
        <v>0</v>
      </c>
      <c r="L13" s="4"/>
      <c r="M13" s="4"/>
      <c r="U13" s="34"/>
      <c r="V13" s="34"/>
      <c r="W13" s="34"/>
      <c r="X13" s="34"/>
      <c r="Y13" s="34"/>
      <c r="Z13" s="34"/>
      <c r="AA13" s="34"/>
    </row>
    <row r="14" spans="1:27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27" ht="15" customHeight="1">
      <c r="A15" s="347" t="str">
        <f>'Week 1'!A15:A17</f>
        <v>Room Attendants                         AM Shift</v>
      </c>
      <c r="B15" s="64" t="s">
        <v>2</v>
      </c>
      <c r="C15" s="185">
        <f>+'Input Screen'!J$34</f>
        <v>76</v>
      </c>
      <c r="D15" s="185">
        <f>+'Input Screen'!J$35</f>
        <v>120.5</v>
      </c>
      <c r="E15" s="185">
        <f>+'Input Screen'!J$36</f>
        <v>89</v>
      </c>
      <c r="F15" s="185">
        <f>+'Input Screen'!J$37</f>
        <v>104.25</v>
      </c>
      <c r="G15" s="185">
        <f>+'Input Screen'!J$38</f>
        <v>107.75</v>
      </c>
      <c r="H15" s="185">
        <f>+'Input Screen'!J$39</f>
        <v>113.75</v>
      </c>
      <c r="I15" s="185">
        <f>+'Input Screen'!J$40</f>
        <v>80</v>
      </c>
      <c r="J15" s="23"/>
      <c r="K15" s="22">
        <f>SUM(C15:I15)</f>
        <v>691.25</v>
      </c>
      <c r="L15" s="4"/>
      <c r="M15" s="21"/>
    </row>
    <row r="16" spans="1:27" ht="15" customHeight="1">
      <c r="A16" s="350"/>
      <c r="B16" s="65" t="s">
        <v>3</v>
      </c>
      <c r="C16" s="22">
        <f>VLOOKUP(C8,'Labor Stds'!A14:Q76,7)</f>
        <v>78.318318318318319</v>
      </c>
      <c r="D16" s="22">
        <f>VLOOKUP(D8,'Labor Stds'!A14:Q76,7)</f>
        <v>90.330330330330341</v>
      </c>
      <c r="E16" s="22">
        <f>VLOOKUP(E8,'Labor Stds'!A14:Q76,7)</f>
        <v>87.927927927927939</v>
      </c>
      <c r="F16" s="22">
        <f>VLOOKUP(F8,'Labor Stds'!A14:Q76,7)</f>
        <v>107.14714714714715</v>
      </c>
      <c r="G16" s="22">
        <f>VLOOKUP(G8,'Labor Stds'!A14:Q76,7)</f>
        <v>111.95195195195195</v>
      </c>
      <c r="H16" s="22">
        <f>VLOOKUP(H8,'Labor Stds'!A14:Q76,7)</f>
        <v>104.74474474474475</v>
      </c>
      <c r="I16" s="22">
        <f>VLOOKUP(I8,'Labor Stds'!A14:Q76,7)</f>
        <v>73.513513513513516</v>
      </c>
      <c r="J16" s="23"/>
      <c r="K16" s="22">
        <f>SUM(C16:I16)</f>
        <v>653.93393393393399</v>
      </c>
      <c r="L16" s="4"/>
      <c r="M16" s="21"/>
    </row>
    <row r="17" spans="1:13" ht="15" customHeight="1">
      <c r="A17" s="351"/>
      <c r="B17" s="64" t="s">
        <v>4</v>
      </c>
      <c r="C17" s="42">
        <f t="shared" ref="C17:I17" si="3">IF(C15=0,0,C16/C15)</f>
        <v>1.0305041883989252</v>
      </c>
      <c r="D17" s="42">
        <f t="shared" si="3"/>
        <v>0.74962929734713979</v>
      </c>
      <c r="E17" s="42">
        <f t="shared" si="3"/>
        <v>0.98795424638121276</v>
      </c>
      <c r="F17" s="42">
        <f t="shared" si="3"/>
        <v>1.0277903803083659</v>
      </c>
      <c r="G17" s="42">
        <f t="shared" si="3"/>
        <v>1.0389972338928255</v>
      </c>
      <c r="H17" s="42">
        <f t="shared" si="3"/>
        <v>0.9208329208329209</v>
      </c>
      <c r="I17" s="42">
        <f t="shared" si="3"/>
        <v>0.91891891891891897</v>
      </c>
      <c r="J17" s="41"/>
      <c r="K17" s="42">
        <f>IF(K15=0,0,K16/K15)</f>
        <v>0.94601654095324994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47" t="str">
        <f>'Week 1'!A19:A21</f>
        <v>Room Attendants                          PM Shift</v>
      </c>
      <c r="B19" s="64" t="s">
        <v>2</v>
      </c>
      <c r="C19" s="185">
        <f>+'Input Screen'!K$34</f>
        <v>9.75</v>
      </c>
      <c r="D19" s="185">
        <f>+'Input Screen'!K$35</f>
        <v>8</v>
      </c>
      <c r="E19" s="185">
        <f>+'Input Screen'!K$36</f>
        <v>8</v>
      </c>
      <c r="F19" s="185">
        <f>+'Input Screen'!K$37</f>
        <v>7</v>
      </c>
      <c r="G19" s="185">
        <f>+'Input Screen'!K$38</f>
        <v>6.75</v>
      </c>
      <c r="H19" s="185">
        <f>+'Input Screen'!K$39</f>
        <v>7</v>
      </c>
      <c r="I19" s="185">
        <f>+'Input Screen'!K$40</f>
        <v>8</v>
      </c>
      <c r="J19" s="23"/>
      <c r="K19" s="22">
        <f>SUM(C19:I19)</f>
        <v>54.5</v>
      </c>
      <c r="L19" s="4"/>
      <c r="M19" s="4"/>
    </row>
    <row r="20" spans="1:13" ht="15" customHeight="1">
      <c r="A20" s="350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4.9230769230769234</v>
      </c>
      <c r="H20" s="22">
        <f>VLOOKUP(H9,'Labor Stds'!A14:Q76,8)</f>
        <v>8</v>
      </c>
      <c r="I20" s="22">
        <f>VLOOKUP(I9,'Labor Stds'!A14:Q76,8)</f>
        <v>8</v>
      </c>
      <c r="J20" s="23"/>
      <c r="K20" s="22">
        <f>SUM(C20:I20)</f>
        <v>52.92307692307692</v>
      </c>
      <c r="L20" s="4"/>
      <c r="M20" s="4"/>
    </row>
    <row r="21" spans="1:13" ht="15" customHeight="1">
      <c r="A21" s="351"/>
      <c r="B21" s="64" t="s">
        <v>4</v>
      </c>
      <c r="C21" s="42">
        <f t="shared" ref="C21:I21" si="4">IF(C19=0,0,C20/C19)</f>
        <v>0.82051282051282048</v>
      </c>
      <c r="D21" s="42">
        <f t="shared" si="4"/>
        <v>1</v>
      </c>
      <c r="E21" s="42">
        <f>IF(E19=0,0,E20/E19)</f>
        <v>1</v>
      </c>
      <c r="F21" s="42">
        <f t="shared" si="4"/>
        <v>1.1428571428571428</v>
      </c>
      <c r="G21" s="42">
        <f t="shared" si="4"/>
        <v>0.72934472934472938</v>
      </c>
      <c r="H21" s="42">
        <f t="shared" si="4"/>
        <v>1.1428571428571428</v>
      </c>
      <c r="I21" s="42">
        <f t="shared" si="4"/>
        <v>1</v>
      </c>
      <c r="J21" s="41"/>
      <c r="K21" s="42">
        <f>IF(K19=0,0,K20/K19)</f>
        <v>0.97106563161609027</v>
      </c>
      <c r="L21" s="4"/>
      <c r="M21" s="4"/>
    </row>
    <row r="22" spans="1:13" ht="15" customHeight="1">
      <c r="A22" s="71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Screen'!L$34</f>
        <v>16</v>
      </c>
      <c r="D23" s="185">
        <f>+'Input Screen'!L$35</f>
        <v>24</v>
      </c>
      <c r="E23" s="185">
        <f>+'Input Screen'!L$36</f>
        <v>13.75</v>
      </c>
      <c r="F23" s="185">
        <f>+'Input Screen'!L$37</f>
        <v>16</v>
      </c>
      <c r="G23" s="185">
        <f>+'Input Screen'!L$38</f>
        <v>16</v>
      </c>
      <c r="H23" s="185">
        <f>+'Input Screen'!L$39</f>
        <v>16</v>
      </c>
      <c r="I23" s="185">
        <f>+'Input Screen'!L$40</f>
        <v>15</v>
      </c>
      <c r="J23" s="23"/>
      <c r="K23" s="22">
        <f>SUM(C23:I23)</f>
        <v>116.75</v>
      </c>
      <c r="L23" s="4"/>
      <c r="M23" s="4"/>
    </row>
    <row r="24" spans="1:13" ht="15" customHeight="1">
      <c r="A24" s="348"/>
      <c r="B24" s="65" t="s">
        <v>3</v>
      </c>
      <c r="C24" s="22">
        <f>VLOOKUP(C8,'Labor Stds'!A14:Q76,9)</f>
        <v>15</v>
      </c>
      <c r="D24" s="22">
        <f>VLOOKUP(D8,'Labor Stds'!A14:Q76,9)</f>
        <v>22.5</v>
      </c>
      <c r="E24" s="22">
        <f>VLOOKUP(E8,'Labor Stds'!A14:Q76,9)</f>
        <v>22.5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15</v>
      </c>
      <c r="J24" s="23"/>
      <c r="K24" s="22">
        <f>SUM(C24:I24)</f>
        <v>142.5</v>
      </c>
      <c r="L24" s="4"/>
      <c r="M24" s="4"/>
    </row>
    <row r="25" spans="1:13" ht="15" customHeight="1">
      <c r="A25" s="349"/>
      <c r="B25" s="64" t="s">
        <v>4</v>
      </c>
      <c r="C25" s="42">
        <f t="shared" ref="C25:I25" si="5">IF(C23=0,0,C24/C23)</f>
        <v>0.9375</v>
      </c>
      <c r="D25" s="42">
        <f t="shared" si="5"/>
        <v>0.9375</v>
      </c>
      <c r="E25" s="42">
        <f t="shared" si="5"/>
        <v>1.6363636363636365</v>
      </c>
      <c r="F25" s="42">
        <f t="shared" si="5"/>
        <v>1.40625</v>
      </c>
      <c r="G25" s="42">
        <f t="shared" si="5"/>
        <v>1.40625</v>
      </c>
      <c r="H25" s="42">
        <f t="shared" si="5"/>
        <v>1.40625</v>
      </c>
      <c r="I25" s="42">
        <f t="shared" si="5"/>
        <v>1</v>
      </c>
      <c r="J25" s="41"/>
      <c r="K25" s="42">
        <f>IF(K23=0,0,K24/K23)</f>
        <v>1.220556745182013</v>
      </c>
      <c r="L25" s="4"/>
      <c r="M25" s="4"/>
    </row>
    <row r="26" spans="1:13" ht="15" customHeight="1">
      <c r="A26" s="71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47" t="str">
        <f>'Week 1'!A27:A29</f>
        <v>Carpet Care                          AM Shift</v>
      </c>
      <c r="B27" s="64" t="s">
        <v>2</v>
      </c>
      <c r="C27" s="185">
        <f>+'Input Screen'!M$34</f>
        <v>8</v>
      </c>
      <c r="D27" s="185">
        <f>+'Input Screen'!M$35</f>
        <v>8</v>
      </c>
      <c r="E27" s="185">
        <f>+'Input Screen'!M$36</f>
        <v>0</v>
      </c>
      <c r="F27" s="185">
        <f>+'Input Screen'!M$37</f>
        <v>0</v>
      </c>
      <c r="G27" s="185">
        <f>+'Input Screen'!M$38</f>
        <v>8</v>
      </c>
      <c r="H27" s="185">
        <f>+'Input Screen'!M$39</f>
        <v>8</v>
      </c>
      <c r="I27" s="185">
        <f>+'Input Screen'!M$40</f>
        <v>8</v>
      </c>
      <c r="J27" s="23"/>
      <c r="K27" s="22">
        <f>SUM(C27:I27)</f>
        <v>40</v>
      </c>
      <c r="L27" s="4"/>
      <c r="M27" s="4"/>
    </row>
    <row r="28" spans="1:13" ht="15" customHeight="1">
      <c r="A28" s="348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0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49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</v>
      </c>
      <c r="F29" s="42">
        <f t="shared" si="6"/>
        <v>0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1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47" t="str">
        <f>'Week 1'!A31:A33</f>
        <v xml:space="preserve">Lobby Attendant                         AM Shift </v>
      </c>
      <c r="B31" s="64" t="s">
        <v>2</v>
      </c>
      <c r="C31" s="185">
        <f>+'Input Screen'!N$34</f>
        <v>7</v>
      </c>
      <c r="D31" s="185">
        <f>+'Input Screen'!N$35</f>
        <v>7</v>
      </c>
      <c r="E31" s="185">
        <f>+'Input Screen'!N$36</f>
        <v>4</v>
      </c>
      <c r="F31" s="185">
        <f>+'Input Screen'!N$37</f>
        <v>7</v>
      </c>
      <c r="G31" s="185">
        <f>+'Input Screen'!N$38</f>
        <v>7</v>
      </c>
      <c r="H31" s="185">
        <f>+'Input Screen'!N$39</f>
        <v>7</v>
      </c>
      <c r="I31" s="185">
        <f>+'Input Screen'!N$40</f>
        <v>7</v>
      </c>
      <c r="J31" s="23"/>
      <c r="K31" s="22">
        <f>SUM(C31:I31)</f>
        <v>46</v>
      </c>
      <c r="L31" s="4"/>
      <c r="M31" s="4"/>
    </row>
    <row r="32" spans="1:13" ht="15" customHeight="1">
      <c r="A32" s="348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49"/>
      <c r="B33" s="64" t="s">
        <v>4</v>
      </c>
      <c r="C33" s="42">
        <f t="shared" ref="C33:I33" si="7">IF(C31=0,0,C32/C31)</f>
        <v>1.0714285714285714</v>
      </c>
      <c r="D33" s="42">
        <f t="shared" si="7"/>
        <v>1.0714285714285714</v>
      </c>
      <c r="E33" s="42">
        <f>IF(E31=0,0,E32/E31)</f>
        <v>1.875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1.1413043478260869</v>
      </c>
      <c r="L33" s="4"/>
      <c r="M33" s="4"/>
    </row>
    <row r="34" spans="1:13" ht="15" customHeight="1">
      <c r="A34" s="71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47" t="str">
        <f>'Week 1'!A35:A37</f>
        <v xml:space="preserve">Lobby Attendant                         PM Shift </v>
      </c>
      <c r="B35" s="64" t="s">
        <v>2</v>
      </c>
      <c r="C35" s="185">
        <f>+'Input Screen'!O$34</f>
        <v>7.25</v>
      </c>
      <c r="D35" s="185">
        <f>+'Input Screen'!O$35</f>
        <v>7</v>
      </c>
      <c r="E35" s="185">
        <f>+'Input Screen'!O$36</f>
        <v>4</v>
      </c>
      <c r="F35" s="185">
        <f>+'Input Screen'!O$37</f>
        <v>7</v>
      </c>
      <c r="G35" s="185">
        <f>+'Input Screen'!O$38</f>
        <v>8</v>
      </c>
      <c r="H35" s="185">
        <f>+'Input Screen'!O$39</f>
        <v>8</v>
      </c>
      <c r="I35" s="185">
        <f>+'Input Screen'!O$40</f>
        <v>7</v>
      </c>
      <c r="J35" s="23"/>
      <c r="K35" s="22">
        <f>SUM(C35:I35)</f>
        <v>48.25</v>
      </c>
      <c r="L35" s="4"/>
      <c r="M35" s="4"/>
    </row>
    <row r="36" spans="1:13" ht="15" customHeight="1">
      <c r="A36" s="348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49"/>
      <c r="B37" s="64" t="s">
        <v>4</v>
      </c>
      <c r="C37" s="42">
        <f t="shared" ref="C37:I37" si="8">IF(C35=0,0,C36/C35)</f>
        <v>1.0344827586206897</v>
      </c>
      <c r="D37" s="42">
        <f t="shared" si="8"/>
        <v>1.0714285714285714</v>
      </c>
      <c r="E37" s="42">
        <f t="shared" si="8"/>
        <v>1.875</v>
      </c>
      <c r="F37" s="42">
        <f t="shared" si="8"/>
        <v>1.0714285714285714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1.0880829015544042</v>
      </c>
      <c r="L37" s="4"/>
      <c r="M37" s="4"/>
    </row>
    <row r="38" spans="1:13" ht="15" customHeight="1">
      <c r="A38" s="71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47" t="str">
        <f>'Week 1'!A39:A41</f>
        <v>Public Areas Attendant                       Grave Shift</v>
      </c>
      <c r="B39" s="64" t="s">
        <v>2</v>
      </c>
      <c r="C39" s="185">
        <f>+'Input Screen'!P$34</f>
        <v>16</v>
      </c>
      <c r="D39" s="185">
        <f>+'Input Screen'!P$35</f>
        <v>16</v>
      </c>
      <c r="E39" s="185">
        <f>+'Input Screen'!P$36</f>
        <v>16</v>
      </c>
      <c r="F39" s="185">
        <f>+'Input Screen'!P$37</f>
        <v>16</v>
      </c>
      <c r="G39" s="185">
        <f>+'Input Screen'!P$38</f>
        <v>15.75</v>
      </c>
      <c r="H39" s="185">
        <f>+'Input Screen'!P$39</f>
        <v>16</v>
      </c>
      <c r="I39" s="185">
        <f>+'Input Screen'!P$40</f>
        <v>16</v>
      </c>
      <c r="J39" s="23"/>
      <c r="K39" s="22">
        <f>SUM(C39:I39)</f>
        <v>111.75</v>
      </c>
      <c r="L39" s="4"/>
      <c r="M39" s="4"/>
    </row>
    <row r="40" spans="1:13" ht="15" customHeight="1">
      <c r="A40" s="348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49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0.71375</v>
      </c>
      <c r="F41" s="42">
        <f t="shared" si="9"/>
        <v>0.71375</v>
      </c>
      <c r="G41" s="42">
        <f t="shared" si="9"/>
        <v>0.7250793650793651</v>
      </c>
      <c r="H41" s="42">
        <f t="shared" si="9"/>
        <v>0.71375</v>
      </c>
      <c r="I41" s="42">
        <f t="shared" si="9"/>
        <v>0.71375</v>
      </c>
      <c r="J41" s="41"/>
      <c r="K41" s="42">
        <f>IF(K39=0,0,K40/K39)</f>
        <v>0.71534675615212528</v>
      </c>
      <c r="L41" s="4"/>
      <c r="M41" s="4"/>
    </row>
    <row r="42" spans="1:13" ht="15" customHeight="1">
      <c r="A42" s="71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Screen'!Q$34</f>
        <v>30.5</v>
      </c>
      <c r="D43" s="185">
        <f>+'Input Screen'!Q$35</f>
        <v>37.75</v>
      </c>
      <c r="E43" s="185">
        <f>+'Input Screen'!Q$36</f>
        <v>32</v>
      </c>
      <c r="F43" s="185">
        <f>+'Input Screen'!Q$37</f>
        <v>32</v>
      </c>
      <c r="G43" s="185">
        <f>+'Input Screen'!Q$38</f>
        <v>39</v>
      </c>
      <c r="H43" s="185">
        <f>+'Input Screen'!Q$39</f>
        <v>39</v>
      </c>
      <c r="I43" s="185">
        <f>+'Input Screen'!Q$40</f>
        <v>29.5</v>
      </c>
      <c r="J43" s="23"/>
      <c r="K43" s="22">
        <f>SUM(C43:I43)</f>
        <v>239.75</v>
      </c>
      <c r="L43" s="4"/>
      <c r="M43" s="4"/>
    </row>
    <row r="44" spans="1:13" ht="15" customHeight="1">
      <c r="A44" s="348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30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210</v>
      </c>
      <c r="L44" s="4"/>
      <c r="M44" s="4"/>
    </row>
    <row r="45" spans="1:13" ht="15" customHeight="1">
      <c r="A45" s="349"/>
      <c r="B45" s="64" t="s">
        <v>4</v>
      </c>
      <c r="C45" s="42">
        <f t="shared" ref="C45:I45" si="10">IF(C43=0,0,C44/C43)</f>
        <v>0.98360655737704916</v>
      </c>
      <c r="D45" s="42">
        <f t="shared" si="10"/>
        <v>0.79470198675496684</v>
      </c>
      <c r="E45" s="42">
        <f t="shared" si="10"/>
        <v>0.9375</v>
      </c>
      <c r="F45" s="42">
        <f t="shared" si="10"/>
        <v>0.9375</v>
      </c>
      <c r="G45" s="42">
        <f t="shared" si="10"/>
        <v>0.76923076923076927</v>
      </c>
      <c r="H45" s="42">
        <f t="shared" si="10"/>
        <v>0.76923076923076927</v>
      </c>
      <c r="I45" s="42">
        <f t="shared" si="10"/>
        <v>1.0169491525423728</v>
      </c>
      <c r="J45" s="41"/>
      <c r="K45" s="42">
        <f>IF(K43=0,0,K44/K43)</f>
        <v>0.87591240875912413</v>
      </c>
      <c r="L45" s="4"/>
      <c r="M45" s="4"/>
    </row>
    <row r="46" spans="1:13" ht="15" customHeight="1">
      <c r="A46" s="71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47" t="str">
        <f>'Week 1'!A47:A49</f>
        <v>Rooms Coordinator                              AM Shift</v>
      </c>
      <c r="B47" s="64" t="s">
        <v>2</v>
      </c>
      <c r="C47" s="185">
        <f>+'Input Screen'!R$34</f>
        <v>8</v>
      </c>
      <c r="D47" s="185">
        <f>+'Input Screen'!R$35</f>
        <v>8</v>
      </c>
      <c r="E47" s="185">
        <f>+'Input Screen'!R$36</f>
        <v>4</v>
      </c>
      <c r="F47" s="185">
        <f>+'Input Screen'!R$37</f>
        <v>3.5</v>
      </c>
      <c r="G47" s="185">
        <f>+'Input Screen'!R$38</f>
        <v>4.25</v>
      </c>
      <c r="H47" s="185">
        <f>+'Input Screen'!R$39</f>
        <v>7</v>
      </c>
      <c r="I47" s="185">
        <f>+'Input Screen'!R$40</f>
        <v>3.5</v>
      </c>
      <c r="J47" s="23"/>
      <c r="K47" s="22">
        <f>SUM(C47:I47)</f>
        <v>38.25</v>
      </c>
      <c r="L47" s="4"/>
      <c r="M47" s="4"/>
    </row>
    <row r="48" spans="1:13" ht="15" customHeight="1">
      <c r="A48" s="348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49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2</v>
      </c>
      <c r="F49" s="42">
        <f t="shared" si="11"/>
        <v>2.2857142857142856</v>
      </c>
      <c r="G49" s="42">
        <f t="shared" si="11"/>
        <v>1.8823529411764706</v>
      </c>
      <c r="H49" s="42">
        <f t="shared" si="11"/>
        <v>1.1428571428571428</v>
      </c>
      <c r="I49" s="42">
        <f t="shared" si="11"/>
        <v>2.2857142857142856</v>
      </c>
      <c r="J49" s="41"/>
      <c r="K49" s="42">
        <f>IF(K47=0,0,K48/K47)</f>
        <v>1.4640522875816993</v>
      </c>
      <c r="L49" s="4"/>
      <c r="M49" s="4"/>
    </row>
    <row r="50" spans="1:13" ht="15" customHeight="1">
      <c r="A50" s="71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47" t="str">
        <f>'Week 1'!A51:A53</f>
        <v>Floor Supervisors                          PM Shift</v>
      </c>
      <c r="B51" s="64" t="s">
        <v>2</v>
      </c>
      <c r="C51" s="185">
        <f>+'Input Screen'!S$34</f>
        <v>9.75</v>
      </c>
      <c r="D51" s="185">
        <f>+'Input Screen'!S$35</f>
        <v>8</v>
      </c>
      <c r="E51" s="185">
        <f>+'Input Screen'!S$36</f>
        <v>8.25</v>
      </c>
      <c r="F51" s="185">
        <f>+'Input Screen'!S$37</f>
        <v>8</v>
      </c>
      <c r="G51" s="185">
        <f>+'Input Screen'!S$38</f>
        <v>8.5</v>
      </c>
      <c r="H51" s="185">
        <f>+'Input Screen'!S$39</f>
        <v>8</v>
      </c>
      <c r="I51" s="185">
        <f>+'Input Screen'!S$40</f>
        <v>8</v>
      </c>
      <c r="J51" s="23"/>
      <c r="K51" s="22">
        <f>SUM(C51:I51)</f>
        <v>58.5</v>
      </c>
      <c r="L51" s="4"/>
      <c r="M51" s="4"/>
    </row>
    <row r="52" spans="1:13" ht="15" customHeight="1">
      <c r="A52" s="348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49"/>
      <c r="B53" s="64" t="s">
        <v>4</v>
      </c>
      <c r="C53" s="42">
        <f t="shared" ref="C53:I53" si="12">IF(C51=0,0,C52/C51)</f>
        <v>1.405128205128205</v>
      </c>
      <c r="D53" s="42">
        <f t="shared" si="12"/>
        <v>1.7124999999999999</v>
      </c>
      <c r="E53" s="42">
        <f t="shared" si="12"/>
        <v>1.6606060606060604</v>
      </c>
      <c r="F53" s="42">
        <f t="shared" si="12"/>
        <v>1.7124999999999999</v>
      </c>
      <c r="G53" s="42">
        <f t="shared" si="12"/>
        <v>1.6117647058823528</v>
      </c>
      <c r="H53" s="42">
        <f t="shared" si="12"/>
        <v>1.7124999999999999</v>
      </c>
      <c r="I53" s="42">
        <f t="shared" si="12"/>
        <v>1.7124999999999999</v>
      </c>
      <c r="J53" s="41"/>
      <c r="K53" s="42">
        <f>IF(K51=0,0,K52/K51)</f>
        <v>1.6393162393162395</v>
      </c>
      <c r="L53" s="4"/>
      <c r="M53" s="4"/>
    </row>
    <row r="54" spans="1:13" ht="15" customHeight="1">
      <c r="A54" s="71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47" t="str">
        <f>'Week 1'!A55:A57</f>
        <v>Floor Managers                         AM Shift</v>
      </c>
      <c r="B55" s="64" t="s">
        <v>2</v>
      </c>
      <c r="C55" s="185">
        <f>+'Input Screen'!T$34</f>
        <v>16</v>
      </c>
      <c r="D55" s="185">
        <f>+'Input Screen'!T$35</f>
        <v>16</v>
      </c>
      <c r="E55" s="185">
        <f>+'Input Screen'!T$36</f>
        <v>16</v>
      </c>
      <c r="F55" s="185">
        <f>+'Input Screen'!T$37</f>
        <v>16</v>
      </c>
      <c r="G55" s="185">
        <f>+'Input Screen'!T$38</f>
        <v>22</v>
      </c>
      <c r="H55" s="185">
        <f>+'Input Screen'!T$39</f>
        <v>16.25</v>
      </c>
      <c r="I55" s="185">
        <f>+'Input Screen'!T$40</f>
        <v>16</v>
      </c>
      <c r="J55" s="23"/>
      <c r="K55" s="22">
        <f>SUM(C55:I55)</f>
        <v>118.25</v>
      </c>
      <c r="L55" s="4"/>
    </row>
    <row r="56" spans="1:13" ht="15" customHeight="1">
      <c r="A56" s="348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49"/>
      <c r="B57" s="64" t="s">
        <v>4</v>
      </c>
      <c r="C57" s="42">
        <f t="shared" ref="C57:I57" si="13">IF(C55=0,0,C56/C55)</f>
        <v>0.71437499999999998</v>
      </c>
      <c r="D57" s="42">
        <f>IF(D55=0,0,D56/D55)</f>
        <v>0.71437499999999998</v>
      </c>
      <c r="E57" s="42">
        <f t="shared" si="13"/>
        <v>0.71437499999999998</v>
      </c>
      <c r="F57" s="42">
        <f t="shared" si="13"/>
        <v>0.71437499999999998</v>
      </c>
      <c r="G57" s="42">
        <f t="shared" si="13"/>
        <v>0.51954545454545453</v>
      </c>
      <c r="H57" s="42">
        <f t="shared" si="13"/>
        <v>0.70338461538461539</v>
      </c>
      <c r="I57" s="42">
        <f t="shared" si="13"/>
        <v>0.71437499999999998</v>
      </c>
      <c r="J57" s="41"/>
      <c r="K57" s="42">
        <f>IF(K55=0,0,K56/K55)</f>
        <v>0.67661733615221975</v>
      </c>
      <c r="L57" s="4"/>
    </row>
    <row r="58" spans="1:13" ht="15" customHeight="1">
      <c r="A58" s="71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47" t="str">
        <f>'Week 1'!A59:A61</f>
        <v>Overtime Premium Cost</v>
      </c>
      <c r="B59" s="64" t="s">
        <v>70</v>
      </c>
      <c r="C59" s="185">
        <f>+'Input Screen'!U$34</f>
        <v>0.5</v>
      </c>
      <c r="D59" s="185">
        <f>+'Input Screen'!U$35</f>
        <v>0</v>
      </c>
      <c r="E59" s="185">
        <f>+'Input Screen'!U$36</f>
        <v>0</v>
      </c>
      <c r="F59" s="185">
        <f>+'Input Screen'!U$37</f>
        <v>0</v>
      </c>
      <c r="G59" s="185">
        <f>+'Input Screen'!U$38</f>
        <v>0.25</v>
      </c>
      <c r="H59" s="185">
        <f>+'Input Screen'!U$39</f>
        <v>0.75</v>
      </c>
      <c r="I59" s="185">
        <f>+'Input Screen'!U$40</f>
        <v>0.5</v>
      </c>
      <c r="J59" s="23"/>
      <c r="K59" s="22">
        <f>SUM(C59:I59)</f>
        <v>2</v>
      </c>
      <c r="L59" s="4"/>
    </row>
    <row r="60" spans="1:13" ht="15" customHeight="1">
      <c r="A60" s="348"/>
      <c r="B60" s="65" t="s">
        <v>71</v>
      </c>
      <c r="C60" s="28">
        <f>C59*'Labor Stds'!$S$10</f>
        <v>11.897250000000003</v>
      </c>
      <c r="D60" s="28">
        <f>D59*'Labor Stds'!$S$10</f>
        <v>0</v>
      </c>
      <c r="E60" s="28">
        <f>E59*'Labor Stds'!$S$10</f>
        <v>0</v>
      </c>
      <c r="F60" s="28">
        <f>F59*'Labor Stds'!$S$10</f>
        <v>0</v>
      </c>
      <c r="G60" s="28">
        <f>G59*'Labor Stds'!$S$10</f>
        <v>5.9486250000000016</v>
      </c>
      <c r="H60" s="28">
        <f>H59*'Labor Stds'!$S$10</f>
        <v>17.845875000000007</v>
      </c>
      <c r="I60" s="28">
        <f>I59*'Labor Stds'!$S$10</f>
        <v>11.897250000000003</v>
      </c>
      <c r="J60" s="23"/>
      <c r="K60" s="28">
        <f>SUM(C60:I60)</f>
        <v>47.589000000000013</v>
      </c>
      <c r="L60" s="4"/>
    </row>
    <row r="61" spans="1:13" ht="15" customHeight="1">
      <c r="A61" s="349"/>
      <c r="B61" s="64" t="s">
        <v>17</v>
      </c>
      <c r="C61" s="28">
        <f>C60/3</f>
        <v>3.9657500000000012</v>
      </c>
      <c r="D61" s="28">
        <f t="shared" ref="D61:I61" si="14">D60/3</f>
        <v>0</v>
      </c>
      <c r="E61" s="28">
        <f t="shared" si="14"/>
        <v>0</v>
      </c>
      <c r="F61" s="28">
        <f t="shared" si="14"/>
        <v>0</v>
      </c>
      <c r="G61" s="28">
        <f t="shared" si="14"/>
        <v>1.9828750000000006</v>
      </c>
      <c r="H61" s="28">
        <f t="shared" si="14"/>
        <v>5.9486250000000025</v>
      </c>
      <c r="I61" s="28">
        <f t="shared" si="14"/>
        <v>3.9657500000000012</v>
      </c>
      <c r="J61" s="48"/>
      <c r="K61" s="28">
        <f>SUM(C61:I61)</f>
        <v>15.863000000000005</v>
      </c>
      <c r="L61" s="4"/>
    </row>
    <row r="62" spans="1:13" ht="15" customHeight="1">
      <c r="A62" s="71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47" t="str">
        <f>'Week 1'!A63:A65</f>
        <v>Total Labor Hours</v>
      </c>
      <c r="B63" s="64" t="s">
        <v>2</v>
      </c>
      <c r="C63" s="18">
        <f>SUM(C15,C19,C23,C27,C31,C35,C39,C43,C47,C51,C55)</f>
        <v>204.25</v>
      </c>
      <c r="D63" s="18">
        <f t="shared" ref="D63:I63" si="15">SUM(D15,D19,D23,D27,D31,D35,D39,D43,D47,D51,D55)</f>
        <v>260.25</v>
      </c>
      <c r="E63" s="18">
        <f t="shared" si="15"/>
        <v>195</v>
      </c>
      <c r="F63" s="18">
        <f t="shared" si="15"/>
        <v>216.75</v>
      </c>
      <c r="G63" s="18">
        <f t="shared" si="15"/>
        <v>243</v>
      </c>
      <c r="H63" s="18">
        <f t="shared" si="15"/>
        <v>246</v>
      </c>
      <c r="I63" s="18">
        <f t="shared" si="15"/>
        <v>198</v>
      </c>
      <c r="J63" s="17"/>
      <c r="K63" s="18">
        <f>SUM(C63:I63)</f>
        <v>1563.25</v>
      </c>
      <c r="L63" s="29"/>
    </row>
    <row r="64" spans="1:13" ht="15" customHeight="1">
      <c r="A64" s="348"/>
      <c r="B64" s="65" t="s">
        <v>3</v>
      </c>
      <c r="C64" s="18">
        <f>SUM(C16,C20,C24,C28,C32,C36,C40,C44,C48,C52,C56)</f>
        <v>196.2183183183183</v>
      </c>
      <c r="D64" s="18">
        <f t="shared" ref="D64:I64" si="16">SUM(D16,D20,D24,D28,D32,D36,D40,D44,D48,D52,D56)</f>
        <v>215.7303303303303</v>
      </c>
      <c r="E64" s="18">
        <f t="shared" si="16"/>
        <v>207.97792792792794</v>
      </c>
      <c r="F64" s="18">
        <f t="shared" si="16"/>
        <v>227.19714714714715</v>
      </c>
      <c r="G64" s="18">
        <f t="shared" si="16"/>
        <v>234.27502887502885</v>
      </c>
      <c r="H64" s="18">
        <f t="shared" si="16"/>
        <v>230.14474474474474</v>
      </c>
      <c r="I64" s="18">
        <f t="shared" si="16"/>
        <v>191.41351351351349</v>
      </c>
      <c r="J64" s="23"/>
      <c r="K64" s="18">
        <f>SUM(C64:I64)</f>
        <v>1502.9570108570106</v>
      </c>
      <c r="L64" s="4"/>
    </row>
    <row r="65" spans="1:12" ht="15" customHeight="1">
      <c r="A65" s="349"/>
      <c r="B65" s="64" t="s">
        <v>4</v>
      </c>
      <c r="C65" s="42">
        <f t="shared" ref="C65:I65" si="17">IF(C63=0,0,C64/C63)</f>
        <v>0.96067720106887777</v>
      </c>
      <c r="D65" s="42">
        <f t="shared" si="17"/>
        <v>0.82893498686005884</v>
      </c>
      <c r="E65" s="42">
        <f t="shared" si="17"/>
        <v>1.0665534765534765</v>
      </c>
      <c r="F65" s="42">
        <f t="shared" si="17"/>
        <v>1.048199064116019</v>
      </c>
      <c r="G65" s="42">
        <f t="shared" si="17"/>
        <v>0.96409476903304059</v>
      </c>
      <c r="H65" s="42">
        <f t="shared" si="17"/>
        <v>0.93554774286481601</v>
      </c>
      <c r="I65" s="42">
        <f t="shared" si="17"/>
        <v>0.96673491673491663</v>
      </c>
      <c r="J65" s="41"/>
      <c r="K65" s="42">
        <f>IF(K63=0,0,K64/K63)</f>
        <v>0.96143100006845394</v>
      </c>
      <c r="L65" s="4"/>
    </row>
    <row r="66" spans="1:12" ht="15" customHeight="1">
      <c r="A66" s="135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2898.09575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3635.3950000000004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2763.4050000000002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3050.7550000000001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3464.2278749999996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3453.2211249999996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2806.09575</v>
      </c>
      <c r="J67" s="17"/>
      <c r="K67" s="28">
        <f>SUM(C67:I67)</f>
        <v>22071.195500000002</v>
      </c>
      <c r="L67" s="4"/>
    </row>
    <row r="68" spans="1:12" ht="15" customHeight="1">
      <c r="A68" s="348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2743.5276009009012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3002.2568801801804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2899.4600243243249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3154.3068711711717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3248.1595828828831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3193.3920153153158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2679.8158891891899</v>
      </c>
      <c r="J68" s="23"/>
      <c r="K68" s="28">
        <f>SUM(C68:I68)</f>
        <v>20920.918863963969</v>
      </c>
      <c r="L68" s="4"/>
    </row>
    <row r="69" spans="1:12" ht="15" customHeight="1">
      <c r="A69" s="349"/>
      <c r="B69" s="64" t="s">
        <v>4</v>
      </c>
      <c r="C69" s="42">
        <f t="shared" ref="C69:I69" si="18">IF(C67=0,0,C68/C67)</f>
        <v>0.94666561686269379</v>
      </c>
      <c r="D69" s="42">
        <f t="shared" si="18"/>
        <v>0.82584062534612612</v>
      </c>
      <c r="E69" s="42">
        <f t="shared" si="18"/>
        <v>1.049234558207836</v>
      </c>
      <c r="F69" s="42">
        <f t="shared" si="18"/>
        <v>1.0339430308796254</v>
      </c>
      <c r="G69" s="42">
        <f t="shared" si="18"/>
        <v>0.93762873000462865</v>
      </c>
      <c r="H69" s="42">
        <f t="shared" si="18"/>
        <v>0.9247574654853058</v>
      </c>
      <c r="I69" s="42">
        <f t="shared" si="18"/>
        <v>0.95499802142859525</v>
      </c>
      <c r="J69" s="41"/>
      <c r="K69" s="42">
        <f>IF(K67=0,0,K68/K67)</f>
        <v>0.94788335611290142</v>
      </c>
      <c r="L69" s="4"/>
    </row>
    <row r="70" spans="1:12" ht="15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2" ht="15" customHeight="1">
      <c r="A71" s="67" t="str">
        <f>'Week 1'!A71</f>
        <v>Hours Variance (Act. minus Std.)</v>
      </c>
      <c r="B71" s="240">
        <f>'Week 1'!B71</f>
        <v>0</v>
      </c>
      <c r="C71" s="47">
        <f>IF(C63=0,0,C63-C64)</f>
        <v>8.0316816816817038</v>
      </c>
      <c r="D71" s="47">
        <f t="shared" ref="D71:I71" si="19">IF(D63=0,0,D63-D64)</f>
        <v>44.519669669669696</v>
      </c>
      <c r="E71" s="47">
        <f t="shared" si="19"/>
        <v>-12.977927927927936</v>
      </c>
      <c r="F71" s="47">
        <f t="shared" si="19"/>
        <v>-10.447147147147149</v>
      </c>
      <c r="G71" s="47">
        <f t="shared" si="19"/>
        <v>8.7249711249711481</v>
      </c>
      <c r="H71" s="47">
        <f t="shared" si="19"/>
        <v>15.855255255255258</v>
      </c>
      <c r="I71" s="47">
        <f t="shared" si="19"/>
        <v>6.5864864864865069</v>
      </c>
      <c r="J71" s="26"/>
      <c r="K71" s="242">
        <f>IF(K63=0,0,K63-K64)</f>
        <v>60.292989142989427</v>
      </c>
      <c r="L71" s="4"/>
    </row>
    <row r="72" spans="1:12" ht="15" customHeight="1">
      <c r="A72" s="67" t="str">
        <f>'Week 1'!A72</f>
        <v>Cost Variance (Act. Minus Std.)</v>
      </c>
      <c r="B72" s="240">
        <v>0</v>
      </c>
      <c r="C72" s="137">
        <f>IF(C64=0,0,C67-C68)</f>
        <v>154.56814909909872</v>
      </c>
      <c r="D72" s="137">
        <f t="shared" ref="D72:I72" si="20">IF(D64=0,0,D67-D68)</f>
        <v>633.13811981982008</v>
      </c>
      <c r="E72" s="137">
        <f t="shared" si="20"/>
        <v>-136.05502432432468</v>
      </c>
      <c r="F72" s="137">
        <f t="shared" si="20"/>
        <v>-103.55187117117157</v>
      </c>
      <c r="G72" s="137">
        <f t="shared" si="20"/>
        <v>216.06829211711647</v>
      </c>
      <c r="H72" s="137">
        <f t="shared" si="20"/>
        <v>259.82910968468377</v>
      </c>
      <c r="I72" s="137">
        <f t="shared" si="20"/>
        <v>126.27986081081008</v>
      </c>
      <c r="J72" s="26"/>
      <c r="K72" s="137">
        <f>IF(K64=0,0,K67-K68)</f>
        <v>1150.2766360360329</v>
      </c>
      <c r="L72" s="4"/>
    </row>
    <row r="73" spans="1:12" ht="15" customHeight="1">
      <c r="A73" s="67" t="s">
        <v>154</v>
      </c>
      <c r="B73" s="240">
        <f>IF(K64=0,0,(K64*60)/K11)</f>
        <v>62.105661605661588</v>
      </c>
      <c r="C73" s="78">
        <f>IF(C63=0,0,(C63*60)/C11)</f>
        <v>69.630681818181813</v>
      </c>
      <c r="D73" s="78">
        <f t="shared" ref="D73:I73" si="21">IF(D63=0,0,(D63*60)/D11)</f>
        <v>78.467336683417088</v>
      </c>
      <c r="E73" s="78">
        <f t="shared" si="21"/>
        <v>58.793969849246231</v>
      </c>
      <c r="F73" s="78">
        <f t="shared" si="21"/>
        <v>54.642857142857146</v>
      </c>
      <c r="G73" s="78">
        <f t="shared" si="21"/>
        <v>60</v>
      </c>
      <c r="H73" s="78">
        <f t="shared" si="21"/>
        <v>63.347639484978544</v>
      </c>
      <c r="I73" s="78">
        <f t="shared" si="21"/>
        <v>72.439024390243901</v>
      </c>
      <c r="J73" s="26"/>
      <c r="K73" s="243">
        <f>IF(K63=0,0,(K63*60)/K11)</f>
        <v>64.597107438016522</v>
      </c>
      <c r="L73" s="4"/>
    </row>
    <row r="74" spans="1:12" ht="15" customHeight="1">
      <c r="A74" s="67" t="str">
        <f>'Week 1'!A74</f>
        <v>Rooms Cleaned per AM GRA</v>
      </c>
      <c r="B74" s="240">
        <f>IF(K16=0,0,(K8/(K16/8)))</f>
        <v>16.601065393093311</v>
      </c>
      <c r="C74" s="78">
        <f t="shared" ref="C74:K74" si="22">IF(C15=0,0,(C8/(C15/8)))</f>
        <v>16.94736842105263</v>
      </c>
      <c r="D74" s="78">
        <f t="shared" si="22"/>
        <v>12.348547717842324</v>
      </c>
      <c r="E74" s="78">
        <f t="shared" si="22"/>
        <v>16.269662921348313</v>
      </c>
      <c r="F74" s="78">
        <f t="shared" si="22"/>
        <v>17.189448441247002</v>
      </c>
      <c r="G74" s="78">
        <f t="shared" si="22"/>
        <v>17.299303944315547</v>
      </c>
      <c r="H74" s="78">
        <f t="shared" si="22"/>
        <v>15.472527472527473</v>
      </c>
      <c r="I74" s="78">
        <f t="shared" si="22"/>
        <v>15.2</v>
      </c>
      <c r="J74" s="26"/>
      <c r="K74" s="243">
        <f t="shared" si="22"/>
        <v>15.70488245931284</v>
      </c>
      <c r="L74" s="4"/>
    </row>
    <row r="75" spans="1:12" ht="15" customHeight="1">
      <c r="A75" s="67" t="str">
        <f>'Week 1'!A75</f>
        <v>Rooms Cleaned per PM GRA</v>
      </c>
      <c r="B75" s="240">
        <f>IF(K20=0,0,(K9/(K20/8)))</f>
        <v>12.848837209302326</v>
      </c>
      <c r="C75" s="78">
        <f>IF(C19=0,0,(C9/(C19/8)))</f>
        <v>11.487179487179487</v>
      </c>
      <c r="D75" s="78">
        <f t="shared" ref="D75:I75" si="23">IF(D19=0,0,(D9/(D19/8)))</f>
        <v>13</v>
      </c>
      <c r="E75" s="78">
        <f t="shared" si="23"/>
        <v>14</v>
      </c>
      <c r="F75" s="78">
        <f t="shared" si="23"/>
        <v>13.714285714285714</v>
      </c>
      <c r="G75" s="78">
        <f t="shared" si="23"/>
        <v>10.666666666666666</v>
      </c>
      <c r="H75" s="78">
        <f t="shared" si="23"/>
        <v>12.571428571428571</v>
      </c>
      <c r="I75" s="78">
        <f t="shared" si="23"/>
        <v>12</v>
      </c>
      <c r="J75" s="26"/>
      <c r="K75" s="243">
        <f>IF(K19=0,0,(K9/(K19/8)))</f>
        <v>12.477064220183486</v>
      </c>
      <c r="L75" s="4"/>
    </row>
    <row r="76" spans="1:12" ht="15" customHeight="1">
      <c r="A76" s="67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0</v>
      </c>
      <c r="F76" s="78">
        <f t="shared" si="24"/>
        <v>0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7" t="str">
        <f>'Week 1'!A77</f>
        <v>Rooms per Laundry Attendant</v>
      </c>
      <c r="B77" s="78">
        <f>IF(K44=0,0,(K11/(K44/7.5)))</f>
        <v>51.857142857142854</v>
      </c>
      <c r="C77" s="78">
        <f>IF(C43=0,0,(C11/(C43/7.5)))</f>
        <v>43.278688524590166</v>
      </c>
      <c r="D77" s="78">
        <f t="shared" ref="D77:I77" si="25">IF(D43=0,0,(D11/(D43/7.5)))</f>
        <v>39.536423841059602</v>
      </c>
      <c r="E77" s="78">
        <f t="shared" si="25"/>
        <v>46.640625</v>
      </c>
      <c r="F77" s="78">
        <f t="shared" si="25"/>
        <v>55.78125</v>
      </c>
      <c r="G77" s="78">
        <f t="shared" si="25"/>
        <v>46.730769230769226</v>
      </c>
      <c r="H77" s="78">
        <f t="shared" si="25"/>
        <v>44.807692307692307</v>
      </c>
      <c r="I77" s="78">
        <f t="shared" si="25"/>
        <v>41.694915254237287</v>
      </c>
      <c r="J77" s="38"/>
      <c r="K77" s="78">
        <f>IF(K43=0,0,(K11/(K43/7.5)))</f>
        <v>45.422314911366009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25" bottom="0" header="0" footer="0"/>
  <pageSetup scale="99"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92"/>
  <sheetViews>
    <sheetView showGridLines="0" view="pageBreakPreview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61" t="s">
        <v>75</v>
      </c>
      <c r="G1" s="4"/>
      <c r="H1" s="4"/>
      <c r="I1" s="4"/>
      <c r="J1" s="4"/>
      <c r="K1" s="6" t="s">
        <v>23</v>
      </c>
      <c r="L1" s="4"/>
      <c r="M1" s="4"/>
    </row>
    <row r="2" spans="1:13" ht="19.5" customHeight="1">
      <c r="A2" s="4"/>
      <c r="B2" s="4"/>
      <c r="C2" s="4"/>
      <c r="D2" s="4"/>
      <c r="E2" s="61" t="str">
        <f>'Week 1'!E2</f>
        <v>Housekeeping Department</v>
      </c>
      <c r="G2" s="4"/>
      <c r="H2" s="4"/>
      <c r="I2" s="4"/>
      <c r="J2" s="4"/>
      <c r="K2" s="6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36" t="s">
        <v>7</v>
      </c>
      <c r="C4" s="9" t="s">
        <v>14</v>
      </c>
      <c r="D4" s="9" t="s">
        <v>15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10"/>
      <c r="K4" s="11" t="s">
        <v>0</v>
      </c>
      <c r="L4" s="4"/>
      <c r="M4" s="4"/>
    </row>
    <row r="5" spans="1:13" ht="15" customHeight="1">
      <c r="A5" s="4"/>
      <c r="B5" s="36" t="s">
        <v>6</v>
      </c>
      <c r="C5" s="12">
        <f>+'Input Screen'!B41</f>
        <v>41307</v>
      </c>
      <c r="D5" s="12">
        <f t="shared" ref="D5:I5" si="0">+C5+1</f>
        <v>41308</v>
      </c>
      <c r="E5" s="12">
        <f t="shared" si="0"/>
        <v>41309</v>
      </c>
      <c r="F5" s="12">
        <f t="shared" si="0"/>
        <v>41310</v>
      </c>
      <c r="G5" s="12">
        <f t="shared" si="0"/>
        <v>41311</v>
      </c>
      <c r="H5" s="12">
        <f t="shared" si="0"/>
        <v>41312</v>
      </c>
      <c r="I5" s="12">
        <f t="shared" si="0"/>
        <v>41313</v>
      </c>
      <c r="J5" s="13"/>
      <c r="K5" s="1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Screen'!C$41</f>
        <v>162</v>
      </c>
      <c r="D6" s="16">
        <f>+'Input Screen'!C$42</f>
        <v>128</v>
      </c>
      <c r="E6" s="16">
        <f>+'Input Screen'!C$43</f>
        <v>139</v>
      </c>
      <c r="F6" s="16">
        <f>+'Input Screen'!C$44</f>
        <v>247</v>
      </c>
      <c r="G6" s="16">
        <f>+'Input Screen'!C$45</f>
        <v>278</v>
      </c>
      <c r="H6" s="16">
        <f>+'Input Screen'!C$46</f>
        <v>276</v>
      </c>
      <c r="I6" s="16">
        <f>+'Input Screen'!C$47</f>
        <v>184</v>
      </c>
      <c r="J6" s="17"/>
      <c r="K6" s="18">
        <f>SUM(C6:I6)</f>
        <v>1414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0.52258064516129032</v>
      </c>
      <c r="D7" s="42">
        <f t="shared" ref="D7:I7" si="1">D6/310</f>
        <v>0.41290322580645161</v>
      </c>
      <c r="E7" s="42">
        <f t="shared" si="1"/>
        <v>0.44838709677419353</v>
      </c>
      <c r="F7" s="42">
        <f t="shared" si="1"/>
        <v>0.79677419354838708</v>
      </c>
      <c r="G7" s="42">
        <f t="shared" si="1"/>
        <v>0.89677419354838706</v>
      </c>
      <c r="H7" s="42">
        <f t="shared" si="1"/>
        <v>0.89032258064516134</v>
      </c>
      <c r="I7" s="42">
        <f t="shared" si="1"/>
        <v>0.59354838709677415</v>
      </c>
      <c r="J7" s="17"/>
      <c r="K7" s="42">
        <f>K6/2170</f>
        <v>0.65161290322580645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Screen'!D$41</f>
        <v>128</v>
      </c>
      <c r="D8" s="16">
        <f>+'Input Screen'!D$42</f>
        <v>137</v>
      </c>
      <c r="E8" s="16">
        <f>+'Input Screen'!D$43</f>
        <v>121</v>
      </c>
      <c r="F8" s="16">
        <f>+'Input Screen'!D$44</f>
        <v>233</v>
      </c>
      <c r="G8" s="16">
        <f>+'Input Screen'!D$45</f>
        <v>259</v>
      </c>
      <c r="H8" s="16">
        <f>+'Input Screen'!D$46</f>
        <v>226</v>
      </c>
      <c r="I8" s="16">
        <f>+'Input Screen'!D$47</f>
        <v>181</v>
      </c>
      <c r="J8" s="17"/>
      <c r="K8" s="18">
        <f t="shared" ref="K8:K13" si="2">SUM(C8:I8)</f>
        <v>1285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Screen'!E$41</f>
        <v>14</v>
      </c>
      <c r="D9" s="16">
        <f>+'Input Screen'!E$42</f>
        <v>11</v>
      </c>
      <c r="E9" s="16">
        <f>+'Input Screen'!E$43</f>
        <v>12</v>
      </c>
      <c r="F9" s="16">
        <f>+'Input Screen'!E$44</f>
        <v>9</v>
      </c>
      <c r="G9" s="16">
        <f>+'Input Screen'!E$45</f>
        <v>7</v>
      </c>
      <c r="H9" s="16">
        <f>+'Input Screen'!E$46</f>
        <v>24</v>
      </c>
      <c r="I9" s="16">
        <f>+'Input Screen'!E$47</f>
        <v>13</v>
      </c>
      <c r="J9" s="17"/>
      <c r="K9" s="18">
        <f t="shared" si="2"/>
        <v>90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Screen'!F$41</f>
        <v>0</v>
      </c>
      <c r="D10" s="16">
        <f>+'Input Screen'!F$42</f>
        <v>0</v>
      </c>
      <c r="E10" s="16">
        <f>+'Input Screen'!F$43</f>
        <v>0</v>
      </c>
      <c r="F10" s="16">
        <f>+'Input Screen'!F$44</f>
        <v>0</v>
      </c>
      <c r="G10" s="16">
        <f>+'Input Screen'!F$45</f>
        <v>0</v>
      </c>
      <c r="H10" s="16">
        <f>+'Input Screen'!F$46</f>
        <v>0</v>
      </c>
      <c r="I10" s="16">
        <f>+'Input Screen'!F$47</f>
        <v>4</v>
      </c>
      <c r="J10" s="17"/>
      <c r="K10" s="18">
        <f t="shared" si="2"/>
        <v>4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Screen'!G$41</f>
        <v>142</v>
      </c>
      <c r="D11" s="16">
        <f>+'Input Screen'!G$42</f>
        <v>148</v>
      </c>
      <c r="E11" s="16">
        <f>+'Input Screen'!G$43</f>
        <v>133</v>
      </c>
      <c r="F11" s="16">
        <f>+'Input Screen'!G$44</f>
        <v>242</v>
      </c>
      <c r="G11" s="16">
        <f>+'Input Screen'!G$45</f>
        <v>266</v>
      </c>
      <c r="H11" s="16">
        <f>+'Input Screen'!G$46</f>
        <v>250</v>
      </c>
      <c r="I11" s="16">
        <f>+'Input Screen'!G$47</f>
        <v>198</v>
      </c>
      <c r="J11" s="17"/>
      <c r="K11" s="18">
        <f t="shared" si="2"/>
        <v>1379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Screen'!H$41</f>
        <v>10</v>
      </c>
      <c r="D12" s="16">
        <f>+'Input Screen'!H$42</f>
        <v>10</v>
      </c>
      <c r="E12" s="16">
        <f>+'Input Screen'!H$43</f>
        <v>0</v>
      </c>
      <c r="F12" s="16">
        <f>+'Input Screen'!H$44</f>
        <v>10</v>
      </c>
      <c r="G12" s="16">
        <f>+'Input Screen'!H$45</f>
        <v>10</v>
      </c>
      <c r="H12" s="16">
        <f>+'Input Screen'!H$46</f>
        <v>10</v>
      </c>
      <c r="I12" s="16">
        <f>+'Input Screen'!H$47</f>
        <v>10</v>
      </c>
      <c r="J12" s="17"/>
      <c r="K12" s="18">
        <f t="shared" si="2"/>
        <v>60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Screen'!I$41</f>
        <v>0</v>
      </c>
      <c r="D13" s="16">
        <f>+'Input Screen'!I$42</f>
        <v>0</v>
      </c>
      <c r="E13" s="16">
        <f>+'Input Screen'!I$43</f>
        <v>0</v>
      </c>
      <c r="F13" s="16">
        <f>+'Input Screen'!I$44</f>
        <v>0</v>
      </c>
      <c r="G13" s="16">
        <f>+'Input Screen'!I$45</f>
        <v>0</v>
      </c>
      <c r="H13" s="16">
        <f>+'Input Screen'!I$46</f>
        <v>0</v>
      </c>
      <c r="I13" s="16">
        <f>+'Input Screen'!I$47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36" t="str">
        <f>'Week 1'!A15:A17</f>
        <v>Room Attendants                         AM Shift</v>
      </c>
      <c r="B15" s="64" t="s">
        <v>2</v>
      </c>
      <c r="C15" s="185">
        <f>+'Input Screen'!J$41</f>
        <v>64</v>
      </c>
      <c r="D15" s="185">
        <f>+'Input Screen'!J$42</f>
        <v>72.25</v>
      </c>
      <c r="E15" s="185">
        <f>+'Input Screen'!J$43</f>
        <v>64.75</v>
      </c>
      <c r="F15" s="185">
        <f>+'Input Screen'!J$44</f>
        <v>102</v>
      </c>
      <c r="G15" s="185">
        <f>+'Input Screen'!J$45</f>
        <v>118.25</v>
      </c>
      <c r="H15" s="185">
        <f>+'Input Screen'!J$46</f>
        <v>137.25</v>
      </c>
      <c r="I15" s="185">
        <f>+'Input Screen'!J$47</f>
        <v>88.25</v>
      </c>
      <c r="J15" s="23"/>
      <c r="K15" s="22">
        <f>SUM(C15:I15)</f>
        <v>646.75</v>
      </c>
      <c r="L15" s="4"/>
      <c r="M15" s="21"/>
    </row>
    <row r="16" spans="1:13" ht="15" customHeight="1">
      <c r="A16" s="345"/>
      <c r="B16" s="65" t="s">
        <v>3</v>
      </c>
      <c r="C16" s="22">
        <f>VLOOKUP(C8,'Labor Stds'!A14:Q76,7)</f>
        <v>61.501501501501508</v>
      </c>
      <c r="D16" s="22">
        <f>VLOOKUP(D8,'Labor Stds'!A14:Q76,7)</f>
        <v>66.306306306306311</v>
      </c>
      <c r="E16" s="22">
        <f>VLOOKUP(E8,'Labor Stds'!A14:Q76,7)</f>
        <v>59.099099099099107</v>
      </c>
      <c r="F16" s="22">
        <f>VLOOKUP(F8,'Labor Stds'!A14:Q76,7)</f>
        <v>111.95195195195195</v>
      </c>
      <c r="G16" s="22">
        <f>VLOOKUP(G8,'Labor Stds'!A14:Q76,7)</f>
        <v>123.96396396396398</v>
      </c>
      <c r="H16" s="22">
        <f>VLOOKUP(H8,'Labor Stds'!A14:Q76,7)</f>
        <v>109.54954954954955</v>
      </c>
      <c r="I16" s="22">
        <f>VLOOKUP(I8,'Labor Stds'!A14:Q76,7)</f>
        <v>87.927927927927939</v>
      </c>
      <c r="J16" s="23"/>
      <c r="K16" s="22">
        <f>SUM(C16:I16)</f>
        <v>620.30030030030036</v>
      </c>
      <c r="L16" s="4"/>
      <c r="M16" s="21"/>
    </row>
    <row r="17" spans="1:13" ht="15" customHeight="1">
      <c r="A17" s="346"/>
      <c r="B17" s="64" t="s">
        <v>4</v>
      </c>
      <c r="C17" s="42">
        <f t="shared" ref="C17:I17" si="3">IF(C15=0,0,C16/C15)</f>
        <v>0.96096096096096106</v>
      </c>
      <c r="D17" s="42">
        <f t="shared" si="3"/>
        <v>0.91773434333987969</v>
      </c>
      <c r="E17" s="42">
        <f t="shared" si="3"/>
        <v>0.91272739921388579</v>
      </c>
      <c r="F17" s="42">
        <f t="shared" si="3"/>
        <v>1.0975681563916859</v>
      </c>
      <c r="G17" s="42">
        <f t="shared" si="3"/>
        <v>1.0483210483210483</v>
      </c>
      <c r="H17" s="42">
        <f t="shared" si="3"/>
        <v>0.79817522440473265</v>
      </c>
      <c r="I17" s="42">
        <f t="shared" si="3"/>
        <v>0.9963504581068322</v>
      </c>
      <c r="J17" s="41"/>
      <c r="K17" s="42">
        <f>IF(K15=0,0,K16/K15)</f>
        <v>0.95910367267151198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36" t="str">
        <f>'Week 1'!A19:A21</f>
        <v>Room Attendants                          PM Shift</v>
      </c>
      <c r="B19" s="64" t="s">
        <v>2</v>
      </c>
      <c r="C19" s="185">
        <f>+'Input Screen'!K$41</f>
        <v>8</v>
      </c>
      <c r="D19" s="185">
        <f>+'Input Screen'!K$42</f>
        <v>7</v>
      </c>
      <c r="E19" s="185">
        <f>+'Input Screen'!K$43</f>
        <v>7</v>
      </c>
      <c r="F19" s="185">
        <f>+'Input Screen'!K$44</f>
        <v>6.75</v>
      </c>
      <c r="G19" s="185">
        <f>+'Input Screen'!K$45</f>
        <v>7</v>
      </c>
      <c r="H19" s="185">
        <f>+'Input Screen'!K$46</f>
        <v>15</v>
      </c>
      <c r="I19" s="185">
        <f>+'Input Screen'!K$47</f>
        <v>8</v>
      </c>
      <c r="J19" s="23"/>
      <c r="K19" s="22">
        <f>SUM(C19:I19)</f>
        <v>58.75</v>
      </c>
      <c r="L19" s="4"/>
      <c r="M19" s="4"/>
    </row>
    <row r="20" spans="1:13" ht="15" customHeight="1">
      <c r="A20" s="345"/>
      <c r="B20" s="65" t="s">
        <v>3</v>
      </c>
      <c r="C20" s="22">
        <f>VLOOKUP(C9,'Labor Stds'!A14:Q76,8)</f>
        <v>8</v>
      </c>
      <c r="D20" s="22">
        <f>VLOOKUP(D9,'Labor Stds'!A14:Q76,8)</f>
        <v>8</v>
      </c>
      <c r="E20" s="22">
        <f>VLOOKUP(E9,'Labor Stds'!A14:Q76,8)</f>
        <v>8</v>
      </c>
      <c r="F20" s="22">
        <f>VLOOKUP(F9,'Labor Stds'!A14:Q76,8)</f>
        <v>4.9230769230769234</v>
      </c>
      <c r="G20" s="22">
        <f>VLOOKUP(G9,'Labor Stds'!A14:Q76,8)</f>
        <v>4.9230769230769234</v>
      </c>
      <c r="H20" s="22">
        <f>VLOOKUP(H9,'Labor Stds'!A14:Q76,8)</f>
        <v>14.153846153846153</v>
      </c>
      <c r="I20" s="22">
        <f>VLOOKUP(I9,'Labor Stds'!A14:Q76,8)</f>
        <v>8</v>
      </c>
      <c r="J20" s="23"/>
      <c r="K20" s="22">
        <f>SUM(C20:I20)</f>
        <v>56</v>
      </c>
      <c r="L20" s="4"/>
      <c r="M20" s="4"/>
    </row>
    <row r="21" spans="1:13" ht="15" customHeight="1">
      <c r="A21" s="346"/>
      <c r="B21" s="64" t="s">
        <v>4</v>
      </c>
      <c r="C21" s="42">
        <f t="shared" ref="C21:I21" si="4">IF(C19=0,0,C20/C19)</f>
        <v>1</v>
      </c>
      <c r="D21" s="42">
        <f t="shared" si="4"/>
        <v>1.1428571428571428</v>
      </c>
      <c r="E21" s="42">
        <f>IF(E19=0,0,E20/E19)</f>
        <v>1.1428571428571428</v>
      </c>
      <c r="F21" s="42">
        <f t="shared" si="4"/>
        <v>0.72934472934472938</v>
      </c>
      <c r="G21" s="42">
        <f t="shared" si="4"/>
        <v>0.70329670329670335</v>
      </c>
      <c r="H21" s="42">
        <f t="shared" si="4"/>
        <v>0.94358974358974357</v>
      </c>
      <c r="I21" s="42">
        <f t="shared" si="4"/>
        <v>1</v>
      </c>
      <c r="J21" s="41"/>
      <c r="K21" s="42">
        <f>IF(K19=0,0,K20/K19)</f>
        <v>0.95319148936170217</v>
      </c>
      <c r="L21" s="4"/>
      <c r="M21" s="4"/>
    </row>
    <row r="22" spans="1:13" ht="15" customHeight="1">
      <c r="A22" s="72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Screen'!L$41</f>
        <v>13.75</v>
      </c>
      <c r="D23" s="185">
        <f>+'Input Screen'!L$42</f>
        <v>16</v>
      </c>
      <c r="E23" s="185">
        <f>+'Input Screen'!L$43</f>
        <v>14</v>
      </c>
      <c r="F23" s="185">
        <f>+'Input Screen'!L$44</f>
        <v>15.75</v>
      </c>
      <c r="G23" s="185">
        <f>+'Input Screen'!L$45</f>
        <v>16.25</v>
      </c>
      <c r="H23" s="185">
        <f>+'Input Screen'!L$46</f>
        <v>23.5</v>
      </c>
      <c r="I23" s="185">
        <f>+'Input Screen'!L$47</f>
        <v>15</v>
      </c>
      <c r="J23" s="23"/>
      <c r="K23" s="22">
        <f>SUM(C23:I23)</f>
        <v>114.25</v>
      </c>
      <c r="L23" s="4"/>
      <c r="M23" s="4"/>
    </row>
    <row r="24" spans="1:13" ht="15" customHeight="1">
      <c r="A24" s="337"/>
      <c r="B24" s="65" t="s">
        <v>3</v>
      </c>
      <c r="C24" s="22">
        <f>VLOOKUP(C8,'Labor Stds'!A14:Q76,9)</f>
        <v>15</v>
      </c>
      <c r="D24" s="22">
        <f>VLOOKUP(D8,'Labor Stds'!A14:Q76,9)</f>
        <v>15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22.5</v>
      </c>
      <c r="I24" s="22">
        <f>VLOOKUP(I8,'Labor Stds'!A14:Q76,9)</f>
        <v>22.5</v>
      </c>
      <c r="J24" s="23"/>
      <c r="K24" s="22">
        <f>SUM(C24:I24)</f>
        <v>135</v>
      </c>
      <c r="L24" s="4"/>
      <c r="M24" s="4"/>
    </row>
    <row r="25" spans="1:13" ht="15" customHeight="1">
      <c r="A25" s="338"/>
      <c r="B25" s="64" t="s">
        <v>4</v>
      </c>
      <c r="C25" s="42">
        <f t="shared" ref="C25:I25" si="5">IF(C23=0,0,C24/C23)</f>
        <v>1.0909090909090908</v>
      </c>
      <c r="D25" s="42">
        <f t="shared" si="5"/>
        <v>0.9375</v>
      </c>
      <c r="E25" s="42">
        <f t="shared" si="5"/>
        <v>1.0714285714285714</v>
      </c>
      <c r="F25" s="42">
        <f t="shared" si="5"/>
        <v>1.4285714285714286</v>
      </c>
      <c r="G25" s="42">
        <f t="shared" si="5"/>
        <v>1.3846153846153846</v>
      </c>
      <c r="H25" s="42">
        <f t="shared" si="5"/>
        <v>0.95744680851063835</v>
      </c>
      <c r="I25" s="42">
        <f t="shared" si="5"/>
        <v>1.5</v>
      </c>
      <c r="J25" s="41"/>
      <c r="K25" s="42">
        <f>IF(K23=0,0,K24/K23)</f>
        <v>1.1816192560175054</v>
      </c>
      <c r="L25" s="4"/>
      <c r="M25" s="4"/>
    </row>
    <row r="26" spans="1:13" ht="15" customHeight="1">
      <c r="A26" s="72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36" t="str">
        <f>'Week 1'!A27:A29</f>
        <v>Carpet Care                          AM Shift</v>
      </c>
      <c r="B27" s="64" t="s">
        <v>2</v>
      </c>
      <c r="C27" s="185">
        <f>+'Input Screen'!M$41</f>
        <v>8</v>
      </c>
      <c r="D27" s="185">
        <f>+'Input Screen'!M$42</f>
        <v>8</v>
      </c>
      <c r="E27" s="185">
        <f>+'Input Screen'!M$43</f>
        <v>0</v>
      </c>
      <c r="F27" s="185">
        <f>+'Input Screen'!M$44</f>
        <v>8</v>
      </c>
      <c r="G27" s="185">
        <f>+'Input Screen'!M$45</f>
        <v>8</v>
      </c>
      <c r="H27" s="185">
        <f>+'Input Screen'!M$46</f>
        <v>8</v>
      </c>
      <c r="I27" s="185">
        <f>+'Input Screen'!M$47</f>
        <v>8</v>
      </c>
      <c r="J27" s="23"/>
      <c r="K27" s="22">
        <f>SUM(C27:I27)</f>
        <v>48</v>
      </c>
      <c r="L27" s="4"/>
      <c r="M27" s="4"/>
    </row>
    <row r="28" spans="1:13" ht="15" customHeight="1">
      <c r="A28" s="337"/>
      <c r="B28" s="65" t="s">
        <v>3</v>
      </c>
      <c r="C28" s="22">
        <f>VLOOKUP(C12,'Labor Stds'!A14:Q76,10)</f>
        <v>5.35</v>
      </c>
      <c r="D28" s="22">
        <f>VLOOKUP(D12,'Labor Stds'!A14:Q76,10)</f>
        <v>5.35</v>
      </c>
      <c r="E28" s="22">
        <f>VLOOKUP(E12,'Labor Stds'!A14:Q76,10)</f>
        <v>0</v>
      </c>
      <c r="F28" s="22">
        <f>VLOOKUP(F12,'Labor Stds'!A14:Q76,10)</f>
        <v>5.35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32.1</v>
      </c>
      <c r="L28" s="4"/>
      <c r="M28" s="4"/>
    </row>
    <row r="29" spans="1:13" ht="15" customHeight="1">
      <c r="A29" s="338"/>
      <c r="B29" s="64" t="s">
        <v>4</v>
      </c>
      <c r="C29" s="42">
        <f t="shared" ref="C29:I29" si="6">IF(C27=0,0,C28/C27)</f>
        <v>0.66874999999999996</v>
      </c>
      <c r="D29" s="42">
        <f t="shared" si="6"/>
        <v>0.66874999999999996</v>
      </c>
      <c r="E29" s="42">
        <f t="shared" si="6"/>
        <v>0</v>
      </c>
      <c r="F29" s="42">
        <f t="shared" si="6"/>
        <v>0.66874999999999996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0.66875000000000007</v>
      </c>
      <c r="L29" s="4"/>
      <c r="M29" s="4"/>
    </row>
    <row r="30" spans="1:13" ht="15" customHeight="1">
      <c r="A30" s="72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36" t="str">
        <f>'Week 1'!A31:A33</f>
        <v xml:space="preserve">Lobby Attendant                         AM Shift </v>
      </c>
      <c r="B31" s="64" t="s">
        <v>2</v>
      </c>
      <c r="C31" s="185">
        <f>+'Input Screen'!N$41</f>
        <v>7</v>
      </c>
      <c r="D31" s="185">
        <f>+'Input Screen'!N$42</f>
        <v>4</v>
      </c>
      <c r="E31" s="185">
        <f>+'Input Screen'!N$43</f>
        <v>4</v>
      </c>
      <c r="F31" s="185">
        <f>+'Input Screen'!N$44</f>
        <v>7</v>
      </c>
      <c r="G31" s="185">
        <f>+'Input Screen'!N$45</f>
        <v>7</v>
      </c>
      <c r="H31" s="185">
        <f>+'Input Screen'!N$46</f>
        <v>7</v>
      </c>
      <c r="I31" s="185">
        <f>+'Input Screen'!N$47</f>
        <v>7</v>
      </c>
      <c r="J31" s="23"/>
      <c r="K31" s="22">
        <f>SUM(C31:I31)</f>
        <v>43</v>
      </c>
      <c r="L31" s="4"/>
      <c r="M31" s="4"/>
    </row>
    <row r="32" spans="1:13" ht="15" customHeight="1">
      <c r="A32" s="337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38"/>
      <c r="B33" s="64" t="s">
        <v>4</v>
      </c>
      <c r="C33" s="42">
        <f t="shared" ref="C33:I33" si="7">IF(C31=0,0,C32/C31)</f>
        <v>1.0714285714285714</v>
      </c>
      <c r="D33" s="42">
        <f t="shared" si="7"/>
        <v>1.875</v>
      </c>
      <c r="E33" s="42">
        <f>IF(E31=0,0,E32/E31)</f>
        <v>1.875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1.0714285714285714</v>
      </c>
      <c r="I33" s="42">
        <f t="shared" si="7"/>
        <v>1.0714285714285714</v>
      </c>
      <c r="J33" s="41"/>
      <c r="K33" s="42">
        <f>IF(K31=0,0,K32/K31)</f>
        <v>1.2209302325581395</v>
      </c>
      <c r="L33" s="4"/>
      <c r="M33" s="4"/>
    </row>
    <row r="34" spans="1:13" ht="15" customHeight="1">
      <c r="A34" s="72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36" t="str">
        <f>'Week 1'!A35:A37</f>
        <v xml:space="preserve">Lobby Attendant                         PM Shift </v>
      </c>
      <c r="B35" s="64" t="s">
        <v>2</v>
      </c>
      <c r="C35" s="185">
        <f>+'Input Screen'!O$41</f>
        <v>7</v>
      </c>
      <c r="D35" s="185">
        <f>+'Input Screen'!O$42</f>
        <v>4</v>
      </c>
      <c r="E35" s="185">
        <f>+'Input Screen'!O$43</f>
        <v>4</v>
      </c>
      <c r="F35" s="185">
        <f>+'Input Screen'!O$44</f>
        <v>7</v>
      </c>
      <c r="G35" s="185">
        <f>+'Input Screen'!O$45</f>
        <v>8</v>
      </c>
      <c r="H35" s="185">
        <f>+'Input Screen'!O$46</f>
        <v>8.25</v>
      </c>
      <c r="I35" s="185">
        <f>+'Input Screen'!O$47</f>
        <v>7</v>
      </c>
      <c r="J35" s="23"/>
      <c r="K35" s="22">
        <f>SUM(C35:I35)</f>
        <v>45.25</v>
      </c>
      <c r="L35" s="4"/>
      <c r="M35" s="4"/>
    </row>
    <row r="36" spans="1:13" ht="15" customHeight="1">
      <c r="A36" s="337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38"/>
      <c r="B37" s="64" t="s">
        <v>4</v>
      </c>
      <c r="C37" s="42">
        <f t="shared" ref="C37:I37" si="8">IF(C35=0,0,C36/C35)</f>
        <v>1.0714285714285714</v>
      </c>
      <c r="D37" s="42">
        <f t="shared" si="8"/>
        <v>1.875</v>
      </c>
      <c r="E37" s="42">
        <f t="shared" si="8"/>
        <v>1.875</v>
      </c>
      <c r="F37" s="42">
        <f t="shared" si="8"/>
        <v>1.0714285714285714</v>
      </c>
      <c r="G37" s="42">
        <f t="shared" si="8"/>
        <v>0.9375</v>
      </c>
      <c r="H37" s="42">
        <f t="shared" si="8"/>
        <v>0.90909090909090906</v>
      </c>
      <c r="I37" s="42">
        <f t="shared" si="8"/>
        <v>1.0714285714285714</v>
      </c>
      <c r="J37" s="41"/>
      <c r="K37" s="42">
        <f>IF(K35=0,0,K36/K35)</f>
        <v>1.160220994475138</v>
      </c>
      <c r="L37" s="4"/>
      <c r="M37" s="4"/>
    </row>
    <row r="38" spans="1:13" ht="15" customHeight="1">
      <c r="A38" s="72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36" t="str">
        <f>'Week 1'!A39:A41</f>
        <v>Public Areas Attendant                       Grave Shift</v>
      </c>
      <c r="B39" s="64" t="s">
        <v>2</v>
      </c>
      <c r="C39" s="185">
        <f>+'Input Screen'!P$41</f>
        <v>16</v>
      </c>
      <c r="D39" s="185">
        <f>+'Input Screen'!P$42</f>
        <v>16</v>
      </c>
      <c r="E39" s="185">
        <f>+'Input Screen'!P$43</f>
        <v>16</v>
      </c>
      <c r="F39" s="185">
        <f>+'Input Screen'!P$44</f>
        <v>16</v>
      </c>
      <c r="G39" s="185">
        <f>+'Input Screen'!P$45</f>
        <v>16</v>
      </c>
      <c r="H39" s="185">
        <f>+'Input Screen'!P$46</f>
        <v>16</v>
      </c>
      <c r="I39" s="185">
        <f>+'Input Screen'!P$47</f>
        <v>16</v>
      </c>
      <c r="J39" s="23"/>
      <c r="K39" s="22">
        <f>SUM(C39:I39)</f>
        <v>112</v>
      </c>
      <c r="L39" s="4"/>
      <c r="M39" s="4"/>
    </row>
    <row r="40" spans="1:13" ht="15" customHeight="1">
      <c r="A40" s="337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38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0.71375</v>
      </c>
      <c r="F41" s="42">
        <f t="shared" si="9"/>
        <v>0.71375</v>
      </c>
      <c r="G41" s="42">
        <f t="shared" si="9"/>
        <v>0.71375</v>
      </c>
      <c r="H41" s="42">
        <f t="shared" si="9"/>
        <v>0.71375</v>
      </c>
      <c r="I41" s="42">
        <f t="shared" si="9"/>
        <v>0.71375</v>
      </c>
      <c r="J41" s="41"/>
      <c r="K41" s="42">
        <f>IF(K39=0,0,K40/K39)</f>
        <v>0.71375</v>
      </c>
      <c r="L41" s="4"/>
      <c r="M41" s="4"/>
    </row>
    <row r="42" spans="1:13" ht="15" customHeight="1">
      <c r="A42" s="72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Screen'!Q$41</f>
        <v>30.5</v>
      </c>
      <c r="D43" s="185">
        <f>+'Input Screen'!Q$42</f>
        <v>30.5</v>
      </c>
      <c r="E43" s="185">
        <f>+'Input Screen'!Q$43</f>
        <v>32</v>
      </c>
      <c r="F43" s="185">
        <f>+'Input Screen'!Q$44</f>
        <v>32</v>
      </c>
      <c r="G43" s="185">
        <f>+'Input Screen'!Q$45</f>
        <v>39</v>
      </c>
      <c r="H43" s="185">
        <f>+'Input Screen'!Q$46</f>
        <v>24</v>
      </c>
      <c r="I43" s="185">
        <f>+'Input Screen'!Q$47</f>
        <v>31</v>
      </c>
      <c r="J43" s="23"/>
      <c r="K43" s="22">
        <f>SUM(C43:I43)</f>
        <v>219</v>
      </c>
      <c r="L43" s="4"/>
      <c r="M43" s="4"/>
    </row>
    <row r="44" spans="1:13" ht="15" customHeight="1">
      <c r="A44" s="337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20.357142857142858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200.35714285714286</v>
      </c>
      <c r="L44" s="4"/>
      <c r="M44" s="4"/>
    </row>
    <row r="45" spans="1:13" ht="15" customHeight="1">
      <c r="A45" s="338"/>
      <c r="B45" s="64" t="s">
        <v>4</v>
      </c>
      <c r="C45" s="42">
        <f t="shared" ref="C45:I45" si="10">IF(C43=0,0,C44/C43)</f>
        <v>0.98360655737704916</v>
      </c>
      <c r="D45" s="42">
        <f t="shared" si="10"/>
        <v>0.98360655737704916</v>
      </c>
      <c r="E45" s="42">
        <f t="shared" si="10"/>
        <v>0.6361607142857143</v>
      </c>
      <c r="F45" s="42">
        <f t="shared" si="10"/>
        <v>0.9375</v>
      </c>
      <c r="G45" s="42">
        <f t="shared" si="10"/>
        <v>0.76923076923076927</v>
      </c>
      <c r="H45" s="42">
        <f t="shared" si="10"/>
        <v>1.25</v>
      </c>
      <c r="I45" s="42">
        <f t="shared" si="10"/>
        <v>0.967741935483871</v>
      </c>
      <c r="J45" s="41"/>
      <c r="K45" s="42">
        <f>IF(K43=0,0,K44/K43)</f>
        <v>0.91487279843444225</v>
      </c>
      <c r="L45" s="4"/>
      <c r="M45" s="4"/>
    </row>
    <row r="46" spans="1:13" ht="15" customHeight="1">
      <c r="A46" s="72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36" t="str">
        <f>'Week 1'!A47:A49</f>
        <v>Rooms Coordinator                              AM Shift</v>
      </c>
      <c r="B47" s="64" t="s">
        <v>2</v>
      </c>
      <c r="C47" s="185">
        <f>+'Input Screen'!R$41</f>
        <v>8</v>
      </c>
      <c r="D47" s="185">
        <f>+'Input Screen'!R$42</f>
        <v>7.5</v>
      </c>
      <c r="E47" s="185">
        <f>+'Input Screen'!R$43</f>
        <v>4</v>
      </c>
      <c r="F47" s="185">
        <f>+'Input Screen'!R$44</f>
        <v>9.5</v>
      </c>
      <c r="G47" s="185">
        <f>+'Input Screen'!R$45</f>
        <v>10.25</v>
      </c>
      <c r="H47" s="185">
        <f>+'Input Screen'!R$46</f>
        <v>10</v>
      </c>
      <c r="I47" s="185">
        <f>+'Input Screen'!R$47</f>
        <v>12.25</v>
      </c>
      <c r="J47" s="23"/>
      <c r="K47" s="22">
        <f>SUM(C47:I47)</f>
        <v>61.5</v>
      </c>
      <c r="L47" s="4"/>
      <c r="M47" s="4"/>
    </row>
    <row r="48" spans="1:13" ht="15" customHeight="1">
      <c r="A48" s="337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38"/>
      <c r="B49" s="64" t="s">
        <v>4</v>
      </c>
      <c r="C49" s="42">
        <f t="shared" ref="C49:I49" si="11">IF(C47=0,0,C48/C47)</f>
        <v>1</v>
      </c>
      <c r="D49" s="42">
        <f t="shared" si="11"/>
        <v>1.0666666666666667</v>
      </c>
      <c r="E49" s="42">
        <f t="shared" si="11"/>
        <v>2</v>
      </c>
      <c r="F49" s="42">
        <f t="shared" si="11"/>
        <v>0.84210526315789469</v>
      </c>
      <c r="G49" s="42">
        <f t="shared" si="11"/>
        <v>0.78048780487804881</v>
      </c>
      <c r="H49" s="42">
        <f t="shared" si="11"/>
        <v>0.8</v>
      </c>
      <c r="I49" s="42">
        <f t="shared" si="11"/>
        <v>0.65306122448979587</v>
      </c>
      <c r="J49" s="41"/>
      <c r="K49" s="42">
        <f>IF(K47=0,0,K48/K47)</f>
        <v>0.91056910569105687</v>
      </c>
      <c r="L49" s="4"/>
      <c r="M49" s="4"/>
    </row>
    <row r="50" spans="1:13" ht="15" customHeight="1">
      <c r="A50" s="72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36" t="str">
        <f>'Week 1'!A51:A53</f>
        <v>Floor Supervisors                          PM Shift</v>
      </c>
      <c r="B51" s="64" t="s">
        <v>2</v>
      </c>
      <c r="C51" s="185">
        <f>+'Input Screen'!S$41</f>
        <v>8</v>
      </c>
      <c r="D51" s="185">
        <f>+'Input Screen'!S$42</f>
        <v>7.5</v>
      </c>
      <c r="E51" s="185">
        <f>+'Input Screen'!S$43</f>
        <v>8</v>
      </c>
      <c r="F51" s="185">
        <f>+'Input Screen'!S$44</f>
        <v>8</v>
      </c>
      <c r="G51" s="185">
        <f>+'Input Screen'!S$45</f>
        <v>8</v>
      </c>
      <c r="H51" s="185">
        <f>+'Input Screen'!S$46</f>
        <v>8.25</v>
      </c>
      <c r="I51" s="185">
        <f>+'Input Screen'!S$47</f>
        <v>8</v>
      </c>
      <c r="J51" s="23"/>
      <c r="K51" s="22">
        <f>SUM(C51:I51)</f>
        <v>55.75</v>
      </c>
      <c r="L51" s="4"/>
      <c r="M51" s="4"/>
    </row>
    <row r="52" spans="1:13" ht="15" customHeight="1">
      <c r="A52" s="337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38"/>
      <c r="B53" s="64" t="s">
        <v>4</v>
      </c>
      <c r="C53" s="42">
        <f t="shared" ref="C53:I53" si="12">IF(C51=0,0,C52/C51)</f>
        <v>1.7124999999999999</v>
      </c>
      <c r="D53" s="42">
        <f t="shared" si="12"/>
        <v>1.8266666666666667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1.6606060606060604</v>
      </c>
      <c r="I53" s="42">
        <f t="shared" si="12"/>
        <v>1.7124999999999999</v>
      </c>
      <c r="J53" s="41"/>
      <c r="K53" s="42">
        <f>IF(K51=0,0,K52/K51)</f>
        <v>1.7201793721973095</v>
      </c>
      <c r="L53" s="4"/>
      <c r="M53" s="4"/>
    </row>
    <row r="54" spans="1:13" ht="15" customHeight="1">
      <c r="A54" s="72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36" t="str">
        <f>'Week 1'!A55:A57</f>
        <v>Floor Managers                         AM Shift</v>
      </c>
      <c r="B55" s="64" t="s">
        <v>2</v>
      </c>
      <c r="C55" s="185">
        <f>+'Input Screen'!T$41</f>
        <v>16</v>
      </c>
      <c r="D55" s="185">
        <f>+'Input Screen'!T$42</f>
        <v>16.25</v>
      </c>
      <c r="E55" s="185">
        <f>+'Input Screen'!T$43</f>
        <v>8.25</v>
      </c>
      <c r="F55" s="185">
        <f>+'Input Screen'!T$44</f>
        <v>16</v>
      </c>
      <c r="G55" s="185">
        <f>+'Input Screen'!T$45</f>
        <v>16</v>
      </c>
      <c r="H55" s="185">
        <f>+'Input Screen'!T$46</f>
        <v>16.75</v>
      </c>
      <c r="I55" s="185">
        <f>+'Input Screen'!T$47</f>
        <v>8</v>
      </c>
      <c r="J55" s="23"/>
      <c r="K55" s="22">
        <f>SUM(C55:I55)</f>
        <v>97.25</v>
      </c>
      <c r="L55" s="4"/>
    </row>
    <row r="56" spans="1:13" ht="15" customHeight="1">
      <c r="A56" s="337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38"/>
      <c r="B57" s="64" t="s">
        <v>4</v>
      </c>
      <c r="C57" s="42">
        <f t="shared" ref="C57:I57" si="13">IF(C55=0,0,C56/C55)</f>
        <v>0.71437499999999998</v>
      </c>
      <c r="D57" s="42">
        <f>IF(D55=0,0,D56/D55)</f>
        <v>0.70338461538461539</v>
      </c>
      <c r="E57" s="42">
        <f t="shared" si="13"/>
        <v>1.3854545454545455</v>
      </c>
      <c r="F57" s="42">
        <f t="shared" si="13"/>
        <v>0.71437499999999998</v>
      </c>
      <c r="G57" s="42">
        <f t="shared" si="13"/>
        <v>0.71437499999999998</v>
      </c>
      <c r="H57" s="42">
        <f t="shared" si="13"/>
        <v>0.68238805970149252</v>
      </c>
      <c r="I57" s="42">
        <f t="shared" si="13"/>
        <v>1.42875</v>
      </c>
      <c r="J57" s="41"/>
      <c r="K57" s="42">
        <f>IF(K55=0,0,K56/K55)</f>
        <v>0.82272493573264771</v>
      </c>
      <c r="L57" s="4"/>
    </row>
    <row r="58" spans="1:13" ht="15" customHeight="1">
      <c r="A58" s="72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36" t="str">
        <f>'Week 1'!A59:A61</f>
        <v>Overtime Premium Cost</v>
      </c>
      <c r="B59" s="64" t="s">
        <v>70</v>
      </c>
      <c r="C59" s="185">
        <f>+'Input Screen'!U$41</f>
        <v>0.5</v>
      </c>
      <c r="D59" s="185">
        <f>+'Input Screen'!U$42</f>
        <v>0.25</v>
      </c>
      <c r="E59" s="185">
        <f>+'Input Screen'!U$43</f>
        <v>0</v>
      </c>
      <c r="F59" s="185">
        <f>+'Input Screen'!U$44</f>
        <v>0</v>
      </c>
      <c r="G59" s="185">
        <f>+'Input Screen'!U$45</f>
        <v>0</v>
      </c>
      <c r="H59" s="185">
        <f>+'Input Screen'!U$46</f>
        <v>0</v>
      </c>
      <c r="I59" s="185">
        <f>+'Input Screen'!U$47</f>
        <v>0.5</v>
      </c>
      <c r="J59" s="23"/>
      <c r="K59" s="22">
        <f>SUM(C59:I59)</f>
        <v>1.25</v>
      </c>
      <c r="L59" s="4"/>
    </row>
    <row r="60" spans="1:13" ht="15" customHeight="1">
      <c r="A60" s="337"/>
      <c r="B60" s="65" t="s">
        <v>71</v>
      </c>
      <c r="C60" s="28">
        <f>C59*'Labor Stds'!$S$10</f>
        <v>11.897250000000003</v>
      </c>
      <c r="D60" s="28">
        <f>D59*'Labor Stds'!$S$10</f>
        <v>5.9486250000000016</v>
      </c>
      <c r="E60" s="28">
        <f>E59*'Labor Stds'!$S$10</f>
        <v>0</v>
      </c>
      <c r="F60" s="28">
        <f>F59*'Labor Stds'!$S$10</f>
        <v>0</v>
      </c>
      <c r="G60" s="28">
        <f>G59*'Labor Stds'!$S$10</f>
        <v>0</v>
      </c>
      <c r="H60" s="28">
        <f>H59*'Labor Stds'!$S$10</f>
        <v>0</v>
      </c>
      <c r="I60" s="28">
        <f>I59*'Labor Stds'!$S$10</f>
        <v>11.897250000000003</v>
      </c>
      <c r="J60" s="23"/>
      <c r="K60" s="28">
        <f>SUM(C60:I60)</f>
        <v>29.74312500000001</v>
      </c>
      <c r="L60" s="4"/>
    </row>
    <row r="61" spans="1:13" ht="15" customHeight="1">
      <c r="A61" s="338"/>
      <c r="B61" s="64" t="s">
        <v>17</v>
      </c>
      <c r="C61" s="28">
        <f>C60/3</f>
        <v>3.9657500000000012</v>
      </c>
      <c r="D61" s="28">
        <f t="shared" ref="D61:I61" si="14">D60/3</f>
        <v>1.9828750000000006</v>
      </c>
      <c r="E61" s="28">
        <f t="shared" si="14"/>
        <v>0</v>
      </c>
      <c r="F61" s="28">
        <f t="shared" si="14"/>
        <v>0</v>
      </c>
      <c r="G61" s="28">
        <f t="shared" si="14"/>
        <v>0</v>
      </c>
      <c r="H61" s="28">
        <f t="shared" si="14"/>
        <v>0</v>
      </c>
      <c r="I61" s="28">
        <f t="shared" si="14"/>
        <v>3.9657500000000012</v>
      </c>
      <c r="J61" s="48"/>
      <c r="K61" s="28">
        <f>SUM(C61:I61)</f>
        <v>9.9143750000000033</v>
      </c>
      <c r="L61" s="4"/>
    </row>
    <row r="62" spans="1:13" ht="15" customHeight="1">
      <c r="A62" s="72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36" t="str">
        <f>'Week 1'!A63:A65</f>
        <v>Total Labor Hours</v>
      </c>
      <c r="B63" s="64" t="s">
        <v>2</v>
      </c>
      <c r="C63" s="18">
        <f>SUM(C15,C19,C23,C27,C31,C35,C39,C43,C47,C51,C55)</f>
        <v>186.25</v>
      </c>
      <c r="D63" s="18">
        <f t="shared" ref="D63:I63" si="15">SUM(D15,D19,D23,D27,D31,D35,D39,D43,D47,D51,D55)</f>
        <v>189</v>
      </c>
      <c r="E63" s="18">
        <f t="shared" si="15"/>
        <v>162</v>
      </c>
      <c r="F63" s="18">
        <f t="shared" si="15"/>
        <v>228</v>
      </c>
      <c r="G63" s="18">
        <f t="shared" si="15"/>
        <v>253.75</v>
      </c>
      <c r="H63" s="18">
        <f t="shared" si="15"/>
        <v>274</v>
      </c>
      <c r="I63" s="18">
        <f t="shared" si="15"/>
        <v>208.5</v>
      </c>
      <c r="J63" s="17"/>
      <c r="K63" s="18">
        <f>SUM(C63:I63)</f>
        <v>1501.5</v>
      </c>
      <c r="L63" s="29"/>
    </row>
    <row r="64" spans="1:13" ht="15" customHeight="1">
      <c r="A64" s="337"/>
      <c r="B64" s="65" t="s">
        <v>3</v>
      </c>
      <c r="C64" s="18">
        <f>SUM(C16,C20,C24,C28,C32,C36,C40,C44,C48,C52,C56)</f>
        <v>179.40150150150151</v>
      </c>
      <c r="D64" s="18">
        <f t="shared" ref="D64:I64" si="16">SUM(D16,D20,D24,D28,D32,D36,D40,D44,D48,D52,D56)</f>
        <v>184.20630630630632</v>
      </c>
      <c r="E64" s="18">
        <f t="shared" si="16"/>
        <v>162.00624195624195</v>
      </c>
      <c r="F64" s="18">
        <f t="shared" si="16"/>
        <v>234.27502887502885</v>
      </c>
      <c r="G64" s="18">
        <f t="shared" si="16"/>
        <v>246.28704088704089</v>
      </c>
      <c r="H64" s="18">
        <f t="shared" si="16"/>
        <v>241.10339570339568</v>
      </c>
      <c r="I64" s="18">
        <f t="shared" si="16"/>
        <v>213.3279279279279</v>
      </c>
      <c r="J64" s="23"/>
      <c r="K64" s="18">
        <f>SUM(C64:I64)</f>
        <v>1460.6074431574432</v>
      </c>
      <c r="L64" s="4"/>
    </row>
    <row r="65" spans="1:12" ht="15" customHeight="1">
      <c r="A65" s="338"/>
      <c r="B65" s="64" t="s">
        <v>4</v>
      </c>
      <c r="C65" s="42">
        <f t="shared" ref="C65:I65" si="17">IF(C63=0,0,C64/C63)</f>
        <v>0.96322953826309543</v>
      </c>
      <c r="D65" s="42">
        <f t="shared" si="17"/>
        <v>0.97463654130320798</v>
      </c>
      <c r="E65" s="42">
        <f t="shared" si="17"/>
        <v>1.0000385305940862</v>
      </c>
      <c r="F65" s="42">
        <f t="shared" si="17"/>
        <v>1.0275220564694247</v>
      </c>
      <c r="G65" s="42">
        <f t="shared" si="17"/>
        <v>0.97058932369277195</v>
      </c>
      <c r="H65" s="42">
        <f t="shared" si="17"/>
        <v>0.87993940037735652</v>
      </c>
      <c r="I65" s="42">
        <f t="shared" si="17"/>
        <v>1.0231555296303496</v>
      </c>
      <c r="J65" s="41"/>
      <c r="K65" s="42">
        <f>IF(K63=0,0,K64/K63)</f>
        <v>0.97276552990838705</v>
      </c>
      <c r="L65" s="4"/>
    </row>
    <row r="66" spans="1:12" ht="15" customHeight="1">
      <c r="A66" s="131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2658.12075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2693.935375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2245.8924999999999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3210.3700000000003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3553.1199999999994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3829.1025000000004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2878.2307499999997</v>
      </c>
      <c r="J67" s="17"/>
      <c r="K67" s="28">
        <f>SUM(C67:I67)</f>
        <v>21068.771874999999</v>
      </c>
      <c r="L67" s="4"/>
    </row>
    <row r="68" spans="1:12" ht="15" customHeight="1">
      <c r="A68" s="337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2520.5366099099106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2584.2483216216219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2289.8754683397683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3248.1595828828831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3407.438862162162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3338.7037270270275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2970.4010243243247</v>
      </c>
      <c r="J68" s="23"/>
      <c r="K68" s="28">
        <f>SUM(C68:I68)</f>
        <v>20359.363596267696</v>
      </c>
      <c r="L68" s="4"/>
    </row>
    <row r="69" spans="1:12" ht="15" customHeight="1">
      <c r="A69" s="338"/>
      <c r="B69" s="64" t="s">
        <v>4</v>
      </c>
      <c r="C69" s="42">
        <f t="shared" ref="C69:I69" si="18">IF(C67=0,0,C68/C67)</f>
        <v>0.94824007145270228</v>
      </c>
      <c r="D69" s="42">
        <f t="shared" si="18"/>
        <v>0.95928371021952297</v>
      </c>
      <c r="E69" s="42">
        <f t="shared" si="18"/>
        <v>1.0195837371289</v>
      </c>
      <c r="F69" s="42">
        <f t="shared" si="18"/>
        <v>1.0117710989334197</v>
      </c>
      <c r="G69" s="42">
        <f t="shared" si="18"/>
        <v>0.95899909436274666</v>
      </c>
      <c r="H69" s="42">
        <f t="shared" si="18"/>
        <v>0.871928533390534</v>
      </c>
      <c r="I69" s="42">
        <f t="shared" si="18"/>
        <v>1.0320232400839735</v>
      </c>
      <c r="J69" s="41"/>
      <c r="K69" s="42">
        <f>IF(K67=0,0,K68/K67)</f>
        <v>0.96632892116630309</v>
      </c>
      <c r="L69" s="4"/>
    </row>
    <row r="70" spans="1:12" ht="15" customHeight="1">
      <c r="A70" s="50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30"/>
      <c r="K70" s="34"/>
      <c r="L70" s="4"/>
    </row>
    <row r="71" spans="1:12" ht="15" customHeight="1">
      <c r="A71" s="68" t="str">
        <f>'Week 1'!A71</f>
        <v>Hours Variance (Act. minus Std.)</v>
      </c>
      <c r="B71" s="240">
        <f>'Week 1'!B71</f>
        <v>0</v>
      </c>
      <c r="C71" s="47">
        <f>IF(C63=0,0,C63-C64)</f>
        <v>6.8484984984984862</v>
      </c>
      <c r="D71" s="47">
        <f t="shared" ref="D71:I71" si="19">IF(D63=0,0,D63-D64)</f>
        <v>4.7936936936936831</v>
      </c>
      <c r="E71" s="47">
        <f t="shared" si="19"/>
        <v>-6.2419562419506747E-3</v>
      </c>
      <c r="F71" s="47">
        <f t="shared" si="19"/>
        <v>-6.2750288750288519</v>
      </c>
      <c r="G71" s="47">
        <f t="shared" si="19"/>
        <v>7.462959112959112</v>
      </c>
      <c r="H71" s="47">
        <f t="shared" si="19"/>
        <v>32.896604296604323</v>
      </c>
      <c r="I71" s="47">
        <f t="shared" si="19"/>
        <v>-4.8279279279279024</v>
      </c>
      <c r="J71" s="26"/>
      <c r="K71" s="242">
        <f>IF(K63=0,0,K63-K64)</f>
        <v>40.892556842556814</v>
      </c>
      <c r="L71" s="4"/>
    </row>
    <row r="72" spans="1:12" ht="15" customHeight="1">
      <c r="A72" s="68" t="str">
        <f>'Week 1'!A72</f>
        <v>Cost Variance (Act. Minus Std.)</v>
      </c>
      <c r="B72" s="240">
        <v>0</v>
      </c>
      <c r="C72" s="137">
        <f>IF(C64=0,0,C67-C68)</f>
        <v>137.58414009008948</v>
      </c>
      <c r="D72" s="137">
        <f t="shared" ref="D72:I72" si="20">IF(D64=0,0,D67-D68)</f>
        <v>109.6870533783781</v>
      </c>
      <c r="E72" s="137">
        <f t="shared" si="20"/>
        <v>-43.982968339768377</v>
      </c>
      <c r="F72" s="137">
        <f t="shared" si="20"/>
        <v>-37.789582882882769</v>
      </c>
      <c r="G72" s="137">
        <f t="shared" si="20"/>
        <v>145.68113783783747</v>
      </c>
      <c r="H72" s="137">
        <f t="shared" si="20"/>
        <v>490.39877297297289</v>
      </c>
      <c r="I72" s="137">
        <f t="shared" si="20"/>
        <v>-92.170274324324964</v>
      </c>
      <c r="J72" s="26"/>
      <c r="K72" s="137">
        <f>IF(K64=0,0,K67-K68)</f>
        <v>709.40827873230228</v>
      </c>
      <c r="L72" s="4"/>
    </row>
    <row r="73" spans="1:12" ht="15" customHeight="1">
      <c r="A73" s="68" t="s">
        <v>154</v>
      </c>
      <c r="B73" s="240">
        <f>IF(K64=0,0,(K64*60)/K11)</f>
        <v>63.550722689954021</v>
      </c>
      <c r="C73" s="78">
        <f>IF(C63=0,0,(C63*60)/C11)</f>
        <v>78.697183098591552</v>
      </c>
      <c r="D73" s="78">
        <f t="shared" ref="D73:I73" si="21">IF(D63=0,0,(D63*60)/D11)</f>
        <v>76.621621621621628</v>
      </c>
      <c r="E73" s="78">
        <f t="shared" si="21"/>
        <v>73.082706766917298</v>
      </c>
      <c r="F73" s="78">
        <f t="shared" si="21"/>
        <v>56.528925619834709</v>
      </c>
      <c r="G73" s="78">
        <f t="shared" si="21"/>
        <v>57.236842105263158</v>
      </c>
      <c r="H73" s="78">
        <f t="shared" si="21"/>
        <v>65.760000000000005</v>
      </c>
      <c r="I73" s="78">
        <f t="shared" si="21"/>
        <v>63.18181818181818</v>
      </c>
      <c r="J73" s="26"/>
      <c r="K73" s="243">
        <f>IF(K63=0,0,(K63*60)/K11)</f>
        <v>65.329949238578678</v>
      </c>
      <c r="L73" s="4"/>
    </row>
    <row r="74" spans="1:12" ht="15" customHeight="1">
      <c r="A74" s="68" t="str">
        <f>'Week 1'!A74</f>
        <v>Rooms Cleaned per AM GRA</v>
      </c>
      <c r="B74" s="240">
        <f>IF(K16=0,0,(K8/(K16/8)))</f>
        <v>16.572618125484119</v>
      </c>
      <c r="C74" s="78">
        <f t="shared" ref="C74:K74" si="22">IF(C15=0,0,(C8/(C15/8)))</f>
        <v>16</v>
      </c>
      <c r="D74" s="78">
        <f t="shared" si="22"/>
        <v>15.16955017301038</v>
      </c>
      <c r="E74" s="78">
        <f t="shared" si="22"/>
        <v>14.94980694980695</v>
      </c>
      <c r="F74" s="78">
        <f t="shared" si="22"/>
        <v>18.274509803921568</v>
      </c>
      <c r="G74" s="78">
        <f t="shared" si="22"/>
        <v>17.522198731501057</v>
      </c>
      <c r="H74" s="78">
        <f t="shared" si="22"/>
        <v>13.17304189435337</v>
      </c>
      <c r="I74" s="78">
        <f t="shared" si="22"/>
        <v>16.407932011331443</v>
      </c>
      <c r="J74" s="26"/>
      <c r="K74" s="243">
        <f t="shared" si="22"/>
        <v>15.894858909934287</v>
      </c>
      <c r="L74" s="4"/>
    </row>
    <row r="75" spans="1:12" ht="15" customHeight="1">
      <c r="A75" s="68" t="str">
        <f>'Week 1'!A75</f>
        <v>Rooms Cleaned per PM GRA</v>
      </c>
      <c r="B75" s="240">
        <f>IF(K20=0,0,(K9/(K20/8)))</f>
        <v>12.857142857142858</v>
      </c>
      <c r="C75" s="78">
        <f>IF(C19=0,0,(C9/(C19/8)))</f>
        <v>14</v>
      </c>
      <c r="D75" s="78">
        <f t="shared" ref="D75:I75" si="23">IF(D19=0,0,(D9/(D19/8)))</f>
        <v>12.571428571428571</v>
      </c>
      <c r="E75" s="78">
        <f t="shared" si="23"/>
        <v>13.714285714285714</v>
      </c>
      <c r="F75" s="78">
        <f t="shared" si="23"/>
        <v>10.666666666666666</v>
      </c>
      <c r="G75" s="78">
        <f t="shared" si="23"/>
        <v>8</v>
      </c>
      <c r="H75" s="78">
        <f t="shared" si="23"/>
        <v>12.8</v>
      </c>
      <c r="I75" s="78">
        <f t="shared" si="23"/>
        <v>13</v>
      </c>
      <c r="J75" s="26"/>
      <c r="K75" s="243">
        <f>IF(K19=0,0,(K9/(K19/8)))</f>
        <v>12.25531914893617</v>
      </c>
      <c r="L75" s="4"/>
    </row>
    <row r="76" spans="1:12" ht="15" customHeight="1">
      <c r="A76" s="68" t="str">
        <f>'Week 1'!A76</f>
        <v>Rooms per Carpet Cleaner</v>
      </c>
      <c r="B76" s="78">
        <f>IF(K28=0,0,(K12/(K28/7.5)))</f>
        <v>14.018691588785046</v>
      </c>
      <c r="C76" s="78">
        <f>IF(C27=0,0,(C12/(C27/7.5)))</f>
        <v>9.375</v>
      </c>
      <c r="D76" s="78">
        <f t="shared" ref="D76:I76" si="24">IF(D27=0,0,(D12/(D27/7.5)))</f>
        <v>9.375</v>
      </c>
      <c r="E76" s="78">
        <f t="shared" si="24"/>
        <v>0</v>
      </c>
      <c r="F76" s="78">
        <f t="shared" si="24"/>
        <v>9.375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9.375</v>
      </c>
      <c r="L76" s="4"/>
    </row>
    <row r="77" spans="1:12" ht="15" customHeight="1">
      <c r="A77" s="68" t="str">
        <f>'Week 1'!A77</f>
        <v>Rooms per Laundry Attendant</v>
      </c>
      <c r="B77" s="78">
        <f>IF(K44=0,0,(K11/(K44/7.5)))</f>
        <v>51.62032085561497</v>
      </c>
      <c r="C77" s="78">
        <f>IF(C43=0,0,(C11/(C43/7.5)))</f>
        <v>34.918032786885249</v>
      </c>
      <c r="D77" s="78">
        <f t="shared" ref="D77:I77" si="25">IF(D43=0,0,(D11/(D43/7.5)))</f>
        <v>36.393442622950822</v>
      </c>
      <c r="E77" s="78">
        <f t="shared" si="25"/>
        <v>31.171875</v>
      </c>
      <c r="F77" s="78">
        <f t="shared" si="25"/>
        <v>56.71875</v>
      </c>
      <c r="G77" s="78">
        <f t="shared" si="25"/>
        <v>51.153846153846153</v>
      </c>
      <c r="H77" s="78">
        <f t="shared" si="25"/>
        <v>78.125</v>
      </c>
      <c r="I77" s="78">
        <f t="shared" si="25"/>
        <v>47.903225806451609</v>
      </c>
      <c r="J77" s="38"/>
      <c r="K77" s="78">
        <f>IF(K43=0,0,(K11/(K43/7.5)))</f>
        <v>47.226027397260275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2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92"/>
  <sheetViews>
    <sheetView showGridLines="0" view="pageBreakPreview" topLeftCell="A53" zoomScaleSheetLayoutView="100" workbookViewId="0">
      <selection activeCell="A76" sqref="A76"/>
    </sheetView>
  </sheetViews>
  <sheetFormatPr defaultRowHeight="15"/>
  <cols>
    <col min="1" max="1" width="23.21875" style="1" customWidth="1"/>
    <col min="2" max="2" width="18.5546875" style="1" customWidth="1"/>
    <col min="3" max="4" width="7.88671875" style="1" customWidth="1"/>
    <col min="5" max="5" width="8.44140625" style="1" customWidth="1"/>
    <col min="6" max="6" width="8" style="1" customWidth="1"/>
    <col min="7" max="7" width="8.44140625" style="1" customWidth="1"/>
    <col min="8" max="8" width="7.88671875" style="1" customWidth="1"/>
    <col min="9" max="9" width="7.77734375" style="1" customWidth="1"/>
    <col min="10" max="10" width="1.6640625" style="1" customWidth="1"/>
    <col min="11" max="11" width="8" style="1" customWidth="1"/>
    <col min="12" max="16384" width="8.88671875" style="1"/>
  </cols>
  <sheetData>
    <row r="1" spans="1:13" ht="23.25" customHeight="1">
      <c r="A1" s="4"/>
      <c r="B1" s="4"/>
      <c r="C1" s="4"/>
      <c r="D1" s="4"/>
      <c r="E1" s="80" t="s">
        <v>75</v>
      </c>
      <c r="G1" s="4"/>
      <c r="H1" s="4"/>
      <c r="I1" s="4"/>
      <c r="J1" s="4"/>
      <c r="K1" s="5" t="s">
        <v>24</v>
      </c>
      <c r="L1" s="4"/>
      <c r="M1" s="4"/>
    </row>
    <row r="2" spans="1:13" ht="19.5" customHeight="1">
      <c r="A2" s="4"/>
      <c r="B2" s="4"/>
      <c r="C2" s="4"/>
      <c r="D2" s="4"/>
      <c r="E2" s="80" t="str">
        <f>'Week 1'!E2</f>
        <v>Housekeeping Department</v>
      </c>
      <c r="G2" s="4"/>
      <c r="H2" s="4"/>
      <c r="I2" s="4"/>
      <c r="J2" s="4"/>
      <c r="K2" s="5"/>
      <c r="L2" s="4"/>
      <c r="M2" s="4"/>
    </row>
    <row r="3" spans="1:13" ht="15" customHeight="1">
      <c r="A3" s="4"/>
      <c r="B3" s="4"/>
      <c r="C3" s="7"/>
      <c r="D3" s="7"/>
      <c r="E3" s="3"/>
      <c r="G3" s="7"/>
      <c r="H3" s="7"/>
      <c r="I3" s="7"/>
      <c r="J3" s="8"/>
      <c r="K3" s="4"/>
      <c r="L3" s="4"/>
      <c r="M3" s="4"/>
    </row>
    <row r="4" spans="1:13" ht="15" customHeight="1">
      <c r="A4" s="4"/>
      <c r="B4" s="57" t="s">
        <v>7</v>
      </c>
      <c r="C4" s="81" t="s">
        <v>14</v>
      </c>
      <c r="D4" s="81" t="s">
        <v>15</v>
      </c>
      <c r="E4" s="81" t="s">
        <v>9</v>
      </c>
      <c r="F4" s="81" t="s">
        <v>10</v>
      </c>
      <c r="G4" s="81" t="s">
        <v>11</v>
      </c>
      <c r="H4" s="81" t="s">
        <v>12</v>
      </c>
      <c r="I4" s="81" t="s">
        <v>13</v>
      </c>
      <c r="J4" s="37"/>
      <c r="K4" s="82" t="s">
        <v>0</v>
      </c>
      <c r="L4" s="4"/>
      <c r="M4" s="4"/>
    </row>
    <row r="5" spans="1:13" ht="15" customHeight="1">
      <c r="A5" s="4"/>
      <c r="B5" s="57" t="s">
        <v>6</v>
      </c>
      <c r="C5" s="83">
        <f>+'Input Screen'!B48</f>
        <v>41314</v>
      </c>
      <c r="D5" s="83">
        <f t="shared" ref="D5:I5" si="0">+C5+1</f>
        <v>41315</v>
      </c>
      <c r="E5" s="83">
        <f t="shared" si="0"/>
        <v>41316</v>
      </c>
      <c r="F5" s="83">
        <f t="shared" si="0"/>
        <v>41317</v>
      </c>
      <c r="G5" s="83">
        <f t="shared" si="0"/>
        <v>41318</v>
      </c>
      <c r="H5" s="83">
        <f t="shared" si="0"/>
        <v>41319</v>
      </c>
      <c r="I5" s="83">
        <f t="shared" si="0"/>
        <v>41320</v>
      </c>
      <c r="J5" s="17"/>
      <c r="K5" s="84" t="s">
        <v>1</v>
      </c>
      <c r="L5" s="4"/>
      <c r="M5" s="4"/>
    </row>
    <row r="6" spans="1:13" ht="15" customHeight="1">
      <c r="A6" s="15"/>
      <c r="B6" s="62" t="str">
        <f>'Week 1'!B6</f>
        <v>Offset Rooms Occupied</v>
      </c>
      <c r="C6" s="16">
        <f>+'Input Screen'!C$48</f>
        <v>197</v>
      </c>
      <c r="D6" s="16">
        <f>+'Input Screen'!C$49</f>
        <v>189</v>
      </c>
      <c r="E6" s="16">
        <f>+'Input Screen'!C$50</f>
        <v>119</v>
      </c>
      <c r="F6" s="18">
        <f>+'Input Screen'!C$51</f>
        <v>221</v>
      </c>
      <c r="G6" s="16">
        <f>+'Input Screen'!C$52</f>
        <v>247</v>
      </c>
      <c r="H6" s="16">
        <f>+'Input Screen'!C$53</f>
        <v>200</v>
      </c>
      <c r="I6" s="16">
        <f>+'Input Screen'!C$54</f>
        <v>190</v>
      </c>
      <c r="J6" s="17"/>
      <c r="K6" s="18">
        <f>SUM(C6:I6)</f>
        <v>1363</v>
      </c>
      <c r="L6" s="4"/>
      <c r="M6" s="4"/>
    </row>
    <row r="7" spans="1:13" ht="15" customHeight="1">
      <c r="A7" s="15"/>
      <c r="B7" s="62" t="str">
        <f>'Week 1'!B7</f>
        <v>Occupancy Percent</v>
      </c>
      <c r="C7" s="42">
        <f>C6/310</f>
        <v>0.63548387096774195</v>
      </c>
      <c r="D7" s="42">
        <f t="shared" ref="D7:I7" si="1">D6/310</f>
        <v>0.60967741935483866</v>
      </c>
      <c r="E7" s="42">
        <f t="shared" si="1"/>
        <v>0.38387096774193546</v>
      </c>
      <c r="F7" s="42">
        <f t="shared" si="1"/>
        <v>0.7129032258064516</v>
      </c>
      <c r="G7" s="42">
        <f t="shared" si="1"/>
        <v>0.79677419354838708</v>
      </c>
      <c r="H7" s="42">
        <f t="shared" si="1"/>
        <v>0.64516129032258063</v>
      </c>
      <c r="I7" s="42">
        <f t="shared" si="1"/>
        <v>0.61290322580645162</v>
      </c>
      <c r="J7" s="17"/>
      <c r="K7" s="42">
        <f>K6/2170</f>
        <v>0.62811059907834099</v>
      </c>
      <c r="L7" s="4"/>
      <c r="M7" s="4"/>
    </row>
    <row r="8" spans="1:13" ht="15" customHeight="1">
      <c r="A8" s="15"/>
      <c r="B8" s="62" t="str">
        <f>'Week 1'!B8</f>
        <v>AM Rooms Cleaned</v>
      </c>
      <c r="C8" s="16">
        <f>+'Input Screen'!D$48</f>
        <v>186</v>
      </c>
      <c r="D8" s="16">
        <f>+'Input Screen'!D$49</f>
        <v>183</v>
      </c>
      <c r="E8" s="16">
        <f>+'Input Screen'!D$50</f>
        <v>94</v>
      </c>
      <c r="F8" s="18">
        <f>+'Input Screen'!D$51</f>
        <v>189</v>
      </c>
      <c r="G8" s="16">
        <f>+'Input Screen'!D$52</f>
        <v>195</v>
      </c>
      <c r="H8" s="16">
        <f>+'Input Screen'!D$53</f>
        <v>159</v>
      </c>
      <c r="I8" s="16">
        <f>+'Input Screen'!D$54</f>
        <v>171</v>
      </c>
      <c r="J8" s="17"/>
      <c r="K8" s="18">
        <f t="shared" ref="K8:K13" si="2">SUM(C8:I8)</f>
        <v>1177</v>
      </c>
      <c r="L8" s="4"/>
      <c r="M8" s="4"/>
    </row>
    <row r="9" spans="1:13" ht="15" customHeight="1">
      <c r="A9" s="15"/>
      <c r="B9" s="62" t="str">
        <f>'Week 1'!B9</f>
        <v>PM Rooms Cleaned</v>
      </c>
      <c r="C9" s="16">
        <f>+'Input Screen'!E$48</f>
        <v>11</v>
      </c>
      <c r="D9" s="16">
        <f>+'Input Screen'!E$49</f>
        <v>8</v>
      </c>
      <c r="E9" s="16">
        <f>+'Input Screen'!E$50</f>
        <v>11</v>
      </c>
      <c r="F9" s="18">
        <f>+'Input Screen'!E$51</f>
        <v>12</v>
      </c>
      <c r="G9" s="16">
        <f>+'Input Screen'!E$52</f>
        <v>12</v>
      </c>
      <c r="H9" s="16">
        <f>+'Input Screen'!E$53</f>
        <v>13</v>
      </c>
      <c r="I9" s="16">
        <f>+'Input Screen'!E$54</f>
        <v>10</v>
      </c>
      <c r="J9" s="17"/>
      <c r="K9" s="18">
        <f t="shared" si="2"/>
        <v>77</v>
      </c>
      <c r="L9" s="4"/>
      <c r="M9" s="4"/>
    </row>
    <row r="10" spans="1:13" ht="15" customHeight="1">
      <c r="A10" s="15"/>
      <c r="B10" s="62" t="str">
        <f>'Week 1'!B10</f>
        <v>Rooms Sold</v>
      </c>
      <c r="C10" s="16">
        <f>+'Input Screen'!F$48</f>
        <v>3</v>
      </c>
      <c r="D10" s="16">
        <f>+'Input Screen'!F$49</f>
        <v>0</v>
      </c>
      <c r="E10" s="16">
        <f>+'Input Screen'!F$50</f>
        <v>1</v>
      </c>
      <c r="F10" s="18">
        <f>+'Input Screen'!F$51</f>
        <v>0</v>
      </c>
      <c r="G10" s="16">
        <f>+'Input Screen'!F$52</f>
        <v>1</v>
      </c>
      <c r="H10" s="16">
        <f>+'Input Screen'!F$53</f>
        <v>0</v>
      </c>
      <c r="I10" s="16">
        <f>+'Input Screen'!F$54</f>
        <v>0</v>
      </c>
      <c r="J10" s="17"/>
      <c r="K10" s="18">
        <f t="shared" si="2"/>
        <v>5</v>
      </c>
      <c r="L10" s="4"/>
      <c r="M10" s="4"/>
    </row>
    <row r="11" spans="1:13" ht="15" customHeight="1">
      <c r="A11" s="15"/>
      <c r="B11" s="62" t="str">
        <f>'Week 1'!B11</f>
        <v>Total Rooms Cleaned</v>
      </c>
      <c r="C11" s="16">
        <f>+'Input Screen'!G$48</f>
        <v>200</v>
      </c>
      <c r="D11" s="16">
        <f>+'Input Screen'!G$49</f>
        <v>191</v>
      </c>
      <c r="E11" s="16">
        <f>+'Input Screen'!G$50</f>
        <v>106</v>
      </c>
      <c r="F11" s="18">
        <f>+'Input Screen'!G$51</f>
        <v>201</v>
      </c>
      <c r="G11" s="16">
        <f>+'Input Screen'!G$52</f>
        <v>208</v>
      </c>
      <c r="H11" s="16">
        <f>+'Input Screen'!G$53</f>
        <v>172</v>
      </c>
      <c r="I11" s="16">
        <f>+'Input Screen'!G$54</f>
        <v>181</v>
      </c>
      <c r="J11" s="17"/>
      <c r="K11" s="18">
        <f t="shared" si="2"/>
        <v>1259</v>
      </c>
      <c r="L11" s="4"/>
      <c r="M11" s="4"/>
    </row>
    <row r="12" spans="1:13" ht="15" customHeight="1">
      <c r="A12" s="15"/>
      <c r="B12" s="62" t="str">
        <f>'Week 1'!B12</f>
        <v>Guestroom Carpets Cleaned</v>
      </c>
      <c r="C12" s="16">
        <f>+'Input Screen'!H$48</f>
        <v>0</v>
      </c>
      <c r="D12" s="16">
        <f>+'Input Screen'!H$49</f>
        <v>10</v>
      </c>
      <c r="E12" s="16">
        <f>+'Input Screen'!H$50</f>
        <v>8</v>
      </c>
      <c r="F12" s="18">
        <f>+'Input Screen'!H$51</f>
        <v>0</v>
      </c>
      <c r="G12" s="16">
        <f>+'Input Screen'!H$52</f>
        <v>10</v>
      </c>
      <c r="H12" s="16">
        <f>+'Input Screen'!H$53</f>
        <v>10</v>
      </c>
      <c r="I12" s="16">
        <f>+'Input Screen'!H$54</f>
        <v>10</v>
      </c>
      <c r="J12" s="17"/>
      <c r="K12" s="18">
        <f t="shared" si="2"/>
        <v>48</v>
      </c>
      <c r="L12" s="4"/>
      <c r="M12" s="4"/>
    </row>
    <row r="13" spans="1:13" ht="15" customHeight="1">
      <c r="A13" s="15"/>
      <c r="B13" s="62" t="str">
        <f>'Week 1'!B13</f>
        <v>Documented Inspections</v>
      </c>
      <c r="C13" s="16">
        <f>+'Input Screen'!I$48</f>
        <v>0</v>
      </c>
      <c r="D13" s="16">
        <f>+'Input Screen'!I$49</f>
        <v>0</v>
      </c>
      <c r="E13" s="16">
        <f>+'Input Screen'!I$50</f>
        <v>0</v>
      </c>
      <c r="F13" s="18">
        <f>+'Input Screen'!I$51</f>
        <v>0</v>
      </c>
      <c r="G13" s="16">
        <f>+'Input Screen'!I$52</f>
        <v>0</v>
      </c>
      <c r="H13" s="16">
        <f>+'Input Screen'!I$53</f>
        <v>0</v>
      </c>
      <c r="I13" s="16">
        <f>+'Input Screen'!I$54</f>
        <v>0</v>
      </c>
      <c r="J13" s="17"/>
      <c r="K13" s="18">
        <f t="shared" si="2"/>
        <v>0</v>
      </c>
      <c r="L13" s="4"/>
      <c r="M13" s="4"/>
    </row>
    <row r="14" spans="1:13" ht="15" customHeight="1">
      <c r="A14" s="19"/>
      <c r="B14" s="8"/>
      <c r="C14" s="17"/>
      <c r="D14" s="17"/>
      <c r="E14" s="17"/>
      <c r="F14" s="17"/>
      <c r="G14" s="17"/>
      <c r="H14" s="17"/>
      <c r="I14" s="17"/>
      <c r="J14" s="17"/>
      <c r="K14" s="17"/>
      <c r="L14" s="4"/>
      <c r="M14" s="21"/>
    </row>
    <row r="15" spans="1:13" ht="15" customHeight="1">
      <c r="A15" s="347" t="str">
        <f>'Week 1'!A15:A17</f>
        <v>Room Attendants                         AM Shift</v>
      </c>
      <c r="B15" s="64" t="s">
        <v>2</v>
      </c>
      <c r="C15" s="185">
        <f>+'Input Screen'!J$48</f>
        <v>80.25</v>
      </c>
      <c r="D15" s="185">
        <f>+'Input Screen'!J$49</f>
        <v>104</v>
      </c>
      <c r="E15" s="185">
        <f>+'Input Screen'!J$50</f>
        <v>46</v>
      </c>
      <c r="F15" s="185">
        <f>+'Input Screen'!J$51</f>
        <v>88</v>
      </c>
      <c r="G15" s="185">
        <f>+'Input Screen'!J$52</f>
        <v>96.25</v>
      </c>
      <c r="H15" s="185">
        <f>+'Input Screen'!J$53</f>
        <v>96</v>
      </c>
      <c r="I15" s="185">
        <f>+'Input Screen'!J$54</f>
        <v>89</v>
      </c>
      <c r="J15" s="23"/>
      <c r="K15" s="22">
        <f>SUM(C15:I15)</f>
        <v>599.5</v>
      </c>
      <c r="L15" s="4"/>
      <c r="M15" s="21"/>
    </row>
    <row r="16" spans="1:13" ht="15" customHeight="1">
      <c r="A16" s="350"/>
      <c r="B16" s="65" t="s">
        <v>3</v>
      </c>
      <c r="C16" s="22">
        <f>VLOOKUP(C8,'Labor Stds'!A14:Q76,7)</f>
        <v>90.330330330330341</v>
      </c>
      <c r="D16" s="22">
        <f>VLOOKUP(D8,'Labor Stds'!A14:Q76,7)</f>
        <v>87.927927927927939</v>
      </c>
      <c r="E16" s="22">
        <f>VLOOKUP(E8,'Labor Stds'!A14:Q76,7)</f>
        <v>44.68468468468469</v>
      </c>
      <c r="F16" s="22">
        <f>VLOOKUP(F8,'Labor Stds'!A14:Q76,7)</f>
        <v>90.330330330330341</v>
      </c>
      <c r="G16" s="22">
        <f>VLOOKUP(G8,'Labor Stds'!A14:Q76,7)</f>
        <v>92.732732732732742</v>
      </c>
      <c r="H16" s="22">
        <f>VLOOKUP(H8,'Labor Stds'!A14:Q76,7)</f>
        <v>75.915915915915917</v>
      </c>
      <c r="I16" s="22">
        <f>VLOOKUP(I8,'Labor Stds'!A14:Q76,7)</f>
        <v>83.123123123123136</v>
      </c>
      <c r="J16" s="23"/>
      <c r="K16" s="22">
        <f>SUM(C16:I16)</f>
        <v>565.04504504504519</v>
      </c>
      <c r="L16" s="4"/>
      <c r="M16" s="21"/>
    </row>
    <row r="17" spans="1:13" ht="15" customHeight="1">
      <c r="A17" s="351"/>
      <c r="B17" s="64" t="s">
        <v>4</v>
      </c>
      <c r="C17" s="42">
        <f t="shared" ref="C17:I17" si="3">IF(C15=0,0,C16/C15)</f>
        <v>1.1256115929013126</v>
      </c>
      <c r="D17" s="42">
        <f t="shared" si="3"/>
        <v>0.84546084546084554</v>
      </c>
      <c r="E17" s="42">
        <f t="shared" si="3"/>
        <v>0.9714061887974933</v>
      </c>
      <c r="F17" s="42">
        <f t="shared" si="3"/>
        <v>1.0264810264810267</v>
      </c>
      <c r="G17" s="42">
        <f t="shared" si="3"/>
        <v>0.96345696345696352</v>
      </c>
      <c r="H17" s="42">
        <f t="shared" si="3"/>
        <v>0.79079079079079084</v>
      </c>
      <c r="I17" s="42">
        <f t="shared" si="3"/>
        <v>0.93396767554070936</v>
      </c>
      <c r="J17" s="41"/>
      <c r="K17" s="42">
        <f>IF(K15=0,0,K16/K15)</f>
        <v>0.94252718105929134</v>
      </c>
      <c r="M17" s="21"/>
    </row>
    <row r="18" spans="1:13" ht="15" customHeight="1">
      <c r="A18" s="71"/>
      <c r="B18" s="8"/>
      <c r="C18" s="17"/>
      <c r="D18" s="17"/>
      <c r="E18" s="17"/>
      <c r="F18" s="17"/>
      <c r="G18" s="17"/>
      <c r="H18" s="17"/>
      <c r="I18" s="17"/>
      <c r="J18" s="17"/>
      <c r="K18" s="17"/>
      <c r="M18" s="21"/>
    </row>
    <row r="19" spans="1:13" ht="15" customHeight="1">
      <c r="A19" s="347" t="str">
        <f>'Week 1'!A19:A21</f>
        <v>Room Attendants                          PM Shift</v>
      </c>
      <c r="B19" s="64" t="s">
        <v>2</v>
      </c>
      <c r="C19" s="185">
        <f>+'Input Screen'!K$48</f>
        <v>15</v>
      </c>
      <c r="D19" s="185">
        <f>+'Input Screen'!K$49</f>
        <v>7</v>
      </c>
      <c r="E19" s="185">
        <f>+'Input Screen'!K$50</f>
        <v>8</v>
      </c>
      <c r="F19" s="185">
        <f>+'Input Screen'!K$51</f>
        <v>8.25</v>
      </c>
      <c r="G19" s="185">
        <f>+'Input Screen'!K$52</f>
        <v>8.25</v>
      </c>
      <c r="H19" s="185">
        <f>+'Input Screen'!K$53</f>
        <v>8</v>
      </c>
      <c r="I19" s="185">
        <f>+'Input Screen'!K$54</f>
        <v>7.5</v>
      </c>
      <c r="J19" s="23"/>
      <c r="K19" s="22">
        <f>SUM(C19:I19)</f>
        <v>62</v>
      </c>
      <c r="L19" s="4"/>
      <c r="M19" s="4"/>
    </row>
    <row r="20" spans="1:13" ht="15" customHeight="1">
      <c r="A20" s="350"/>
      <c r="B20" s="65" t="s">
        <v>3</v>
      </c>
      <c r="C20" s="22">
        <f>VLOOKUP(C9,'Labor Stds'!A14:Q76,8)</f>
        <v>8</v>
      </c>
      <c r="D20" s="22">
        <f>VLOOKUP(D9,'Labor Stds'!A14:Q76,8)</f>
        <v>4.9230769230769234</v>
      </c>
      <c r="E20" s="22">
        <f>VLOOKUP(E9,'Labor Stds'!A14:Q76,8)</f>
        <v>8</v>
      </c>
      <c r="F20" s="22">
        <f>VLOOKUP(F9,'Labor Stds'!A14:Q76,8)</f>
        <v>8</v>
      </c>
      <c r="G20" s="22">
        <f>VLOOKUP(G9,'Labor Stds'!A14:Q76,8)</f>
        <v>8</v>
      </c>
      <c r="H20" s="22">
        <f>VLOOKUP(H9,'Labor Stds'!A14:Q76,8)</f>
        <v>8</v>
      </c>
      <c r="I20" s="22">
        <f>VLOOKUP(I9,'Labor Stds'!A14:Q76,8)</f>
        <v>4.9230769230769234</v>
      </c>
      <c r="J20" s="23"/>
      <c r="K20" s="22">
        <f>SUM(C20:I20)</f>
        <v>49.84615384615384</v>
      </c>
      <c r="L20" s="4"/>
      <c r="M20" s="4"/>
    </row>
    <row r="21" spans="1:13" ht="15" customHeight="1">
      <c r="A21" s="351"/>
      <c r="B21" s="64" t="s">
        <v>4</v>
      </c>
      <c r="C21" s="42">
        <f t="shared" ref="C21:I21" si="4">IF(C19=0,0,C20/C19)</f>
        <v>0.53333333333333333</v>
      </c>
      <c r="D21" s="42">
        <f t="shared" si="4"/>
        <v>0.70329670329670335</v>
      </c>
      <c r="E21" s="42">
        <f>IF(E19=0,0,E20/E19)</f>
        <v>1</v>
      </c>
      <c r="F21" s="42">
        <f t="shared" si="4"/>
        <v>0.96969696969696972</v>
      </c>
      <c r="G21" s="42">
        <f t="shared" si="4"/>
        <v>0.96969696969696972</v>
      </c>
      <c r="H21" s="42">
        <f t="shared" si="4"/>
        <v>1</v>
      </c>
      <c r="I21" s="42">
        <f t="shared" si="4"/>
        <v>0.65641025641025641</v>
      </c>
      <c r="J21" s="41"/>
      <c r="K21" s="42">
        <f>IF(K19=0,0,K20/K19)</f>
        <v>0.80397022332506196</v>
      </c>
      <c r="L21" s="4"/>
      <c r="M21" s="4"/>
    </row>
    <row r="22" spans="1:13" ht="15" customHeight="1">
      <c r="A22" s="71"/>
      <c r="B22" s="8"/>
      <c r="C22" s="17"/>
      <c r="D22" s="17"/>
      <c r="E22" s="17"/>
      <c r="F22" s="17"/>
      <c r="G22" s="17"/>
      <c r="H22" s="17"/>
      <c r="I22" s="17"/>
      <c r="J22" s="17"/>
      <c r="K22" s="17"/>
      <c r="L22" s="4"/>
      <c r="M22" s="4"/>
    </row>
    <row r="23" spans="1:13" ht="15" customHeight="1">
      <c r="A23" s="336" t="s">
        <v>142</v>
      </c>
      <c r="B23" s="64" t="s">
        <v>2</v>
      </c>
      <c r="C23" s="185">
        <f>+'Input Screen'!L$48</f>
        <v>17</v>
      </c>
      <c r="D23" s="185">
        <f>+'Input Screen'!L$49</f>
        <v>16</v>
      </c>
      <c r="E23" s="185">
        <f>+'Input Screen'!L$50</f>
        <v>9</v>
      </c>
      <c r="F23" s="185">
        <f>+'Input Screen'!L$51</f>
        <v>16</v>
      </c>
      <c r="G23" s="185">
        <f>+'Input Screen'!L$52</f>
        <v>16</v>
      </c>
      <c r="H23" s="185">
        <f>+'Input Screen'!L$53</f>
        <v>14.75</v>
      </c>
      <c r="I23" s="185">
        <f>+'Input Screen'!L$54</f>
        <v>15</v>
      </c>
      <c r="J23" s="23"/>
      <c r="K23" s="22">
        <f>SUM(C23:I23)</f>
        <v>103.75</v>
      </c>
      <c r="L23" s="4"/>
      <c r="M23" s="4"/>
    </row>
    <row r="24" spans="1:13" ht="15" customHeight="1">
      <c r="A24" s="348"/>
      <c r="B24" s="65" t="s">
        <v>3</v>
      </c>
      <c r="C24" s="22">
        <f>VLOOKUP(C8,'Labor Stds'!A14:Q76,9)</f>
        <v>22.5</v>
      </c>
      <c r="D24" s="22">
        <f>VLOOKUP(D8,'Labor Stds'!A14:Q76,9)</f>
        <v>22.5</v>
      </c>
      <c r="E24" s="22">
        <f>VLOOKUP(E8,'Labor Stds'!A14:Q76,9)</f>
        <v>15</v>
      </c>
      <c r="F24" s="22">
        <f>VLOOKUP(F8,'Labor Stds'!A14:Q76,9)</f>
        <v>22.5</v>
      </c>
      <c r="G24" s="22">
        <f>VLOOKUP(G8,'Labor Stds'!A14:Q76,9)</f>
        <v>22.5</v>
      </c>
      <c r="H24" s="22">
        <f>VLOOKUP(H8,'Labor Stds'!A14:Q76,9)</f>
        <v>15</v>
      </c>
      <c r="I24" s="22">
        <f>VLOOKUP(I8,'Labor Stds'!A14:Q76,9)</f>
        <v>15</v>
      </c>
      <c r="J24" s="23"/>
      <c r="K24" s="22">
        <f>SUM(C24:I24)</f>
        <v>135</v>
      </c>
      <c r="L24" s="4"/>
      <c r="M24" s="4"/>
    </row>
    <row r="25" spans="1:13" ht="15" customHeight="1">
      <c r="A25" s="349"/>
      <c r="B25" s="64" t="s">
        <v>4</v>
      </c>
      <c r="C25" s="42">
        <f t="shared" ref="C25:I25" si="5">IF(C23=0,0,C24/C23)</f>
        <v>1.3235294117647058</v>
      </c>
      <c r="D25" s="42">
        <f t="shared" si="5"/>
        <v>1.40625</v>
      </c>
      <c r="E25" s="42">
        <f t="shared" si="5"/>
        <v>1.6666666666666667</v>
      </c>
      <c r="F25" s="42">
        <f t="shared" si="5"/>
        <v>1.40625</v>
      </c>
      <c r="G25" s="42">
        <f t="shared" si="5"/>
        <v>1.40625</v>
      </c>
      <c r="H25" s="42">
        <f t="shared" si="5"/>
        <v>1.0169491525423728</v>
      </c>
      <c r="I25" s="42">
        <f t="shared" si="5"/>
        <v>1</v>
      </c>
      <c r="J25" s="41"/>
      <c r="K25" s="42">
        <f>IF(K23=0,0,K24/K23)</f>
        <v>1.3012048192771084</v>
      </c>
      <c r="L25" s="4"/>
      <c r="M25" s="4"/>
    </row>
    <row r="26" spans="1:13" ht="15" customHeight="1">
      <c r="A26" s="71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4"/>
      <c r="M26" s="4"/>
    </row>
    <row r="27" spans="1:13" ht="15" customHeight="1">
      <c r="A27" s="347" t="str">
        <f>'Week 1'!A27:A29</f>
        <v>Carpet Care                          AM Shift</v>
      </c>
      <c r="B27" s="64" t="s">
        <v>2</v>
      </c>
      <c r="C27" s="185">
        <f>+'Input Screen'!M$48</f>
        <v>0</v>
      </c>
      <c r="D27" s="185">
        <f>+'Input Screen'!M$49</f>
        <v>8</v>
      </c>
      <c r="E27" s="185">
        <f>+'Input Screen'!M$50</f>
        <v>8</v>
      </c>
      <c r="F27" s="185">
        <f>+'Input Screen'!M$51</f>
        <v>0</v>
      </c>
      <c r="G27" s="185">
        <f>+'Input Screen'!M$52</f>
        <v>8</v>
      </c>
      <c r="H27" s="185">
        <f>+'Input Screen'!M$53</f>
        <v>8</v>
      </c>
      <c r="I27" s="185">
        <f>+'Input Screen'!M$54</f>
        <v>8</v>
      </c>
      <c r="J27" s="23"/>
      <c r="K27" s="22">
        <f>SUM(C27:I27)</f>
        <v>40</v>
      </c>
      <c r="L27" s="4"/>
      <c r="M27" s="4"/>
    </row>
    <row r="28" spans="1:13" ht="15" customHeight="1">
      <c r="A28" s="348"/>
      <c r="B28" s="65" t="s">
        <v>3</v>
      </c>
      <c r="C28" s="22">
        <f>VLOOKUP(C12,'Labor Stds'!A14:Q76,10)</f>
        <v>0</v>
      </c>
      <c r="D28" s="22">
        <f>VLOOKUP(D12,'Labor Stds'!A14:Q76,10)</f>
        <v>5.35</v>
      </c>
      <c r="E28" s="22">
        <f>VLOOKUP(E12,'Labor Stds'!A14:Q76,10)</f>
        <v>5.35</v>
      </c>
      <c r="F28" s="22">
        <f>VLOOKUP(F12,'Labor Stds'!A14:Q76,10)</f>
        <v>0</v>
      </c>
      <c r="G28" s="22">
        <f>VLOOKUP(G12,'Labor Stds'!A14:Q76,10)</f>
        <v>5.35</v>
      </c>
      <c r="H28" s="22">
        <f>VLOOKUP(H12,'Labor Stds'!A14:Q76,10)</f>
        <v>5.35</v>
      </c>
      <c r="I28" s="22">
        <f>VLOOKUP(I12,'Labor Stds'!A14:Q76,10)</f>
        <v>5.35</v>
      </c>
      <c r="J28" s="23"/>
      <c r="K28" s="22">
        <f>SUM(C28:I28)</f>
        <v>26.75</v>
      </c>
      <c r="L28" s="4"/>
      <c r="M28" s="4"/>
    </row>
    <row r="29" spans="1:13" ht="15" customHeight="1">
      <c r="A29" s="349"/>
      <c r="B29" s="64" t="s">
        <v>4</v>
      </c>
      <c r="C29" s="42">
        <f t="shared" ref="C29:I29" si="6">IF(C27=0,0,C28/C27)</f>
        <v>0</v>
      </c>
      <c r="D29" s="42">
        <f t="shared" si="6"/>
        <v>0.66874999999999996</v>
      </c>
      <c r="E29" s="42">
        <f t="shared" si="6"/>
        <v>0.66874999999999996</v>
      </c>
      <c r="F29" s="42">
        <f t="shared" si="6"/>
        <v>0</v>
      </c>
      <c r="G29" s="42">
        <f t="shared" si="6"/>
        <v>0.66874999999999996</v>
      </c>
      <c r="H29" s="42">
        <f t="shared" si="6"/>
        <v>0.66874999999999996</v>
      </c>
      <c r="I29" s="42">
        <f t="shared" si="6"/>
        <v>0.66874999999999996</v>
      </c>
      <c r="J29" s="41"/>
      <c r="K29" s="42">
        <f>IF(K27=0,0,K28/K27)</f>
        <v>0.66874999999999996</v>
      </c>
      <c r="L29" s="4"/>
      <c r="M29" s="4"/>
    </row>
    <row r="30" spans="1:13" ht="15" customHeight="1">
      <c r="A30" s="71"/>
      <c r="B30" s="8"/>
      <c r="C30" s="17"/>
      <c r="D30" s="17"/>
      <c r="E30" s="17"/>
      <c r="F30" s="17"/>
      <c r="G30" s="17"/>
      <c r="H30" s="17"/>
      <c r="I30" s="17"/>
      <c r="J30" s="17"/>
      <c r="K30" s="17"/>
      <c r="L30" s="4"/>
      <c r="M30" s="4"/>
    </row>
    <row r="31" spans="1:13" ht="15" customHeight="1">
      <c r="A31" s="347" t="str">
        <f>'Week 1'!A31:A33</f>
        <v xml:space="preserve">Lobby Attendant                         AM Shift </v>
      </c>
      <c r="B31" s="64" t="s">
        <v>2</v>
      </c>
      <c r="C31" s="185">
        <f>+'Input Screen'!N$48</f>
        <v>7</v>
      </c>
      <c r="D31" s="185">
        <f>+'Input Screen'!N$49</f>
        <v>4</v>
      </c>
      <c r="E31" s="185">
        <f>+'Input Screen'!N$50</f>
        <v>4</v>
      </c>
      <c r="F31" s="185">
        <f>+'Input Screen'!N$51</f>
        <v>7</v>
      </c>
      <c r="G31" s="185">
        <f>+'Input Screen'!N$52</f>
        <v>7</v>
      </c>
      <c r="H31" s="185">
        <f>+'Input Screen'!N$53</f>
        <v>8</v>
      </c>
      <c r="I31" s="185">
        <f>+'Input Screen'!N$54</f>
        <v>8.5</v>
      </c>
      <c r="J31" s="23"/>
      <c r="K31" s="22">
        <f>SUM(C31:I31)</f>
        <v>45.5</v>
      </c>
      <c r="L31" s="4"/>
      <c r="M31" s="4"/>
    </row>
    <row r="32" spans="1:13" ht="15" customHeight="1">
      <c r="A32" s="348"/>
      <c r="B32" s="65" t="s">
        <v>3</v>
      </c>
      <c r="C32" s="22">
        <f>VLOOKUP(C6,'Labor Stds'!A14:Q76,11)</f>
        <v>7.5</v>
      </c>
      <c r="D32" s="22">
        <f>VLOOKUP(D6,'Labor Stds'!A14:Q76,11)</f>
        <v>7.5</v>
      </c>
      <c r="E32" s="22">
        <f>VLOOKUP(E6,'Labor Stds'!A14:Q76,11)</f>
        <v>7.5</v>
      </c>
      <c r="F32" s="22">
        <f>VLOOKUP(F6,'Labor Stds'!A14:Q76,11)</f>
        <v>7.5</v>
      </c>
      <c r="G32" s="22">
        <f>VLOOKUP(G6,'Labor Stds'!A14:Q76,11)</f>
        <v>7.5</v>
      </c>
      <c r="H32" s="22">
        <f>VLOOKUP(H6,'Labor Stds'!A14:Q76,11)</f>
        <v>7.5</v>
      </c>
      <c r="I32" s="22">
        <f>VLOOKUP(I6,'Labor Stds'!A14:Q76,11)</f>
        <v>7.5</v>
      </c>
      <c r="J32" s="23"/>
      <c r="K32" s="22">
        <f>SUM(C32:I32)</f>
        <v>52.5</v>
      </c>
      <c r="L32" s="4"/>
      <c r="M32" s="4"/>
    </row>
    <row r="33" spans="1:13" ht="15" customHeight="1">
      <c r="A33" s="349"/>
      <c r="B33" s="64" t="s">
        <v>4</v>
      </c>
      <c r="C33" s="42">
        <f t="shared" ref="C33:I33" si="7">IF(C31=0,0,C32/C31)</f>
        <v>1.0714285714285714</v>
      </c>
      <c r="D33" s="42">
        <f t="shared" si="7"/>
        <v>1.875</v>
      </c>
      <c r="E33" s="42">
        <f>IF(E31=0,0,E32/E31)</f>
        <v>1.875</v>
      </c>
      <c r="F33" s="42">
        <f t="shared" si="7"/>
        <v>1.0714285714285714</v>
      </c>
      <c r="G33" s="42">
        <f t="shared" si="7"/>
        <v>1.0714285714285714</v>
      </c>
      <c r="H33" s="42">
        <f>IF(H31=0,0,H32/H31)</f>
        <v>0.9375</v>
      </c>
      <c r="I33" s="42">
        <f t="shared" si="7"/>
        <v>0.88235294117647056</v>
      </c>
      <c r="J33" s="41"/>
      <c r="K33" s="42">
        <f>IF(K31=0,0,K32/K31)</f>
        <v>1.1538461538461537</v>
      </c>
      <c r="L33" s="4"/>
      <c r="M33" s="4"/>
    </row>
    <row r="34" spans="1:13" ht="15" customHeight="1">
      <c r="A34" s="71"/>
      <c r="B34" s="8"/>
      <c r="C34" s="17"/>
      <c r="D34" s="17"/>
      <c r="E34" s="17"/>
      <c r="F34" s="17"/>
      <c r="G34" s="17"/>
      <c r="H34" s="17"/>
      <c r="I34" s="17"/>
      <c r="J34" s="17"/>
      <c r="K34" s="17"/>
      <c r="L34" s="4"/>
      <c r="M34" s="4"/>
    </row>
    <row r="35" spans="1:13" ht="15" customHeight="1">
      <c r="A35" s="347" t="str">
        <f>'Week 1'!A35:A37</f>
        <v xml:space="preserve">Lobby Attendant                         PM Shift </v>
      </c>
      <c r="B35" s="64" t="s">
        <v>2</v>
      </c>
      <c r="C35" s="185">
        <f>+'Input Screen'!O$48</f>
        <v>7</v>
      </c>
      <c r="D35" s="185">
        <f>+'Input Screen'!O$49</f>
        <v>4</v>
      </c>
      <c r="E35" s="185">
        <f>+'Input Screen'!O$50</f>
        <v>4</v>
      </c>
      <c r="F35" s="185">
        <f>+'Input Screen'!O$51</f>
        <v>7</v>
      </c>
      <c r="G35" s="185">
        <f>+'Input Screen'!O$52</f>
        <v>8</v>
      </c>
      <c r="H35" s="185">
        <f>+'Input Screen'!O$53</f>
        <v>8</v>
      </c>
      <c r="I35" s="185">
        <f>+'Input Screen'!O$54</f>
        <v>7</v>
      </c>
      <c r="J35" s="23"/>
      <c r="K35" s="22">
        <f>SUM(C35:I35)</f>
        <v>45</v>
      </c>
      <c r="L35" s="4"/>
      <c r="M35" s="4"/>
    </row>
    <row r="36" spans="1:13" ht="15" customHeight="1">
      <c r="A36" s="348"/>
      <c r="B36" s="65" t="s">
        <v>3</v>
      </c>
      <c r="C36" s="22">
        <f>VLOOKUP(C6,'Labor Stds'!A14:Q76,12)</f>
        <v>7.5</v>
      </c>
      <c r="D36" s="22">
        <f>VLOOKUP(D6,'Labor Stds'!A14:Q76,12)</f>
        <v>7.5</v>
      </c>
      <c r="E36" s="22">
        <f>VLOOKUP(E6,'Labor Stds'!A14:Q76,12)</f>
        <v>7.5</v>
      </c>
      <c r="F36" s="22">
        <f>VLOOKUP(F6,'Labor Stds'!A14:Q76,12)</f>
        <v>7.5</v>
      </c>
      <c r="G36" s="22">
        <f>VLOOKUP(G6,'Labor Stds'!A14:Q76,12)</f>
        <v>7.5</v>
      </c>
      <c r="H36" s="22">
        <f>VLOOKUP(H6,'Labor Stds'!A14:Q76,12)</f>
        <v>7.5</v>
      </c>
      <c r="I36" s="22">
        <f>VLOOKUP(I6,'Labor Stds'!A14:Q76,12)</f>
        <v>7.5</v>
      </c>
      <c r="J36" s="23"/>
      <c r="K36" s="22">
        <f>SUM(C36:I36)</f>
        <v>52.5</v>
      </c>
      <c r="L36" s="4"/>
      <c r="M36" s="4"/>
    </row>
    <row r="37" spans="1:13" ht="15" customHeight="1">
      <c r="A37" s="349"/>
      <c r="B37" s="64" t="s">
        <v>4</v>
      </c>
      <c r="C37" s="42">
        <f t="shared" ref="C37:I37" si="8">IF(C35=0,0,C36/C35)</f>
        <v>1.0714285714285714</v>
      </c>
      <c r="D37" s="42">
        <f t="shared" si="8"/>
        <v>1.875</v>
      </c>
      <c r="E37" s="42">
        <f t="shared" si="8"/>
        <v>1.875</v>
      </c>
      <c r="F37" s="42">
        <f t="shared" si="8"/>
        <v>1.0714285714285714</v>
      </c>
      <c r="G37" s="42">
        <f t="shared" si="8"/>
        <v>0.9375</v>
      </c>
      <c r="H37" s="42">
        <f t="shared" si="8"/>
        <v>0.9375</v>
      </c>
      <c r="I37" s="42">
        <f t="shared" si="8"/>
        <v>1.0714285714285714</v>
      </c>
      <c r="J37" s="41"/>
      <c r="K37" s="42">
        <f>IF(K35=0,0,K36/K35)</f>
        <v>1.1666666666666667</v>
      </c>
      <c r="L37" s="4"/>
      <c r="M37" s="4"/>
    </row>
    <row r="38" spans="1:13" ht="15" customHeight="1">
      <c r="A38" s="71"/>
      <c r="B38" s="8"/>
      <c r="C38" s="17"/>
      <c r="D38" s="17"/>
      <c r="E38" s="17"/>
      <c r="F38" s="17"/>
      <c r="G38" s="17"/>
      <c r="H38" s="17"/>
      <c r="I38" s="17"/>
      <c r="J38" s="17"/>
      <c r="K38" s="17"/>
      <c r="L38" s="4"/>
      <c r="M38" s="4"/>
    </row>
    <row r="39" spans="1:13" ht="15" customHeight="1">
      <c r="A39" s="347" t="str">
        <f>'Week 1'!A39:A41</f>
        <v>Public Areas Attendant                       Grave Shift</v>
      </c>
      <c r="B39" s="64" t="s">
        <v>2</v>
      </c>
      <c r="C39" s="185">
        <f>+'Input Screen'!P$48</f>
        <v>16</v>
      </c>
      <c r="D39" s="185">
        <f>+'Input Screen'!P$49</f>
        <v>16</v>
      </c>
      <c r="E39" s="185">
        <f>+'Input Screen'!P$50</f>
        <v>24</v>
      </c>
      <c r="F39" s="185">
        <f>+'Input Screen'!P$51</f>
        <v>16</v>
      </c>
      <c r="G39" s="185">
        <f>+'Input Screen'!P$52</f>
        <v>15.75</v>
      </c>
      <c r="H39" s="185">
        <f>+'Input Screen'!P$53</f>
        <v>16</v>
      </c>
      <c r="I39" s="185">
        <f>+'Input Screen'!P$54</f>
        <v>8</v>
      </c>
      <c r="J39" s="23"/>
      <c r="K39" s="22">
        <f>SUM(C39:I39)</f>
        <v>111.75</v>
      </c>
      <c r="L39" s="4"/>
      <c r="M39" s="4"/>
    </row>
    <row r="40" spans="1:13" ht="15" customHeight="1">
      <c r="A40" s="348"/>
      <c r="B40" s="65" t="s">
        <v>3</v>
      </c>
      <c r="C40" s="22">
        <f>VLOOKUP(C6,'Labor Stds'!A14:Q76,13)</f>
        <v>11.42</v>
      </c>
      <c r="D40" s="22">
        <f>VLOOKUP(D6,'Labor Stds'!A14:Q76,13)</f>
        <v>11.42</v>
      </c>
      <c r="E40" s="22">
        <f>VLOOKUP(E6,'Labor Stds'!A14:Q76,13)</f>
        <v>11.42</v>
      </c>
      <c r="F40" s="22">
        <f>VLOOKUP(F6,'Labor Stds'!A14:Q76,13)</f>
        <v>11.42</v>
      </c>
      <c r="G40" s="22">
        <f>VLOOKUP(G6,'Labor Stds'!A14:Q76,13)</f>
        <v>11.42</v>
      </c>
      <c r="H40" s="22">
        <f>VLOOKUP(H6,'Labor Stds'!A14:Q76,13)</f>
        <v>11.42</v>
      </c>
      <c r="I40" s="22">
        <f>VLOOKUP(I6,'Labor Stds'!A14:Q76,13)</f>
        <v>11.42</v>
      </c>
      <c r="J40" s="26"/>
      <c r="K40" s="22">
        <f>SUM(C40:I40)</f>
        <v>79.94</v>
      </c>
      <c r="L40" s="4"/>
      <c r="M40" s="4"/>
    </row>
    <row r="41" spans="1:13" ht="15" customHeight="1">
      <c r="A41" s="349"/>
      <c r="B41" s="64" t="s">
        <v>4</v>
      </c>
      <c r="C41" s="42">
        <f t="shared" ref="C41:I41" si="9">IF(C39=0,0,C40/C39)</f>
        <v>0.71375</v>
      </c>
      <c r="D41" s="42">
        <f t="shared" si="9"/>
        <v>0.71375</v>
      </c>
      <c r="E41" s="42">
        <f t="shared" si="9"/>
        <v>0.47583333333333333</v>
      </c>
      <c r="F41" s="42">
        <f t="shared" si="9"/>
        <v>0.71375</v>
      </c>
      <c r="G41" s="42">
        <f t="shared" si="9"/>
        <v>0.7250793650793651</v>
      </c>
      <c r="H41" s="42">
        <f t="shared" si="9"/>
        <v>0.71375</v>
      </c>
      <c r="I41" s="42">
        <f t="shared" si="9"/>
        <v>1.4275</v>
      </c>
      <c r="J41" s="41"/>
      <c r="K41" s="42">
        <f>IF(K39=0,0,K40/K39)</f>
        <v>0.71534675615212528</v>
      </c>
      <c r="L41" s="4"/>
      <c r="M41" s="4"/>
    </row>
    <row r="42" spans="1:13" ht="15" customHeight="1">
      <c r="A42" s="71"/>
      <c r="B42" s="8"/>
      <c r="C42" s="17"/>
      <c r="D42" s="17"/>
      <c r="E42" s="17"/>
      <c r="F42" s="17"/>
      <c r="G42" s="17"/>
      <c r="H42" s="17"/>
      <c r="I42" s="17"/>
      <c r="J42" s="17"/>
      <c r="K42" s="17"/>
      <c r="L42" s="4"/>
      <c r="M42" s="4"/>
    </row>
    <row r="43" spans="1:13" ht="15" customHeight="1">
      <c r="A43" s="336" t="s">
        <v>141</v>
      </c>
      <c r="B43" s="64" t="s">
        <v>2</v>
      </c>
      <c r="C43" s="185">
        <f>+'Input Screen'!Q$48</f>
        <v>30.5</v>
      </c>
      <c r="D43" s="185">
        <f>+'Input Screen'!Q$49</f>
        <v>30.5</v>
      </c>
      <c r="E43" s="185">
        <f>+'Input Screen'!Q$50</f>
        <v>24</v>
      </c>
      <c r="F43" s="185">
        <f>+'Input Screen'!Q$51</f>
        <v>40</v>
      </c>
      <c r="G43" s="185">
        <f>+'Input Screen'!Q$52</f>
        <v>39</v>
      </c>
      <c r="H43" s="185">
        <f>+'Input Screen'!Q$53</f>
        <v>38.5</v>
      </c>
      <c r="I43" s="185">
        <f>+'Input Screen'!Q$54</f>
        <v>30.5</v>
      </c>
      <c r="J43" s="23"/>
      <c r="K43" s="22">
        <f>SUM(C43:I43)</f>
        <v>233</v>
      </c>
      <c r="L43" s="4"/>
      <c r="M43" s="4"/>
    </row>
    <row r="44" spans="1:13" ht="15" customHeight="1">
      <c r="A44" s="348"/>
      <c r="B44" s="65" t="s">
        <v>3</v>
      </c>
      <c r="C44" s="22">
        <f>VLOOKUP(C11,'Labor Stds'!A14:Q76,14)</f>
        <v>30</v>
      </c>
      <c r="D44" s="22">
        <f>VLOOKUP(D11,'Labor Stds'!A14:Q76,14)</f>
        <v>30</v>
      </c>
      <c r="E44" s="22">
        <f>VLOOKUP(E11,'Labor Stds'!A14:Q76,14)</f>
        <v>16.530612244897959</v>
      </c>
      <c r="F44" s="22">
        <f>VLOOKUP(F11,'Labor Stds'!A14:Q76,14)</f>
        <v>30</v>
      </c>
      <c r="G44" s="22">
        <f>VLOOKUP(G11,'Labor Stds'!A14:Q76,14)</f>
        <v>30</v>
      </c>
      <c r="H44" s="22">
        <f>VLOOKUP(H11,'Labor Stds'!A14:Q76,14)</f>
        <v>30</v>
      </c>
      <c r="I44" s="22">
        <f>VLOOKUP(I11,'Labor Stds'!A14:Q76,14)</f>
        <v>30</v>
      </c>
      <c r="J44" s="23"/>
      <c r="K44" s="22">
        <f>SUM(C44:I44)</f>
        <v>196.53061224489795</v>
      </c>
      <c r="L44" s="4"/>
      <c r="M44" s="4"/>
    </row>
    <row r="45" spans="1:13" ht="15" customHeight="1">
      <c r="A45" s="349"/>
      <c r="B45" s="64" t="s">
        <v>4</v>
      </c>
      <c r="C45" s="42">
        <f t="shared" ref="C45:I45" si="10">IF(C43=0,0,C44/C43)</f>
        <v>0.98360655737704916</v>
      </c>
      <c r="D45" s="42">
        <f t="shared" si="10"/>
        <v>0.98360655737704916</v>
      </c>
      <c r="E45" s="42">
        <f t="shared" si="10"/>
        <v>0.68877551020408168</v>
      </c>
      <c r="F45" s="42">
        <f t="shared" si="10"/>
        <v>0.75</v>
      </c>
      <c r="G45" s="42">
        <f t="shared" si="10"/>
        <v>0.76923076923076927</v>
      </c>
      <c r="H45" s="42">
        <f t="shared" si="10"/>
        <v>0.77922077922077926</v>
      </c>
      <c r="I45" s="42">
        <f t="shared" si="10"/>
        <v>0.98360655737704916</v>
      </c>
      <c r="J45" s="41"/>
      <c r="K45" s="42">
        <f>IF(K43=0,0,K44/K43)</f>
        <v>0.84347902251029161</v>
      </c>
      <c r="L45" s="4"/>
      <c r="M45" s="4"/>
    </row>
    <row r="46" spans="1:13" ht="15" customHeight="1">
      <c r="A46" s="71"/>
      <c r="B46" s="8"/>
      <c r="C46" s="17"/>
      <c r="D46" s="17"/>
      <c r="E46" s="17"/>
      <c r="F46" s="17"/>
      <c r="G46" s="17"/>
      <c r="H46" s="17"/>
      <c r="I46" s="17"/>
      <c r="J46" s="17"/>
      <c r="K46" s="17"/>
      <c r="L46" s="4"/>
      <c r="M46" s="4"/>
    </row>
    <row r="47" spans="1:13" ht="15" customHeight="1">
      <c r="A47" s="347" t="str">
        <f>'Week 1'!A47:A49</f>
        <v>Rooms Coordinator                              AM Shift</v>
      </c>
      <c r="B47" s="64" t="s">
        <v>2</v>
      </c>
      <c r="C47" s="185">
        <f>+'Input Screen'!R$48</f>
        <v>8</v>
      </c>
      <c r="D47" s="185">
        <f>+'Input Screen'!R$49</f>
        <v>8</v>
      </c>
      <c r="E47" s="185">
        <f>+'Input Screen'!R$50</f>
        <v>3.25</v>
      </c>
      <c r="F47" s="185">
        <f>+'Input Screen'!R$51</f>
        <v>11.25</v>
      </c>
      <c r="G47" s="185">
        <f>+'Input Screen'!R$52</f>
        <v>11.25</v>
      </c>
      <c r="H47" s="185">
        <f>+'Input Screen'!R$53</f>
        <v>11.75</v>
      </c>
      <c r="I47" s="185">
        <f>+'Input Screen'!R$54</f>
        <v>4</v>
      </c>
      <c r="J47" s="23"/>
      <c r="K47" s="22">
        <f>SUM(C47:I47)</f>
        <v>57.5</v>
      </c>
      <c r="L47" s="4"/>
      <c r="M47" s="4"/>
    </row>
    <row r="48" spans="1:13" ht="15" customHeight="1">
      <c r="A48" s="348"/>
      <c r="B48" s="65" t="s">
        <v>3</v>
      </c>
      <c r="C48" s="22">
        <f>VLOOKUP(C11,'Labor Stds'!A14:Q76,15)</f>
        <v>8</v>
      </c>
      <c r="D48" s="22">
        <f>VLOOKUP(D11,'Labor Stds'!A14:Q76,15)</f>
        <v>8</v>
      </c>
      <c r="E48" s="22">
        <f>VLOOKUP(E11,'Labor Stds'!A14:Q76,15)</f>
        <v>8</v>
      </c>
      <c r="F48" s="22">
        <f>VLOOKUP(F11,'Labor Stds'!A14:Q76,15)</f>
        <v>8</v>
      </c>
      <c r="G48" s="22">
        <f>VLOOKUP(G11,'Labor Stds'!A14:Q76,15)</f>
        <v>8</v>
      </c>
      <c r="H48" s="22">
        <f>VLOOKUP(H11,'Labor Stds'!A14:Q76,15)</f>
        <v>8</v>
      </c>
      <c r="I48" s="22">
        <f>VLOOKUP(I11,'Labor Stds'!A14:Q76,15)</f>
        <v>8</v>
      </c>
      <c r="J48" s="23"/>
      <c r="K48" s="22">
        <f>SUM(C48:I48)</f>
        <v>56</v>
      </c>
      <c r="L48" s="4"/>
      <c r="M48" s="4"/>
    </row>
    <row r="49" spans="1:13" ht="15" customHeight="1">
      <c r="A49" s="349"/>
      <c r="B49" s="64" t="s">
        <v>4</v>
      </c>
      <c r="C49" s="42">
        <f t="shared" ref="C49:I49" si="11">IF(C47=0,0,C48/C47)</f>
        <v>1</v>
      </c>
      <c r="D49" s="42">
        <f t="shared" si="11"/>
        <v>1</v>
      </c>
      <c r="E49" s="42">
        <f t="shared" si="11"/>
        <v>2.4615384615384617</v>
      </c>
      <c r="F49" s="42">
        <f t="shared" si="11"/>
        <v>0.71111111111111114</v>
      </c>
      <c r="G49" s="42">
        <f t="shared" si="11"/>
        <v>0.71111111111111114</v>
      </c>
      <c r="H49" s="42">
        <f t="shared" si="11"/>
        <v>0.68085106382978722</v>
      </c>
      <c r="I49" s="42">
        <f t="shared" si="11"/>
        <v>2</v>
      </c>
      <c r="J49" s="41"/>
      <c r="K49" s="42">
        <f>IF(K47=0,0,K48/K47)</f>
        <v>0.97391304347826091</v>
      </c>
      <c r="L49" s="4"/>
      <c r="M49" s="4"/>
    </row>
    <row r="50" spans="1:13" ht="15" customHeight="1">
      <c r="A50" s="71"/>
      <c r="B50" s="8"/>
      <c r="C50" s="17"/>
      <c r="D50" s="17"/>
      <c r="E50" s="17"/>
      <c r="F50" s="17"/>
      <c r="G50" s="17"/>
      <c r="H50" s="17"/>
      <c r="I50" s="17"/>
      <c r="J50" s="17"/>
      <c r="K50" s="17"/>
      <c r="L50" s="4"/>
      <c r="M50" s="4"/>
    </row>
    <row r="51" spans="1:13" ht="15" customHeight="1">
      <c r="A51" s="347" t="str">
        <f>'Week 1'!A51:A53</f>
        <v>Floor Supervisors                          PM Shift</v>
      </c>
      <c r="B51" s="64" t="s">
        <v>2</v>
      </c>
      <c r="C51" s="185">
        <f>+'Input Screen'!S$48</f>
        <v>7.5</v>
      </c>
      <c r="D51" s="185">
        <f>+'Input Screen'!S$49</f>
        <v>7.5</v>
      </c>
      <c r="E51" s="185">
        <f>+'Input Screen'!S$50</f>
        <v>8</v>
      </c>
      <c r="F51" s="185">
        <f>+'Input Screen'!S$51</f>
        <v>8</v>
      </c>
      <c r="G51" s="185">
        <f>+'Input Screen'!S$52</f>
        <v>8</v>
      </c>
      <c r="H51" s="185">
        <f>+'Input Screen'!S$53</f>
        <v>8</v>
      </c>
      <c r="I51" s="185">
        <f>+'Input Screen'!S$54</f>
        <v>8.25</v>
      </c>
      <c r="J51" s="23"/>
      <c r="K51" s="22">
        <f>SUM(C51:I51)</f>
        <v>55.25</v>
      </c>
      <c r="L51" s="4"/>
      <c r="M51" s="4"/>
    </row>
    <row r="52" spans="1:13" ht="15" customHeight="1">
      <c r="A52" s="348"/>
      <c r="B52" s="65" t="s">
        <v>3</v>
      </c>
      <c r="C52" s="22">
        <f>VLOOKUP(C11,'Labor Stds'!A14:Q76,16)</f>
        <v>13.7</v>
      </c>
      <c r="D52" s="22">
        <f>VLOOKUP(D11,'Labor Stds'!A14:Q76,16)</f>
        <v>13.7</v>
      </c>
      <c r="E52" s="22">
        <f>VLOOKUP(E11,'Labor Stds'!A14:Q76,16)</f>
        <v>13.7</v>
      </c>
      <c r="F52" s="22">
        <f>VLOOKUP(F11,'Labor Stds'!A14:Q76,16)</f>
        <v>13.7</v>
      </c>
      <c r="G52" s="22">
        <f>VLOOKUP(G11,'Labor Stds'!A14:Q76,16)</f>
        <v>13.7</v>
      </c>
      <c r="H52" s="22">
        <f>VLOOKUP(H11,'Labor Stds'!A14:Q76,16)</f>
        <v>13.7</v>
      </c>
      <c r="I52" s="22">
        <f>VLOOKUP(I11,'Labor Stds'!A14:Q76,16)</f>
        <v>13.7</v>
      </c>
      <c r="J52" s="23"/>
      <c r="K52" s="22">
        <f>SUM(C52:I52)</f>
        <v>95.9</v>
      </c>
      <c r="L52" s="4"/>
      <c r="M52" s="4"/>
    </row>
    <row r="53" spans="1:13" ht="15" customHeight="1">
      <c r="A53" s="349"/>
      <c r="B53" s="64" t="s">
        <v>4</v>
      </c>
      <c r="C53" s="42">
        <f t="shared" ref="C53:I53" si="12">IF(C51=0,0,C52/C51)</f>
        <v>1.8266666666666667</v>
      </c>
      <c r="D53" s="42">
        <f t="shared" si="12"/>
        <v>1.8266666666666667</v>
      </c>
      <c r="E53" s="42">
        <f t="shared" si="12"/>
        <v>1.7124999999999999</v>
      </c>
      <c r="F53" s="42">
        <f t="shared" si="12"/>
        <v>1.7124999999999999</v>
      </c>
      <c r="G53" s="42">
        <f t="shared" si="12"/>
        <v>1.7124999999999999</v>
      </c>
      <c r="H53" s="42">
        <f t="shared" si="12"/>
        <v>1.7124999999999999</v>
      </c>
      <c r="I53" s="42">
        <f t="shared" si="12"/>
        <v>1.6606060606060604</v>
      </c>
      <c r="J53" s="41"/>
      <c r="K53" s="42">
        <f>IF(K51=0,0,K52/K51)</f>
        <v>1.7357466063348417</v>
      </c>
      <c r="L53" s="4"/>
      <c r="M53" s="4"/>
    </row>
    <row r="54" spans="1:13" ht="15" customHeight="1">
      <c r="A54" s="71"/>
      <c r="B54" s="8"/>
      <c r="C54" s="17"/>
      <c r="D54" s="17"/>
      <c r="E54" s="17"/>
      <c r="F54" s="17"/>
      <c r="G54" s="17"/>
      <c r="H54" s="17"/>
      <c r="I54" s="17"/>
      <c r="J54" s="17"/>
      <c r="K54" s="17"/>
      <c r="L54" s="4"/>
      <c r="M54" s="4"/>
    </row>
    <row r="55" spans="1:13" ht="15" customHeight="1">
      <c r="A55" s="347" t="str">
        <f>'Week 1'!A55:A57</f>
        <v>Floor Managers                         AM Shift</v>
      </c>
      <c r="B55" s="64" t="s">
        <v>2</v>
      </c>
      <c r="C55" s="185">
        <f>+'Input Screen'!T$48</f>
        <v>16</v>
      </c>
      <c r="D55" s="185">
        <f>+'Input Screen'!T$49</f>
        <v>15.5</v>
      </c>
      <c r="E55" s="185">
        <f>+'Input Screen'!T$50</f>
        <v>15</v>
      </c>
      <c r="F55" s="185">
        <f>+'Input Screen'!T$51</f>
        <v>16.75</v>
      </c>
      <c r="G55" s="185">
        <f>+'Input Screen'!T$52</f>
        <v>16.25</v>
      </c>
      <c r="H55" s="185">
        <f>+'Input Screen'!T$53</f>
        <v>16</v>
      </c>
      <c r="I55" s="185">
        <f>+'Input Screen'!T$54</f>
        <v>16.5</v>
      </c>
      <c r="J55" s="23"/>
      <c r="K55" s="22">
        <f>SUM(C55:I55)</f>
        <v>112</v>
      </c>
      <c r="L55" s="4"/>
    </row>
    <row r="56" spans="1:13" ht="15" customHeight="1">
      <c r="A56" s="348"/>
      <c r="B56" s="65" t="s">
        <v>3</v>
      </c>
      <c r="C56" s="22">
        <f>VLOOKUP(C11,'Labor Stds'!A14:Q76,17)</f>
        <v>11.43</v>
      </c>
      <c r="D56" s="22">
        <f>VLOOKUP(D11,'Labor Stds'!A14:Q76,17)</f>
        <v>11.43</v>
      </c>
      <c r="E56" s="22">
        <f>VLOOKUP(E11,'Labor Stds'!A14:Q76,17)</f>
        <v>11.43</v>
      </c>
      <c r="F56" s="22">
        <f>VLOOKUP(F11,'Labor Stds'!A14:Q76,17)</f>
        <v>11.43</v>
      </c>
      <c r="G56" s="22">
        <f>VLOOKUP(G11,'Labor Stds'!A14:Q76,17)</f>
        <v>11.43</v>
      </c>
      <c r="H56" s="22">
        <f>VLOOKUP(H11,'Labor Stds'!A14:Q76,17)</f>
        <v>11.43</v>
      </c>
      <c r="I56" s="22">
        <f>VLOOKUP(I11,'Labor Stds'!A14:Q76,17)</f>
        <v>11.43</v>
      </c>
      <c r="J56" s="23"/>
      <c r="K56" s="22">
        <f>SUM(C56:I56)</f>
        <v>80.009999999999991</v>
      </c>
      <c r="L56" s="4"/>
    </row>
    <row r="57" spans="1:13" ht="15" customHeight="1">
      <c r="A57" s="349"/>
      <c r="B57" s="64" t="s">
        <v>4</v>
      </c>
      <c r="C57" s="42">
        <f t="shared" ref="C57:I57" si="13">IF(C55=0,0,C56/C55)</f>
        <v>0.71437499999999998</v>
      </c>
      <c r="D57" s="42">
        <f>IF(D55=0,0,D56/D55)</f>
        <v>0.73741935483870968</v>
      </c>
      <c r="E57" s="42">
        <f t="shared" si="13"/>
        <v>0.76200000000000001</v>
      </c>
      <c r="F57" s="42">
        <f t="shared" si="13"/>
        <v>0.68238805970149252</v>
      </c>
      <c r="G57" s="42">
        <f t="shared" si="13"/>
        <v>0.70338461538461539</v>
      </c>
      <c r="H57" s="42">
        <f t="shared" si="13"/>
        <v>0.71437499999999998</v>
      </c>
      <c r="I57" s="42">
        <f t="shared" si="13"/>
        <v>0.69272727272727275</v>
      </c>
      <c r="J57" s="41"/>
      <c r="K57" s="42">
        <f>IF(K55=0,0,K56/K55)</f>
        <v>0.71437499999999987</v>
      </c>
      <c r="L57" s="4"/>
    </row>
    <row r="58" spans="1:13" ht="15" customHeight="1">
      <c r="A58" s="71"/>
      <c r="B58" s="66"/>
      <c r="C58" s="27"/>
      <c r="D58" s="27"/>
      <c r="E58" s="27"/>
      <c r="F58" s="27"/>
      <c r="G58" s="27"/>
      <c r="H58" s="27"/>
      <c r="I58" s="27"/>
      <c r="J58" s="24"/>
      <c r="K58" s="27"/>
      <c r="L58" s="4"/>
    </row>
    <row r="59" spans="1:13" ht="15" customHeight="1">
      <c r="A59" s="347" t="str">
        <f>'Week 1'!A59:A61</f>
        <v>Overtime Premium Cost</v>
      </c>
      <c r="B59" s="64" t="s">
        <v>70</v>
      </c>
      <c r="C59" s="185">
        <f>+'Input Screen'!U$48</f>
        <v>0</v>
      </c>
      <c r="D59" s="185">
        <f>+'Input Screen'!U$49</f>
        <v>4.75</v>
      </c>
      <c r="E59" s="185">
        <f>+'Input Screen'!U$50</f>
        <v>0</v>
      </c>
      <c r="F59" s="185">
        <f>+'Input Screen'!U$51</f>
        <v>0.25</v>
      </c>
      <c r="G59" s="185">
        <f>+'Input Screen'!U$52</f>
        <v>0</v>
      </c>
      <c r="H59" s="185">
        <f>+'Input Screen'!U$53</f>
        <v>0.25</v>
      </c>
      <c r="I59" s="185">
        <f>+'Input Screen'!U$54</f>
        <v>0.25</v>
      </c>
      <c r="J59" s="23"/>
      <c r="K59" s="22">
        <f>SUM(C59:I59)</f>
        <v>5.5</v>
      </c>
      <c r="L59" s="4"/>
    </row>
    <row r="60" spans="1:13" ht="15" customHeight="1">
      <c r="A60" s="348"/>
      <c r="B60" s="65" t="s">
        <v>71</v>
      </c>
      <c r="C60" s="28">
        <f>C59*'Labor Stds'!$S$10</f>
        <v>0</v>
      </c>
      <c r="D60" s="28">
        <f>D59*'Labor Stds'!$S$10</f>
        <v>113.02387500000003</v>
      </c>
      <c r="E60" s="28">
        <f>E59*'Labor Stds'!$S$10</f>
        <v>0</v>
      </c>
      <c r="F60" s="28">
        <f>F59*'Labor Stds'!$S$10</f>
        <v>5.9486250000000016</v>
      </c>
      <c r="G60" s="28">
        <f>G59*'Labor Stds'!$S$10</f>
        <v>0</v>
      </c>
      <c r="H60" s="28">
        <f>H59*'Labor Stds'!$S$10</f>
        <v>5.9486250000000016</v>
      </c>
      <c r="I60" s="28">
        <f>I59*'Labor Stds'!$S$10</f>
        <v>5.9486250000000016</v>
      </c>
      <c r="J60" s="23"/>
      <c r="K60" s="28">
        <f>SUM(C60:I60)</f>
        <v>130.86975000000004</v>
      </c>
      <c r="L60" s="4"/>
    </row>
    <row r="61" spans="1:13" ht="15" customHeight="1">
      <c r="A61" s="349"/>
      <c r="B61" s="64" t="s">
        <v>17</v>
      </c>
      <c r="C61" s="28">
        <f>C60/3</f>
        <v>0</v>
      </c>
      <c r="D61" s="28">
        <f t="shared" ref="D61:I61" si="14">D60/3</f>
        <v>37.674625000000013</v>
      </c>
      <c r="E61" s="28">
        <f t="shared" si="14"/>
        <v>0</v>
      </c>
      <c r="F61" s="28">
        <f t="shared" si="14"/>
        <v>1.9828750000000006</v>
      </c>
      <c r="G61" s="28">
        <f t="shared" si="14"/>
        <v>0</v>
      </c>
      <c r="H61" s="28">
        <f t="shared" si="14"/>
        <v>1.9828750000000006</v>
      </c>
      <c r="I61" s="28">
        <f t="shared" si="14"/>
        <v>1.9828750000000006</v>
      </c>
      <c r="J61" s="48"/>
      <c r="K61" s="28">
        <f>SUM(C61:I61)</f>
        <v>43.623250000000013</v>
      </c>
      <c r="L61" s="4"/>
    </row>
    <row r="62" spans="1:13" ht="15" customHeight="1">
      <c r="A62" s="71"/>
      <c r="B62" s="8"/>
      <c r="C62" s="17"/>
      <c r="D62" s="17"/>
      <c r="E62" s="17"/>
      <c r="F62" s="17"/>
      <c r="G62" s="17"/>
      <c r="H62" s="17"/>
      <c r="I62" s="17"/>
      <c r="J62" s="17"/>
      <c r="K62" s="17"/>
      <c r="L62" s="4"/>
    </row>
    <row r="63" spans="1:13" ht="15" customHeight="1">
      <c r="A63" s="347" t="str">
        <f>'Week 1'!A63:A65</f>
        <v>Total Labor Hours</v>
      </c>
      <c r="B63" s="64" t="s">
        <v>2</v>
      </c>
      <c r="C63" s="18">
        <f>SUM(C15,C19,C23,C27,C31,C35,C39,C43,C47,C51,C55)</f>
        <v>204.25</v>
      </c>
      <c r="D63" s="18">
        <f t="shared" ref="D63:I63" si="15">SUM(D15,D19,D23,D27,D31,D35,D39,D43,D47,D51,D55)</f>
        <v>220.5</v>
      </c>
      <c r="E63" s="18">
        <f t="shared" si="15"/>
        <v>153.25</v>
      </c>
      <c r="F63" s="18">
        <f t="shared" si="15"/>
        <v>218.25</v>
      </c>
      <c r="G63" s="18">
        <f t="shared" si="15"/>
        <v>233.75</v>
      </c>
      <c r="H63" s="18">
        <f t="shared" si="15"/>
        <v>233</v>
      </c>
      <c r="I63" s="18">
        <f t="shared" si="15"/>
        <v>202.25</v>
      </c>
      <c r="J63" s="17"/>
      <c r="K63" s="18">
        <f>SUM(C63:I63)</f>
        <v>1465.25</v>
      </c>
      <c r="L63" s="29"/>
    </row>
    <row r="64" spans="1:13" ht="15" customHeight="1">
      <c r="A64" s="348"/>
      <c r="B64" s="65" t="s">
        <v>3</v>
      </c>
      <c r="C64" s="18">
        <f>SUM(C16,C20,C24,C28,C32,C36,C40,C44,C48,C52,C56)</f>
        <v>210.38033033033034</v>
      </c>
      <c r="D64" s="18">
        <f t="shared" ref="D64:I64" si="16">SUM(D16,D20,D24,D28,D32,D36,D40,D44,D48,D52,D56)</f>
        <v>210.25100485100484</v>
      </c>
      <c r="E64" s="18">
        <f t="shared" si="16"/>
        <v>149.11529692958266</v>
      </c>
      <c r="F64" s="18">
        <f t="shared" si="16"/>
        <v>210.38033033033034</v>
      </c>
      <c r="G64" s="18">
        <f t="shared" si="16"/>
        <v>218.13273273273273</v>
      </c>
      <c r="H64" s="18">
        <f t="shared" si="16"/>
        <v>193.81591591591589</v>
      </c>
      <c r="I64" s="18">
        <f t="shared" si="16"/>
        <v>197.94620004620003</v>
      </c>
      <c r="J64" s="23"/>
      <c r="K64" s="18">
        <f>SUM(C64:I64)</f>
        <v>1390.0218111360969</v>
      </c>
      <c r="L64" s="4"/>
    </row>
    <row r="65" spans="1:12" ht="15" customHeight="1">
      <c r="A65" s="349"/>
      <c r="B65" s="64" t="s">
        <v>4</v>
      </c>
      <c r="C65" s="42">
        <f t="shared" ref="C65:I65" si="17">IF(C63=0,0,C64/C63)</f>
        <v>1.0300138571864399</v>
      </c>
      <c r="D65" s="42">
        <f t="shared" si="17"/>
        <v>0.95351929637643917</v>
      </c>
      <c r="E65" s="42">
        <f t="shared" si="17"/>
        <v>0.97301988208536805</v>
      </c>
      <c r="F65" s="42">
        <f t="shared" si="17"/>
        <v>0.96394194882167394</v>
      </c>
      <c r="G65" s="42">
        <f t="shared" si="17"/>
        <v>0.93318816142345551</v>
      </c>
      <c r="H65" s="42">
        <f t="shared" si="17"/>
        <v>0.8318279653043601</v>
      </c>
      <c r="I65" s="42">
        <f t="shared" si="17"/>
        <v>0.97872039577849212</v>
      </c>
      <c r="J65" s="41"/>
      <c r="K65" s="42">
        <f>IF(K63=0,0,K64/K63)</f>
        <v>0.94865846178883939</v>
      </c>
      <c r="L65" s="4"/>
    </row>
    <row r="66" spans="1:12" ht="15" customHeight="1">
      <c r="A66" s="135"/>
      <c r="B66" s="66"/>
      <c r="C66" s="132"/>
      <c r="D66" s="132"/>
      <c r="E66" s="132"/>
      <c r="F66" s="132"/>
      <c r="G66" s="132"/>
      <c r="H66" s="132"/>
      <c r="I66" s="132"/>
      <c r="J66" s="41"/>
      <c r="K66" s="132"/>
      <c r="L66" s="4"/>
    </row>
    <row r="67" spans="1:12" ht="15" customHeight="1">
      <c r="A67" s="336" t="s">
        <v>126</v>
      </c>
      <c r="B67" s="64" t="s">
        <v>127</v>
      </c>
      <c r="C67" s="28">
        <f>C15*'Labor Stds'!$G$10+C19*'Labor Stds'!$H$10+C23*'Labor Stds'!$I$10+C27*'Labor Stds'!$J$10+C31*'Labor Stds'!$K$10+C35*'Labor Stds'!$L$10+C39*'Labor Stds'!$M$10+C43*'Labor Stds'!$N$10+C47*'Labor Stds'!$O$10+C51*'Labor Stds'!$P$10+C55*'Labor Stds'!$Q$10+C61</f>
        <v>2892.4650000000001</v>
      </c>
      <c r="D67" s="28">
        <f>D15*'Labor Stds'!$G$10+D19*'Labor Stds'!$H$10+D23*'Labor Stds'!$I$10+D27*'Labor Stds'!$J$10+D31*'Labor Stds'!$K$10+D35*'Labor Stds'!$L$10+D39*'Labor Stds'!$M$10+D43*'Labor Stds'!$N$10+D47*'Labor Stds'!$O$10+D51*'Labor Stds'!$P$10+D55*'Labor Stds'!$Q$10+D61</f>
        <v>3140.4696249999997</v>
      </c>
      <c r="E67" s="28">
        <f>E15*'Labor Stds'!$G$10+E19*'Labor Stds'!$H$10+E23*'Labor Stds'!$I$10+E27*'Labor Stds'!$J$10+E31*'Labor Stds'!$K$10+E35*'Labor Stds'!$L$10+E39*'Labor Stds'!$M$10+E43*'Labor Stds'!$N$10+E47*'Labor Stds'!$O$10+E51*'Labor Stds'!$P$10+E55*'Labor Stds'!$Q$10+E61</f>
        <v>2198.0200000000004</v>
      </c>
      <c r="F67" s="28">
        <f>F15*'Labor Stds'!$G$10+F19*'Labor Stds'!$H$10+F23*'Labor Stds'!$I$10+F27*'Labor Stds'!$J$10+F31*'Labor Stds'!$K$10+F35*'Labor Stds'!$L$10+F39*'Labor Stds'!$M$10+F43*'Labor Stds'!$N$10+F47*'Labor Stds'!$O$10+F51*'Labor Stds'!$P$10+F55*'Labor Stds'!$Q$10+F61</f>
        <v>3093.830375</v>
      </c>
      <c r="G67" s="28">
        <f>G15*'Labor Stds'!$G$10+G19*'Labor Stds'!$H$10+G23*'Labor Stds'!$I$10+G27*'Labor Stds'!$J$10+G31*'Labor Stds'!$K$10+G35*'Labor Stds'!$L$10+G39*'Labor Stds'!$M$10+G43*'Labor Stds'!$N$10+G47*'Labor Stds'!$O$10+G51*'Labor Stds'!$P$10+G55*'Labor Stds'!$Q$10+G61</f>
        <v>3292.2324999999996</v>
      </c>
      <c r="H67" s="28">
        <f>H15*'Labor Stds'!$G$10+H19*'Labor Stds'!$H$10+H23*'Labor Stds'!$I$10+H27*'Labor Stds'!$J$10+H31*'Labor Stds'!$K$10+H35*'Labor Stds'!$L$10+H39*'Labor Stds'!$M$10+H43*'Labor Stds'!$N$10+H47*'Labor Stds'!$O$10+H51*'Labor Stds'!$P$10+H55*'Labor Stds'!$Q$10+H61</f>
        <v>3282.5678750000002</v>
      </c>
      <c r="I67" s="28">
        <f>I15*'Labor Stds'!$G$10+I19*'Labor Stds'!$H$10+I23*'Labor Stds'!$I$10+I27*'Labor Stds'!$J$10+I31*'Labor Stds'!$K$10+I35*'Labor Stds'!$L$10+I39*'Labor Stds'!$M$10+I43*'Labor Stds'!$N$10+I47*'Labor Stds'!$O$10+I51*'Labor Stds'!$P$10+I55*'Labor Stds'!$Q$10+I61</f>
        <v>2866.6678749999996</v>
      </c>
      <c r="J67" s="17"/>
      <c r="K67" s="28">
        <f>SUM(C67:I67)</f>
        <v>20766.253249999998</v>
      </c>
      <c r="L67" s="4"/>
    </row>
    <row r="68" spans="1:12" ht="15" customHeight="1">
      <c r="A68" s="348"/>
      <c r="B68" s="65" t="s">
        <v>128</v>
      </c>
      <c r="C68" s="28">
        <f>C16*'Labor Stds'!$G$10+C20*'Labor Stds'!$H$10+C24*'Labor Stds'!$I$10+C28*'Labor Stds'!$J$10+C32*'Labor Stds'!$K$10+C36*'Labor Stds'!$L$10+C40*'Labor Stds'!$M$10+C44*'Labor Stds'!$N$10+C48*'Labor Stds'!$O$10+C52*'Labor Stds'!$P$10+C56*'Labor Stds'!$Q$10</f>
        <v>2931.3158801801806</v>
      </c>
      <c r="D68" s="28">
        <f>D16*'Labor Stds'!$G$10+D20*'Labor Stds'!$H$10+D24*'Labor Stds'!$I$10+D28*'Labor Stds'!$J$10+D32*'Labor Stds'!$K$10+D36*'Labor Stds'!$L$10+D40*'Labor Stds'!$M$10+D44*'Labor Stds'!$N$10+D48*'Labor Stds'!$O$10+D52*'Labor Stds'!$P$10+D56*'Labor Stds'!$Q$10</f>
        <v>2929.601024324325</v>
      </c>
      <c r="E68" s="28">
        <f>E16*'Labor Stds'!$G$10+E20*'Labor Stds'!$H$10+E24*'Labor Stds'!$I$10+E28*'Labor Stds'!$J$10+E32*'Labor Stds'!$K$10+E36*'Labor Stds'!$L$10+E40*'Labor Stds'!$M$10+E44*'Labor Stds'!$N$10+E48*'Labor Stds'!$O$10+E52*'Labor Stds'!$P$10+E56*'Labor Stds'!$Q$10</f>
        <v>2118.9415372862659</v>
      </c>
      <c r="F68" s="28">
        <f>F16*'Labor Stds'!$G$10+F20*'Labor Stds'!$H$10+F24*'Labor Stds'!$I$10+F28*'Labor Stds'!$J$10+F32*'Labor Stds'!$K$10+F36*'Labor Stds'!$L$10+F40*'Labor Stds'!$M$10+F44*'Labor Stds'!$N$10+F48*'Labor Stds'!$O$10+F52*'Labor Stds'!$P$10+F56*'Labor Stds'!$Q$10</f>
        <v>2931.3158801801806</v>
      </c>
      <c r="G68" s="28">
        <f>G16*'Labor Stds'!$G$10+G20*'Labor Stds'!$H$10+G24*'Labor Stds'!$I$10+G28*'Labor Stds'!$J$10+G32*'Labor Stds'!$K$10+G36*'Labor Stds'!$L$10+G40*'Labor Stds'!$M$10+G44*'Labor Stds'!$N$10+G48*'Labor Stds'!$O$10+G52*'Labor Stds'!$P$10+G56*'Labor Stds'!$Q$10</f>
        <v>3034.1127360360365</v>
      </c>
      <c r="H68" s="28">
        <f>H16*'Labor Stds'!$G$10+H20*'Labor Stds'!$H$10+H24*'Labor Stds'!$I$10+H28*'Labor Stds'!$J$10+H32*'Labor Stds'!$K$10+H36*'Labor Stds'!$L$10+H40*'Labor Stds'!$M$10+H44*'Labor Stds'!$N$10+H48*'Labor Stds'!$O$10+H52*'Labor Stds'!$P$10+H56*'Labor Stds'!$Q$10</f>
        <v>2711.6717450450456</v>
      </c>
      <c r="I68" s="28">
        <f>I16*'Labor Stds'!$G$10+I20*'Labor Stds'!$H$10+I24*'Labor Stds'!$I$10+I28*'Labor Stds'!$J$10+I32*'Labor Stds'!$K$10+I36*'Labor Stds'!$L$10+I40*'Labor Stds'!$M$10+I44*'Labor Stds'!$N$10+I48*'Labor Stds'!$O$10+I52*'Labor Stds'!$P$10+I56*'Labor Stds'!$Q$10</f>
        <v>2766.4393126126133</v>
      </c>
      <c r="J68" s="23"/>
      <c r="K68" s="28">
        <f>SUM(C68:I68)</f>
        <v>19423.398115664648</v>
      </c>
      <c r="L68" s="4"/>
    </row>
    <row r="69" spans="1:12" ht="15" customHeight="1">
      <c r="A69" s="349"/>
      <c r="B69" s="64" t="s">
        <v>4</v>
      </c>
      <c r="C69" s="42">
        <f t="shared" ref="C69:I69" si="18">IF(C67=0,0,C68/C67)</f>
        <v>1.0134317546384071</v>
      </c>
      <c r="D69" s="42">
        <f t="shared" si="18"/>
        <v>0.93285443712079374</v>
      </c>
      <c r="E69" s="42">
        <f t="shared" si="18"/>
        <v>0.96402286479934918</v>
      </c>
      <c r="F69" s="42">
        <f t="shared" si="18"/>
        <v>0.94747142696217812</v>
      </c>
      <c r="G69" s="42">
        <f t="shared" si="18"/>
        <v>0.92159734649239899</v>
      </c>
      <c r="H69" s="42">
        <f t="shared" si="18"/>
        <v>0.82608245992325302</v>
      </c>
      <c r="I69" s="42">
        <f t="shared" si="18"/>
        <v>0.96503656274189542</v>
      </c>
      <c r="J69" s="41"/>
      <c r="K69" s="42">
        <f>IF(K67=0,0,K68/K67)</f>
        <v>0.93533474150733709</v>
      </c>
      <c r="L69" s="4"/>
    </row>
    <row r="70" spans="1:12" ht="15" customHeight="1">
      <c r="A70" s="25"/>
      <c r="B70" s="75" t="str">
        <f>'Week 1'!B70</f>
        <v>Productivity Goals</v>
      </c>
      <c r="C70" s="17"/>
      <c r="D70" s="17"/>
      <c r="E70" s="17"/>
      <c r="F70" s="17"/>
      <c r="G70" s="17"/>
      <c r="H70" s="17"/>
      <c r="I70" s="17"/>
      <c r="J70" s="85"/>
      <c r="K70" s="34"/>
      <c r="L70" s="4"/>
    </row>
    <row r="71" spans="1:12" ht="15" customHeight="1">
      <c r="A71" s="67" t="str">
        <f>'Week 1'!A71</f>
        <v>Hours Variance (Act. minus Std.)</v>
      </c>
      <c r="B71" s="240">
        <f>'Week 1'!B71</f>
        <v>0</v>
      </c>
      <c r="C71" s="47">
        <f>IF(C63=0,0,C63-C64)</f>
        <v>-6.130330330330338</v>
      </c>
      <c r="D71" s="47">
        <f t="shared" ref="D71:I71" si="19">IF(D63=0,0,D63-D64)</f>
        <v>10.248995148995164</v>
      </c>
      <c r="E71" s="47">
        <f t="shared" si="19"/>
        <v>4.1347030704173449</v>
      </c>
      <c r="F71" s="47">
        <f t="shared" si="19"/>
        <v>7.869669669669662</v>
      </c>
      <c r="G71" s="47">
        <f t="shared" si="19"/>
        <v>15.617267267267266</v>
      </c>
      <c r="H71" s="47">
        <f t="shared" si="19"/>
        <v>39.184084084084105</v>
      </c>
      <c r="I71" s="47">
        <f t="shared" si="19"/>
        <v>4.3037999537999667</v>
      </c>
      <c r="J71" s="26"/>
      <c r="K71" s="242">
        <f>IF(K63=0,0,K63-K64)</f>
        <v>75.228188863903142</v>
      </c>
      <c r="L71" s="4"/>
    </row>
    <row r="72" spans="1:12" ht="15" customHeight="1">
      <c r="A72" s="67" t="str">
        <f>'Week 1'!A72</f>
        <v>Cost Variance (Act. Minus Std.)</v>
      </c>
      <c r="B72" s="240">
        <v>0</v>
      </c>
      <c r="C72" s="137">
        <f>IF(C64=0,0,C67-C68)</f>
        <v>-38.850880180180411</v>
      </c>
      <c r="D72" s="137">
        <f t="shared" ref="D72:I72" si="20">IF(D64=0,0,D67-D68)</f>
        <v>210.86860067567477</v>
      </c>
      <c r="E72" s="137">
        <f t="shared" si="20"/>
        <v>79.078462713734552</v>
      </c>
      <c r="F72" s="137">
        <f t="shared" si="20"/>
        <v>162.51449481981945</v>
      </c>
      <c r="G72" s="137">
        <f t="shared" si="20"/>
        <v>258.11976396396312</v>
      </c>
      <c r="H72" s="137">
        <f t="shared" si="20"/>
        <v>570.89612995495463</v>
      </c>
      <c r="I72" s="137">
        <f t="shared" si="20"/>
        <v>100.22856238738632</v>
      </c>
      <c r="J72" s="26"/>
      <c r="K72" s="137">
        <f>IF(K64=0,0,K67-K68)</f>
        <v>1342.8551343353502</v>
      </c>
      <c r="L72" s="4"/>
    </row>
    <row r="73" spans="1:12" ht="15" customHeight="1">
      <c r="A73" s="67" t="s">
        <v>154</v>
      </c>
      <c r="B73" s="240">
        <f>IF(K64=0,0,(K64*60)/K11)</f>
        <v>66.244089490203194</v>
      </c>
      <c r="C73" s="78">
        <f>IF(C63=0,0,(C63*60)/C11)</f>
        <v>61.274999999999999</v>
      </c>
      <c r="D73" s="78">
        <f t="shared" ref="D73:I73" si="21">IF(D63=0,0,(D63*60)/D11)</f>
        <v>69.267015706806276</v>
      </c>
      <c r="E73" s="78">
        <f t="shared" si="21"/>
        <v>86.745283018867923</v>
      </c>
      <c r="F73" s="78">
        <f t="shared" si="21"/>
        <v>65.149253731343279</v>
      </c>
      <c r="G73" s="78">
        <f t="shared" si="21"/>
        <v>67.427884615384613</v>
      </c>
      <c r="H73" s="78">
        <f t="shared" si="21"/>
        <v>81.279069767441854</v>
      </c>
      <c r="I73" s="78">
        <f t="shared" si="21"/>
        <v>67.04419889502762</v>
      </c>
      <c r="J73" s="26"/>
      <c r="K73" s="243">
        <f>IF(K63=0,0,(K63*60)/K11)</f>
        <v>69.829229547259729</v>
      </c>
      <c r="L73" s="4"/>
    </row>
    <row r="74" spans="1:12" ht="15" customHeight="1">
      <c r="A74" s="67" t="str">
        <f>'Week 1'!A74</f>
        <v>Rooms Cleaned per AM GRA</v>
      </c>
      <c r="B74" s="240">
        <f>IF(K16=0,0,(K8/(K16/8)))</f>
        <v>16.664158163265302</v>
      </c>
      <c r="C74" s="78">
        <f t="shared" ref="C74:K74" si="22">IF(C15=0,0,(C8/(C15/8)))</f>
        <v>18.542056074766354</v>
      </c>
      <c r="D74" s="78">
        <f t="shared" si="22"/>
        <v>14.076923076923077</v>
      </c>
      <c r="E74" s="78">
        <f t="shared" si="22"/>
        <v>16.347826086956523</v>
      </c>
      <c r="F74" s="78">
        <f t="shared" si="22"/>
        <v>17.181818181818183</v>
      </c>
      <c r="G74" s="78">
        <f t="shared" si="22"/>
        <v>16.207792207792206</v>
      </c>
      <c r="H74" s="78">
        <f t="shared" si="22"/>
        <v>13.25</v>
      </c>
      <c r="I74" s="78">
        <f t="shared" si="22"/>
        <v>15.370786516853933</v>
      </c>
      <c r="J74" s="26"/>
      <c r="K74" s="243">
        <f t="shared" si="22"/>
        <v>15.706422018348624</v>
      </c>
      <c r="L74" s="4"/>
    </row>
    <row r="75" spans="1:12" ht="15" customHeight="1">
      <c r="A75" s="67" t="str">
        <f>'Week 1'!A75</f>
        <v>Rooms Cleaned per PM GRA</v>
      </c>
      <c r="B75" s="240">
        <f>IF(K20=0,0,(K9/(K20/8)))</f>
        <v>12.358024691358027</v>
      </c>
      <c r="C75" s="78">
        <f>IF(C19=0,0,(C9/(C19/8)))</f>
        <v>5.8666666666666663</v>
      </c>
      <c r="D75" s="78">
        <f t="shared" ref="D75:I75" si="23">IF(D19=0,0,(D9/(D19/8)))</f>
        <v>9.1428571428571423</v>
      </c>
      <c r="E75" s="78">
        <f t="shared" si="23"/>
        <v>11</v>
      </c>
      <c r="F75" s="78">
        <f t="shared" si="23"/>
        <v>11.636363636363637</v>
      </c>
      <c r="G75" s="78">
        <f t="shared" si="23"/>
        <v>11.636363636363637</v>
      </c>
      <c r="H75" s="78">
        <f t="shared" si="23"/>
        <v>13</v>
      </c>
      <c r="I75" s="78">
        <f t="shared" si="23"/>
        <v>10.666666666666666</v>
      </c>
      <c r="J75" s="26"/>
      <c r="K75" s="243">
        <f>IF(K19=0,0,(K9/(K19/8)))</f>
        <v>9.935483870967742</v>
      </c>
      <c r="L75" s="4"/>
    </row>
    <row r="76" spans="1:12" ht="15" customHeight="1">
      <c r="A76" s="67" t="str">
        <f>'Week 1'!A76</f>
        <v>Rooms per Carpet Cleaner</v>
      </c>
      <c r="B76" s="78">
        <f>IF(K28=0,0,(K12/(K28/7.5)))</f>
        <v>13.457943925233645</v>
      </c>
      <c r="C76" s="78">
        <f>IF(C27=0,0,(C12/(C27/7.5)))</f>
        <v>0</v>
      </c>
      <c r="D76" s="78">
        <f t="shared" ref="D76:I76" si="24">IF(D27=0,0,(D12/(D27/7.5)))</f>
        <v>9.375</v>
      </c>
      <c r="E76" s="78">
        <f t="shared" si="24"/>
        <v>7.5</v>
      </c>
      <c r="F76" s="78">
        <f t="shared" si="24"/>
        <v>0</v>
      </c>
      <c r="G76" s="78">
        <f t="shared" si="24"/>
        <v>9.375</v>
      </c>
      <c r="H76" s="78">
        <f t="shared" si="24"/>
        <v>9.375</v>
      </c>
      <c r="I76" s="78">
        <f t="shared" si="24"/>
        <v>9.375</v>
      </c>
      <c r="J76" s="129"/>
      <c r="K76" s="78">
        <f>IF(K27=0,0,(K12/(K27/7.5)))</f>
        <v>9</v>
      </c>
      <c r="L76" s="4"/>
    </row>
    <row r="77" spans="1:12" ht="15" customHeight="1">
      <c r="A77" s="67" t="str">
        <f>'Week 1'!A77</f>
        <v>Rooms per Laundry Attendant</v>
      </c>
      <c r="B77" s="78">
        <f>IF(K44=0,0,(K11/(K44/7.5)))</f>
        <v>48.045950155763244</v>
      </c>
      <c r="C77" s="78">
        <f>IF(C43=0,0,(C11/(C43/7.5)))</f>
        <v>49.180327868852459</v>
      </c>
      <c r="D77" s="78">
        <f t="shared" ref="D77:I77" si="25">IF(D43=0,0,(D11/(D43/7.5)))</f>
        <v>46.967213114754102</v>
      </c>
      <c r="E77" s="78">
        <f t="shared" si="25"/>
        <v>33.125</v>
      </c>
      <c r="F77" s="78">
        <f t="shared" si="25"/>
        <v>37.6875</v>
      </c>
      <c r="G77" s="78">
        <f t="shared" si="25"/>
        <v>40</v>
      </c>
      <c r="H77" s="78">
        <f t="shared" si="25"/>
        <v>33.506493506493506</v>
      </c>
      <c r="I77" s="78">
        <f t="shared" si="25"/>
        <v>44.508196721311478</v>
      </c>
      <c r="J77" s="38"/>
      <c r="K77" s="78">
        <f>IF(K43=0,0,(K11/(K43/7.5)))</f>
        <v>40.525751072961377</v>
      </c>
      <c r="L77" s="4"/>
    </row>
    <row r="78" spans="1:12">
      <c r="K78" s="49"/>
      <c r="L78" s="4"/>
    </row>
    <row r="79" spans="1:12">
      <c r="L79" s="4"/>
    </row>
    <row r="80" spans="1:12">
      <c r="L80" s="4"/>
    </row>
    <row r="81" spans="1:12">
      <c r="L81" s="4"/>
    </row>
    <row r="82" spans="1:12">
      <c r="L82" s="4"/>
    </row>
    <row r="83" spans="1:12">
      <c r="L83" s="4"/>
    </row>
    <row r="84" spans="1:12">
      <c r="L84" s="4"/>
    </row>
    <row r="85" spans="1:12"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L87" s="4"/>
    </row>
    <row r="88" spans="1:12">
      <c r="L88" s="4"/>
    </row>
    <row r="89" spans="1:12">
      <c r="L89" s="4"/>
    </row>
    <row r="90" spans="1:12">
      <c r="L90" s="4"/>
    </row>
    <row r="92" spans="1:12">
      <c r="L92" s="4"/>
    </row>
  </sheetData>
  <sheetProtection selectLockedCells="1"/>
  <mergeCells count="14">
    <mergeCell ref="A67:A69"/>
    <mergeCell ref="A15:A17"/>
    <mergeCell ref="A19:A21"/>
    <mergeCell ref="A23:A25"/>
    <mergeCell ref="A27:A29"/>
    <mergeCell ref="A63:A65"/>
    <mergeCell ref="A35:A37"/>
    <mergeCell ref="A59:A61"/>
    <mergeCell ref="A31:A33"/>
    <mergeCell ref="A47:A49"/>
    <mergeCell ref="A51:A53"/>
    <mergeCell ref="A55:A57"/>
    <mergeCell ref="A39:A41"/>
    <mergeCell ref="A43:A45"/>
  </mergeCells>
  <phoneticPr fontId="0" type="noConversion"/>
  <printOptions horizontalCentered="1"/>
  <pageMargins left="0.25" right="0.25" top="0.5" bottom="0" header="0" footer="0"/>
  <pageSetup orientation="landscape" horizontalDpi="4294967293" r:id="rId1"/>
  <headerFooter alignWithMargins="0">
    <oddFooter>&amp;C&amp;8Page &amp;P of &amp;N</oddFooter>
  </headerFooter>
  <rowBreaks count="2" manualBreakCount="2">
    <brk id="33" max="10" man="1"/>
    <brk id="53" max="10" man="1"/>
  </rowBreaks>
  <ignoredErrors>
    <ignoredError sqref="K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134</vt:i4>
      </vt:variant>
    </vt:vector>
  </HeadingPairs>
  <TitlesOfParts>
    <vt:vector size="201" baseType="lpstr">
      <vt:lpstr>Input Screen</vt:lpstr>
      <vt:lpstr>Labor Stds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  <vt:lpstr>Week 45</vt:lpstr>
      <vt:lpstr>Week 46</vt:lpstr>
      <vt:lpstr>Week 47</vt:lpstr>
      <vt:lpstr>Week 48</vt:lpstr>
      <vt:lpstr>Week 49</vt:lpstr>
      <vt:lpstr>Week 50</vt:lpstr>
      <vt:lpstr>Week 51</vt:lpstr>
      <vt:lpstr>Week 52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YTD</vt:lpstr>
      <vt:lpstr>Apr!Print_Area</vt:lpstr>
      <vt:lpstr>Aug!Print_Area</vt:lpstr>
      <vt:lpstr>Dec!Print_Area</vt:lpstr>
      <vt:lpstr>Feb!Print_Area</vt:lpstr>
      <vt:lpstr>'Input Screen'!Print_Area</vt:lpstr>
      <vt:lpstr>Jan!Print_Area</vt:lpstr>
      <vt:lpstr>Jul!Print_Area</vt:lpstr>
      <vt:lpstr>Jun!Print_Area</vt:lpstr>
      <vt:lpstr>'Labor Stds'!Print_Area</vt:lpstr>
      <vt:lpstr>Mar!Print_Area</vt:lpstr>
      <vt:lpstr>May!Print_Area</vt:lpstr>
      <vt:lpstr>Nov!Print_Area</vt:lpstr>
      <vt:lpstr>Oct!Print_Area</vt:lpstr>
      <vt:lpstr>Sep!Print_Area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19'!Print_Area</vt:lpstr>
      <vt:lpstr>'Week 2'!Print_Area</vt:lpstr>
      <vt:lpstr>'Week 20'!Print_Area</vt:lpstr>
      <vt:lpstr>'Week 21'!Print_Area</vt:lpstr>
      <vt:lpstr>'Week 22'!Print_Area</vt:lpstr>
      <vt:lpstr>'Week 23'!Print_Area</vt:lpstr>
      <vt:lpstr>'Week 24'!Print_Area</vt:lpstr>
      <vt:lpstr>'Week 25'!Print_Area</vt:lpstr>
      <vt:lpstr>'Week 26'!Print_Area</vt:lpstr>
      <vt:lpstr>'Week 27'!Print_Area</vt:lpstr>
      <vt:lpstr>'Week 28'!Print_Area</vt:lpstr>
      <vt:lpstr>'Week 29'!Print_Area</vt:lpstr>
      <vt:lpstr>'Week 3'!Print_Area</vt:lpstr>
      <vt:lpstr>'Week 30'!Print_Area</vt:lpstr>
      <vt:lpstr>'Week 31'!Print_Area</vt:lpstr>
      <vt:lpstr>'Week 32'!Print_Area</vt:lpstr>
      <vt:lpstr>'Week 33'!Print_Area</vt:lpstr>
      <vt:lpstr>'Week 34'!Print_Area</vt:lpstr>
      <vt:lpstr>'Week 35'!Print_Area</vt:lpstr>
      <vt:lpstr>'Week 36'!Print_Area</vt:lpstr>
      <vt:lpstr>'Week 37'!Print_Area</vt:lpstr>
      <vt:lpstr>'Week 38'!Print_Area</vt:lpstr>
      <vt:lpstr>'Week 39'!Print_Area</vt:lpstr>
      <vt:lpstr>'Week 4'!Print_Area</vt:lpstr>
      <vt:lpstr>'Week 40'!Print_Area</vt:lpstr>
      <vt:lpstr>'Week 41'!Print_Area</vt:lpstr>
      <vt:lpstr>'Week 42'!Print_Area</vt:lpstr>
      <vt:lpstr>'Week 43'!Print_Area</vt:lpstr>
      <vt:lpstr>'Week 44'!Print_Area</vt:lpstr>
      <vt:lpstr>'Week 45'!Print_Area</vt:lpstr>
      <vt:lpstr>'Week 46'!Print_Area</vt:lpstr>
      <vt:lpstr>'Week 47'!Print_Area</vt:lpstr>
      <vt:lpstr>'Week 48'!Print_Area</vt:lpstr>
      <vt:lpstr>'Week 49'!Print_Area</vt:lpstr>
      <vt:lpstr>'Week 5'!Print_Area</vt:lpstr>
      <vt:lpstr>'Week 50'!Print_Area</vt:lpstr>
      <vt:lpstr>'Week 51'!Print_Area</vt:lpstr>
      <vt:lpstr>'Week 52'!Print_Area</vt:lpstr>
      <vt:lpstr>'Week 6'!Print_Area</vt:lpstr>
      <vt:lpstr>'Week 7'!Print_Area</vt:lpstr>
      <vt:lpstr>'Week 8'!Print_Area</vt:lpstr>
      <vt:lpstr>'Week 9'!Print_Area</vt:lpstr>
      <vt:lpstr>YTD!Print_Area</vt:lpstr>
      <vt:lpstr>Apr!Print_Titles</vt:lpstr>
      <vt:lpstr>Aug!Print_Titles</vt:lpstr>
      <vt:lpstr>Dec!Print_Titles</vt:lpstr>
      <vt:lpstr>Feb!Print_Titles</vt:lpstr>
      <vt:lpstr>'Input Screen'!Print_Titles</vt:lpstr>
      <vt:lpstr>Jan!Print_Titles</vt:lpstr>
      <vt:lpstr>Jul!Print_Titles</vt:lpstr>
      <vt:lpstr>Jun!Print_Titles</vt:lpstr>
      <vt:lpstr>'Labor Stds'!Print_Titles</vt:lpstr>
      <vt:lpstr>Mar!Print_Titles</vt:lpstr>
      <vt:lpstr>May!Print_Titles</vt:lpstr>
      <vt:lpstr>Nov!Print_Titles</vt:lpstr>
      <vt:lpstr>Oct!Print_Titles</vt:lpstr>
      <vt:lpstr>Sep!Print_Titles</vt:lpstr>
      <vt:lpstr>'Week 1'!Print_Titles</vt:lpstr>
      <vt:lpstr>'Week 10'!Print_Titles</vt:lpstr>
      <vt:lpstr>'Week 11'!Print_Titles</vt:lpstr>
      <vt:lpstr>'Week 12'!Print_Titles</vt:lpstr>
      <vt:lpstr>'Week 13'!Print_Titles</vt:lpstr>
      <vt:lpstr>'Week 14'!Print_Titles</vt:lpstr>
      <vt:lpstr>'Week 15'!Print_Titles</vt:lpstr>
      <vt:lpstr>'Week 16'!Print_Titles</vt:lpstr>
      <vt:lpstr>'Week 17'!Print_Titles</vt:lpstr>
      <vt:lpstr>'Week 18'!Print_Titles</vt:lpstr>
      <vt:lpstr>'Week 19'!Print_Titles</vt:lpstr>
      <vt:lpstr>'Week 2'!Print_Titles</vt:lpstr>
      <vt:lpstr>'Week 20'!Print_Titles</vt:lpstr>
      <vt:lpstr>'Week 21'!Print_Titles</vt:lpstr>
      <vt:lpstr>'Week 22'!Print_Titles</vt:lpstr>
      <vt:lpstr>'Week 23'!Print_Titles</vt:lpstr>
      <vt:lpstr>'Week 24'!Print_Titles</vt:lpstr>
      <vt:lpstr>'Week 25'!Print_Titles</vt:lpstr>
      <vt:lpstr>'Week 26'!Print_Titles</vt:lpstr>
      <vt:lpstr>'Week 27'!Print_Titles</vt:lpstr>
      <vt:lpstr>'Week 28'!Print_Titles</vt:lpstr>
      <vt:lpstr>'Week 29'!Print_Titles</vt:lpstr>
      <vt:lpstr>'Week 3'!Print_Titles</vt:lpstr>
      <vt:lpstr>'Week 30'!Print_Titles</vt:lpstr>
      <vt:lpstr>'Week 31'!Print_Titles</vt:lpstr>
      <vt:lpstr>'Week 32'!Print_Titles</vt:lpstr>
      <vt:lpstr>'Week 33'!Print_Titles</vt:lpstr>
      <vt:lpstr>'Week 34'!Print_Titles</vt:lpstr>
      <vt:lpstr>'Week 35'!Print_Titles</vt:lpstr>
      <vt:lpstr>'Week 36'!Print_Titles</vt:lpstr>
      <vt:lpstr>'Week 37'!Print_Titles</vt:lpstr>
      <vt:lpstr>'Week 38'!Print_Titles</vt:lpstr>
      <vt:lpstr>'Week 39'!Print_Titles</vt:lpstr>
      <vt:lpstr>'Week 4'!Print_Titles</vt:lpstr>
      <vt:lpstr>'Week 40'!Print_Titles</vt:lpstr>
      <vt:lpstr>'Week 41'!Print_Titles</vt:lpstr>
      <vt:lpstr>'Week 42'!Print_Titles</vt:lpstr>
      <vt:lpstr>'Week 43'!Print_Titles</vt:lpstr>
      <vt:lpstr>'Week 44'!Print_Titles</vt:lpstr>
      <vt:lpstr>'Week 45'!Print_Titles</vt:lpstr>
      <vt:lpstr>'Week 46'!Print_Titles</vt:lpstr>
      <vt:lpstr>'Week 47'!Print_Titles</vt:lpstr>
      <vt:lpstr>'Week 48'!Print_Titles</vt:lpstr>
      <vt:lpstr>'Week 49'!Print_Titles</vt:lpstr>
      <vt:lpstr>'Week 5'!Print_Titles</vt:lpstr>
      <vt:lpstr>'Week 50'!Print_Titles</vt:lpstr>
      <vt:lpstr>'Week 51'!Print_Titles</vt:lpstr>
      <vt:lpstr>'Week 52'!Print_Titles</vt:lpstr>
      <vt:lpstr>'Week 6'!Print_Titles</vt:lpstr>
      <vt:lpstr>'Week 7'!Print_Titles</vt:lpstr>
      <vt:lpstr>'Week 8'!Print_Titles</vt:lpstr>
      <vt:lpstr>'Week 9'!Print_Titles</vt:lpstr>
      <vt:lpstr>YTD!Print_Titles</vt:lpstr>
    </vt:vector>
  </TitlesOfParts>
  <Company>aztar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Tropicana</dc:creator>
  <cp:lastModifiedBy>Maxwell Porte</cp:lastModifiedBy>
  <cp:lastPrinted>2013-08-29T19:19:37Z</cp:lastPrinted>
  <dcterms:created xsi:type="dcterms:W3CDTF">1999-02-04T19:40:41Z</dcterms:created>
  <dcterms:modified xsi:type="dcterms:W3CDTF">2014-03-14T23:02:23Z</dcterms:modified>
</cp:coreProperties>
</file>