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3955" windowHeight="10035" activeTab="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externalReferences>
    <externalReference r:id="rId7"/>
  </externalReferences>
  <calcPr calcId="125725"/>
</workbook>
</file>

<file path=xl/calcChain.xml><?xml version="1.0" encoding="utf-8"?>
<calcChain xmlns="http://schemas.openxmlformats.org/spreadsheetml/2006/main">
  <c r="I77" i="6"/>
  <c r="F77"/>
  <c r="E77"/>
  <c r="A77"/>
  <c r="I76"/>
  <c r="H76"/>
  <c r="E76"/>
  <c r="D76"/>
  <c r="A76"/>
  <c r="I75"/>
  <c r="E75"/>
  <c r="A75"/>
  <c r="H74"/>
  <c r="D74"/>
  <c r="A74"/>
  <c r="A72"/>
  <c r="B71"/>
  <c r="A71"/>
  <c r="B70"/>
  <c r="A63"/>
  <c r="I59"/>
  <c r="I60" s="1"/>
  <c r="I61" s="1"/>
  <c r="H59"/>
  <c r="H60" s="1"/>
  <c r="H61" s="1"/>
  <c r="G59"/>
  <c r="G60" s="1"/>
  <c r="G61" s="1"/>
  <c r="F59"/>
  <c r="F60" s="1"/>
  <c r="F61" s="1"/>
  <c r="E59"/>
  <c r="E60" s="1"/>
  <c r="E61" s="1"/>
  <c r="D59"/>
  <c r="D60" s="1"/>
  <c r="D61" s="1"/>
  <c r="C59"/>
  <c r="C60" s="1"/>
  <c r="A59"/>
  <c r="I56"/>
  <c r="F56"/>
  <c r="E56"/>
  <c r="I55"/>
  <c r="I57" s="1"/>
  <c r="H55"/>
  <c r="G55"/>
  <c r="F55"/>
  <c r="F57" s="1"/>
  <c r="E55"/>
  <c r="E57" s="1"/>
  <c r="D55"/>
  <c r="K55" s="1"/>
  <c r="C55"/>
  <c r="A55"/>
  <c r="I52"/>
  <c r="F52"/>
  <c r="E52"/>
  <c r="I51"/>
  <c r="I53" s="1"/>
  <c r="H51"/>
  <c r="G51"/>
  <c r="F51"/>
  <c r="F53" s="1"/>
  <c r="E51"/>
  <c r="E53" s="1"/>
  <c r="D51"/>
  <c r="C51"/>
  <c r="A51"/>
  <c r="G48"/>
  <c r="F48"/>
  <c r="C48"/>
  <c r="I47"/>
  <c r="I49" s="1"/>
  <c r="H47"/>
  <c r="G47"/>
  <c r="G49" s="1"/>
  <c r="F47"/>
  <c r="F49" s="1"/>
  <c r="E47"/>
  <c r="E49" s="1"/>
  <c r="D47"/>
  <c r="D49" s="1"/>
  <c r="C47"/>
  <c r="C49" s="1"/>
  <c r="A47"/>
  <c r="I43"/>
  <c r="I45" s="1"/>
  <c r="H43"/>
  <c r="G43"/>
  <c r="G77" s="1"/>
  <c r="F43"/>
  <c r="F45" s="1"/>
  <c r="E43"/>
  <c r="E45" s="1"/>
  <c r="D43"/>
  <c r="C43"/>
  <c r="C77" s="1"/>
  <c r="I39"/>
  <c r="I41" s="1"/>
  <c r="H39"/>
  <c r="G39"/>
  <c r="F39"/>
  <c r="E39"/>
  <c r="E41" s="1"/>
  <c r="D39"/>
  <c r="C39"/>
  <c r="K39" s="1"/>
  <c r="A39"/>
  <c r="I36"/>
  <c r="E36"/>
  <c r="I35"/>
  <c r="I37" s="1"/>
  <c r="H35"/>
  <c r="G35"/>
  <c r="F35"/>
  <c r="E35"/>
  <c r="E37" s="1"/>
  <c r="D35"/>
  <c r="K35" s="1"/>
  <c r="C35"/>
  <c r="A35"/>
  <c r="I32"/>
  <c r="F32"/>
  <c r="E32"/>
  <c r="I31"/>
  <c r="I33" s="1"/>
  <c r="H31"/>
  <c r="G31"/>
  <c r="F31"/>
  <c r="F33" s="1"/>
  <c r="E31"/>
  <c r="E33" s="1"/>
  <c r="D31"/>
  <c r="C31"/>
  <c r="A31"/>
  <c r="I27"/>
  <c r="I29" s="1"/>
  <c r="H27"/>
  <c r="H29" s="1"/>
  <c r="G27"/>
  <c r="G76" s="1"/>
  <c r="F27"/>
  <c r="F67" s="1"/>
  <c r="E27"/>
  <c r="E29" s="1"/>
  <c r="D27"/>
  <c r="D29" s="1"/>
  <c r="C27"/>
  <c r="A27"/>
  <c r="H24"/>
  <c r="D24"/>
  <c r="I23"/>
  <c r="H23"/>
  <c r="H25" s="1"/>
  <c r="G23"/>
  <c r="F23"/>
  <c r="E23"/>
  <c r="E25" s="1"/>
  <c r="D23"/>
  <c r="D25" s="1"/>
  <c r="C23"/>
  <c r="H20"/>
  <c r="G20"/>
  <c r="D20"/>
  <c r="C20"/>
  <c r="I19"/>
  <c r="I21" s="1"/>
  <c r="H19"/>
  <c r="H75" s="1"/>
  <c r="G19"/>
  <c r="G75" s="1"/>
  <c r="F19"/>
  <c r="E19"/>
  <c r="E21" s="1"/>
  <c r="D19"/>
  <c r="D75" s="1"/>
  <c r="C19"/>
  <c r="C75" s="1"/>
  <c r="A19"/>
  <c r="I16"/>
  <c r="H16"/>
  <c r="E16"/>
  <c r="D16"/>
  <c r="I15"/>
  <c r="I74" s="1"/>
  <c r="H15"/>
  <c r="G15"/>
  <c r="F15"/>
  <c r="E15"/>
  <c r="E74" s="1"/>
  <c r="D15"/>
  <c r="C15"/>
  <c r="A15"/>
  <c r="I13"/>
  <c r="H13"/>
  <c r="G13"/>
  <c r="F13"/>
  <c r="K13" s="1"/>
  <c r="E13"/>
  <c r="D13"/>
  <c r="C13"/>
  <c r="B13"/>
  <c r="I12"/>
  <c r="I28" s="1"/>
  <c r="H12"/>
  <c r="H28" s="1"/>
  <c r="G12"/>
  <c r="G28" s="1"/>
  <c r="F12"/>
  <c r="F28" s="1"/>
  <c r="E12"/>
  <c r="E28" s="1"/>
  <c r="D12"/>
  <c r="D28" s="1"/>
  <c r="C12"/>
  <c r="K12" s="1"/>
  <c r="B12"/>
  <c r="I11"/>
  <c r="I44" s="1"/>
  <c r="H11"/>
  <c r="H48" s="1"/>
  <c r="G11"/>
  <c r="G52" s="1"/>
  <c r="F11"/>
  <c r="F44" s="1"/>
  <c r="E11"/>
  <c r="E44" s="1"/>
  <c r="D11"/>
  <c r="D48" s="1"/>
  <c r="C11"/>
  <c r="C52" s="1"/>
  <c r="B11"/>
  <c r="I10"/>
  <c r="H10"/>
  <c r="G10"/>
  <c r="F10"/>
  <c r="E10"/>
  <c r="D10"/>
  <c r="C10"/>
  <c r="K10" s="1"/>
  <c r="B10"/>
  <c r="I9"/>
  <c r="I20" s="1"/>
  <c r="H9"/>
  <c r="G9"/>
  <c r="F9"/>
  <c r="F20" s="1"/>
  <c r="E9"/>
  <c r="E20" s="1"/>
  <c r="D9"/>
  <c r="C9"/>
  <c r="B9"/>
  <c r="I8"/>
  <c r="I24" s="1"/>
  <c r="H8"/>
  <c r="G8"/>
  <c r="G74" s="1"/>
  <c r="F8"/>
  <c r="F16" s="1"/>
  <c r="E8"/>
  <c r="E24" s="1"/>
  <c r="D8"/>
  <c r="C8"/>
  <c r="C74" s="1"/>
  <c r="B8"/>
  <c r="B7"/>
  <c r="AA6"/>
  <c r="Z6"/>
  <c r="Y6"/>
  <c r="X6"/>
  <c r="W6"/>
  <c r="V6"/>
  <c r="U6"/>
  <c r="I6"/>
  <c r="I40" s="1"/>
  <c r="H6"/>
  <c r="H36" s="1"/>
  <c r="G6"/>
  <c r="G32" s="1"/>
  <c r="F6"/>
  <c r="F36" s="1"/>
  <c r="E6"/>
  <c r="E40" s="1"/>
  <c r="D6"/>
  <c r="D36" s="1"/>
  <c r="C6"/>
  <c r="C32" s="1"/>
  <c r="B6"/>
  <c r="D5"/>
  <c r="E5" s="1"/>
  <c r="F5" s="1"/>
  <c r="G5" s="1"/>
  <c r="H5" s="1"/>
  <c r="I5" s="1"/>
  <c r="C5"/>
  <c r="I4"/>
  <c r="H4"/>
  <c r="G4"/>
  <c r="F4"/>
  <c r="E4"/>
  <c r="D4"/>
  <c r="C4"/>
  <c r="E2"/>
  <c r="I77" i="5"/>
  <c r="H77"/>
  <c r="E77"/>
  <c r="D77"/>
  <c r="A77"/>
  <c r="G76"/>
  <c r="C76"/>
  <c r="A76"/>
  <c r="I75"/>
  <c r="H75"/>
  <c r="D75"/>
  <c r="A75"/>
  <c r="G74"/>
  <c r="C74"/>
  <c r="A74"/>
  <c r="A72"/>
  <c r="B71"/>
  <c r="A71"/>
  <c r="B70"/>
  <c r="A63"/>
  <c r="I59"/>
  <c r="I60" s="1"/>
  <c r="I61" s="1"/>
  <c r="H59"/>
  <c r="H60" s="1"/>
  <c r="H61" s="1"/>
  <c r="G59"/>
  <c r="G60" s="1"/>
  <c r="G61" s="1"/>
  <c r="F59"/>
  <c r="F60" s="1"/>
  <c r="F61" s="1"/>
  <c r="E59"/>
  <c r="E60" s="1"/>
  <c r="E61" s="1"/>
  <c r="D59"/>
  <c r="D60" s="1"/>
  <c r="D61" s="1"/>
  <c r="C59"/>
  <c r="C60" s="1"/>
  <c r="A59"/>
  <c r="H56"/>
  <c r="D56"/>
  <c r="I55"/>
  <c r="H55"/>
  <c r="H57" s="1"/>
  <c r="G55"/>
  <c r="F55"/>
  <c r="F57" s="1"/>
  <c r="E55"/>
  <c r="D55"/>
  <c r="D57" s="1"/>
  <c r="C55"/>
  <c r="K55" s="1"/>
  <c r="A55"/>
  <c r="I52"/>
  <c r="H52"/>
  <c r="E52"/>
  <c r="D52"/>
  <c r="I51"/>
  <c r="I53" s="1"/>
  <c r="H51"/>
  <c r="H53" s="1"/>
  <c r="G51"/>
  <c r="F51"/>
  <c r="E51"/>
  <c r="E53" s="1"/>
  <c r="D51"/>
  <c r="D53" s="1"/>
  <c r="C51"/>
  <c r="A51"/>
  <c r="I48"/>
  <c r="F48"/>
  <c r="E48"/>
  <c r="I47"/>
  <c r="I49" s="1"/>
  <c r="H47"/>
  <c r="G47"/>
  <c r="F47"/>
  <c r="K47" s="1"/>
  <c r="E47"/>
  <c r="E49" s="1"/>
  <c r="D47"/>
  <c r="C47"/>
  <c r="A47"/>
  <c r="I43"/>
  <c r="H43"/>
  <c r="G43"/>
  <c r="G77" s="1"/>
  <c r="F43"/>
  <c r="E43"/>
  <c r="D43"/>
  <c r="C43"/>
  <c r="C77" s="1"/>
  <c r="G40"/>
  <c r="F40"/>
  <c r="C40"/>
  <c r="I39"/>
  <c r="H39"/>
  <c r="G39"/>
  <c r="G41" s="1"/>
  <c r="F39"/>
  <c r="F41" s="1"/>
  <c r="E39"/>
  <c r="D39"/>
  <c r="C39"/>
  <c r="K39" s="1"/>
  <c r="A39"/>
  <c r="I35"/>
  <c r="H35"/>
  <c r="G35"/>
  <c r="F35"/>
  <c r="F37" s="1"/>
  <c r="E35"/>
  <c r="D35"/>
  <c r="C35"/>
  <c r="K35" s="1"/>
  <c r="A35"/>
  <c r="I32"/>
  <c r="E32"/>
  <c r="I31"/>
  <c r="I33" s="1"/>
  <c r="H31"/>
  <c r="G31"/>
  <c r="F31"/>
  <c r="E31"/>
  <c r="E33" s="1"/>
  <c r="D31"/>
  <c r="C31"/>
  <c r="A31"/>
  <c r="I27"/>
  <c r="I76" s="1"/>
  <c r="H27"/>
  <c r="H29" s="1"/>
  <c r="G27"/>
  <c r="G29" s="1"/>
  <c r="F27"/>
  <c r="F67" s="1"/>
  <c r="E27"/>
  <c r="E76" s="1"/>
  <c r="D27"/>
  <c r="D29" s="1"/>
  <c r="C27"/>
  <c r="C29" s="1"/>
  <c r="A27"/>
  <c r="G24"/>
  <c r="C24"/>
  <c r="I23"/>
  <c r="H23"/>
  <c r="G23"/>
  <c r="G25" s="1"/>
  <c r="F23"/>
  <c r="E23"/>
  <c r="D23"/>
  <c r="C23"/>
  <c r="K23" s="1"/>
  <c r="G20"/>
  <c r="F20"/>
  <c r="C20"/>
  <c r="I19"/>
  <c r="I21" s="1"/>
  <c r="H19"/>
  <c r="H21" s="1"/>
  <c r="G19"/>
  <c r="G75" s="1"/>
  <c r="F19"/>
  <c r="F75" s="1"/>
  <c r="E19"/>
  <c r="D19"/>
  <c r="D21" s="1"/>
  <c r="C19"/>
  <c r="C75" s="1"/>
  <c r="A19"/>
  <c r="H16"/>
  <c r="G16"/>
  <c r="D16"/>
  <c r="C16"/>
  <c r="I15"/>
  <c r="I74" s="1"/>
  <c r="H15"/>
  <c r="G15"/>
  <c r="G17" s="1"/>
  <c r="F15"/>
  <c r="E15"/>
  <c r="E74" s="1"/>
  <c r="D15"/>
  <c r="C15"/>
  <c r="K15" s="1"/>
  <c r="A15"/>
  <c r="I13"/>
  <c r="H13"/>
  <c r="G13"/>
  <c r="F13"/>
  <c r="E13"/>
  <c r="D13"/>
  <c r="C13"/>
  <c r="K13" s="1"/>
  <c r="B13"/>
  <c r="I12"/>
  <c r="I28" s="1"/>
  <c r="H12"/>
  <c r="H28" s="1"/>
  <c r="G12"/>
  <c r="G28" s="1"/>
  <c r="F12"/>
  <c r="F28" s="1"/>
  <c r="E12"/>
  <c r="E28" s="1"/>
  <c r="D12"/>
  <c r="D28" s="1"/>
  <c r="C12"/>
  <c r="C28" s="1"/>
  <c r="B12"/>
  <c r="I11"/>
  <c r="I44" s="1"/>
  <c r="H11"/>
  <c r="H48" s="1"/>
  <c r="G11"/>
  <c r="G52" s="1"/>
  <c r="F11"/>
  <c r="F56" s="1"/>
  <c r="E11"/>
  <c r="E44" s="1"/>
  <c r="D11"/>
  <c r="D48" s="1"/>
  <c r="C11"/>
  <c r="C52" s="1"/>
  <c r="B11"/>
  <c r="I10"/>
  <c r="H10"/>
  <c r="G10"/>
  <c r="F10"/>
  <c r="E10"/>
  <c r="D10"/>
  <c r="C10"/>
  <c r="K10" s="1"/>
  <c r="B10"/>
  <c r="I9"/>
  <c r="I20" s="1"/>
  <c r="H9"/>
  <c r="H20" s="1"/>
  <c r="G9"/>
  <c r="F9"/>
  <c r="E9"/>
  <c r="E20" s="1"/>
  <c r="D9"/>
  <c r="D20" s="1"/>
  <c r="C9"/>
  <c r="K9" s="1"/>
  <c r="B9"/>
  <c r="I8"/>
  <c r="I24" s="1"/>
  <c r="H8"/>
  <c r="H24" s="1"/>
  <c r="G8"/>
  <c r="F8"/>
  <c r="F16" s="1"/>
  <c r="E8"/>
  <c r="E24" s="1"/>
  <c r="D8"/>
  <c r="D24" s="1"/>
  <c r="C8"/>
  <c r="B8"/>
  <c r="G7"/>
  <c r="F7"/>
  <c r="C7"/>
  <c r="B7"/>
  <c r="AA6"/>
  <c r="Z6"/>
  <c r="Y6"/>
  <c r="X6"/>
  <c r="W6"/>
  <c r="V6"/>
  <c r="U6"/>
  <c r="I6"/>
  <c r="I40" s="1"/>
  <c r="H6"/>
  <c r="H32" s="1"/>
  <c r="G6"/>
  <c r="G32" s="1"/>
  <c r="F6"/>
  <c r="F36" s="1"/>
  <c r="E6"/>
  <c r="E40" s="1"/>
  <c r="D6"/>
  <c r="D36" s="1"/>
  <c r="C6"/>
  <c r="C32" s="1"/>
  <c r="B6"/>
  <c r="D5"/>
  <c r="E5" s="1"/>
  <c r="F5" s="1"/>
  <c r="G5" s="1"/>
  <c r="H5" s="1"/>
  <c r="I5" s="1"/>
  <c r="C5"/>
  <c r="I4"/>
  <c r="H4"/>
  <c r="G4"/>
  <c r="F4"/>
  <c r="E4"/>
  <c r="D4"/>
  <c r="C4"/>
  <c r="E2"/>
  <c r="I77" i="4"/>
  <c r="F77"/>
  <c r="E77"/>
  <c r="A77"/>
  <c r="H76"/>
  <c r="D76"/>
  <c r="A76"/>
  <c r="A75"/>
  <c r="H74"/>
  <c r="D74"/>
  <c r="A74"/>
  <c r="A72"/>
  <c r="B71"/>
  <c r="A71"/>
  <c r="B70"/>
  <c r="A63"/>
  <c r="I59"/>
  <c r="I60" s="1"/>
  <c r="I61" s="1"/>
  <c r="H59"/>
  <c r="H60" s="1"/>
  <c r="H61" s="1"/>
  <c r="G59"/>
  <c r="G60" s="1"/>
  <c r="G61" s="1"/>
  <c r="F59"/>
  <c r="F60" s="1"/>
  <c r="F61" s="1"/>
  <c r="E59"/>
  <c r="E60" s="1"/>
  <c r="E61" s="1"/>
  <c r="D59"/>
  <c r="D60" s="1"/>
  <c r="D61" s="1"/>
  <c r="C59"/>
  <c r="K59" s="1"/>
  <c r="A59"/>
  <c r="I56"/>
  <c r="E56"/>
  <c r="I55"/>
  <c r="I57" s="1"/>
  <c r="H55"/>
  <c r="G55"/>
  <c r="F55"/>
  <c r="E55"/>
  <c r="E57" s="1"/>
  <c r="D55"/>
  <c r="C55"/>
  <c r="K55" s="1"/>
  <c r="A55"/>
  <c r="I52"/>
  <c r="F52"/>
  <c r="E52"/>
  <c r="I51"/>
  <c r="I53" s="1"/>
  <c r="H51"/>
  <c r="G51"/>
  <c r="F51"/>
  <c r="F53" s="1"/>
  <c r="E51"/>
  <c r="E53" s="1"/>
  <c r="D51"/>
  <c r="C51"/>
  <c r="A51"/>
  <c r="G48"/>
  <c r="F48"/>
  <c r="C48"/>
  <c r="I47"/>
  <c r="H47"/>
  <c r="H49" s="1"/>
  <c r="G47"/>
  <c r="G49" s="1"/>
  <c r="F47"/>
  <c r="F49" s="1"/>
  <c r="E47"/>
  <c r="D47"/>
  <c r="D49" s="1"/>
  <c r="C47"/>
  <c r="C49" s="1"/>
  <c r="A47"/>
  <c r="I43"/>
  <c r="I45" s="1"/>
  <c r="H43"/>
  <c r="H77" s="1"/>
  <c r="G43"/>
  <c r="G77" s="1"/>
  <c r="F43"/>
  <c r="E43"/>
  <c r="E45" s="1"/>
  <c r="D43"/>
  <c r="D77" s="1"/>
  <c r="C43"/>
  <c r="C77" s="1"/>
  <c r="I39"/>
  <c r="H39"/>
  <c r="G39"/>
  <c r="F39"/>
  <c r="E39"/>
  <c r="D39"/>
  <c r="C39"/>
  <c r="K39" s="1"/>
  <c r="A39"/>
  <c r="I36"/>
  <c r="E36"/>
  <c r="I35"/>
  <c r="I37" s="1"/>
  <c r="H35"/>
  <c r="G35"/>
  <c r="F35"/>
  <c r="F37" s="1"/>
  <c r="E35"/>
  <c r="E37" s="1"/>
  <c r="D35"/>
  <c r="C35"/>
  <c r="K35" s="1"/>
  <c r="A35"/>
  <c r="I32"/>
  <c r="F32"/>
  <c r="E32"/>
  <c r="K31"/>
  <c r="I31"/>
  <c r="I33" s="1"/>
  <c r="H31"/>
  <c r="G31"/>
  <c r="F31"/>
  <c r="F33" s="1"/>
  <c r="E31"/>
  <c r="E33" s="1"/>
  <c r="D31"/>
  <c r="C31"/>
  <c r="A31"/>
  <c r="I27"/>
  <c r="I76" s="1"/>
  <c r="H27"/>
  <c r="H29" s="1"/>
  <c r="G27"/>
  <c r="G76" s="1"/>
  <c r="F27"/>
  <c r="F76" s="1"/>
  <c r="E27"/>
  <c r="E76" s="1"/>
  <c r="D27"/>
  <c r="D29" s="1"/>
  <c r="C27"/>
  <c r="A27"/>
  <c r="H24"/>
  <c r="D24"/>
  <c r="I23"/>
  <c r="H23"/>
  <c r="H25" s="1"/>
  <c r="G23"/>
  <c r="F23"/>
  <c r="E23"/>
  <c r="D23"/>
  <c r="D25" s="1"/>
  <c r="C23"/>
  <c r="K23" s="1"/>
  <c r="H20"/>
  <c r="G20"/>
  <c r="D20"/>
  <c r="C20"/>
  <c r="I19"/>
  <c r="H19"/>
  <c r="H75" s="1"/>
  <c r="G19"/>
  <c r="G75" s="1"/>
  <c r="F19"/>
  <c r="E19"/>
  <c r="D19"/>
  <c r="D75" s="1"/>
  <c r="C19"/>
  <c r="C75" s="1"/>
  <c r="A19"/>
  <c r="I16"/>
  <c r="H16"/>
  <c r="E16"/>
  <c r="D16"/>
  <c r="I15"/>
  <c r="I74" s="1"/>
  <c r="H15"/>
  <c r="H67" s="1"/>
  <c r="G15"/>
  <c r="G17" s="1"/>
  <c r="F15"/>
  <c r="E15"/>
  <c r="E74" s="1"/>
  <c r="D15"/>
  <c r="D67" s="1"/>
  <c r="C15"/>
  <c r="K15" s="1"/>
  <c r="A15"/>
  <c r="K13"/>
  <c r="I13"/>
  <c r="H13"/>
  <c r="G13"/>
  <c r="F13"/>
  <c r="E13"/>
  <c r="D13"/>
  <c r="C13"/>
  <c r="B13"/>
  <c r="I12"/>
  <c r="I28" s="1"/>
  <c r="H12"/>
  <c r="H28" s="1"/>
  <c r="G12"/>
  <c r="G28" s="1"/>
  <c r="F12"/>
  <c r="F28" s="1"/>
  <c r="E12"/>
  <c r="E28" s="1"/>
  <c r="D12"/>
  <c r="D28" s="1"/>
  <c r="C12"/>
  <c r="K12" s="1"/>
  <c r="B12"/>
  <c r="I11"/>
  <c r="I44" s="1"/>
  <c r="H11"/>
  <c r="H48" s="1"/>
  <c r="G11"/>
  <c r="G52" s="1"/>
  <c r="F11"/>
  <c r="F56" s="1"/>
  <c r="E11"/>
  <c r="E44" s="1"/>
  <c r="D11"/>
  <c r="D48" s="1"/>
  <c r="C11"/>
  <c r="C52" s="1"/>
  <c r="B11"/>
  <c r="I10"/>
  <c r="H10"/>
  <c r="G10"/>
  <c r="F10"/>
  <c r="E10"/>
  <c r="D10"/>
  <c r="C10"/>
  <c r="K10" s="1"/>
  <c r="B10"/>
  <c r="I9"/>
  <c r="I20" s="1"/>
  <c r="H9"/>
  <c r="G9"/>
  <c r="F9"/>
  <c r="F20" s="1"/>
  <c r="E9"/>
  <c r="E20" s="1"/>
  <c r="D9"/>
  <c r="C9"/>
  <c r="B9"/>
  <c r="I8"/>
  <c r="I24" s="1"/>
  <c r="H8"/>
  <c r="G8"/>
  <c r="G16" s="1"/>
  <c r="F8"/>
  <c r="F16" s="1"/>
  <c r="E8"/>
  <c r="E24" s="1"/>
  <c r="D8"/>
  <c r="C8"/>
  <c r="C16" s="1"/>
  <c r="B8"/>
  <c r="B7"/>
  <c r="AA6"/>
  <c r="Z6"/>
  <c r="Y6"/>
  <c r="X6"/>
  <c r="W6"/>
  <c r="V6"/>
  <c r="U6"/>
  <c r="I6"/>
  <c r="I40" s="1"/>
  <c r="H6"/>
  <c r="H32" s="1"/>
  <c r="G6"/>
  <c r="G32" s="1"/>
  <c r="F6"/>
  <c r="F36" s="1"/>
  <c r="E6"/>
  <c r="E40" s="1"/>
  <c r="D6"/>
  <c r="D40" s="1"/>
  <c r="C6"/>
  <c r="C32" s="1"/>
  <c r="B6"/>
  <c r="D5"/>
  <c r="E5" s="1"/>
  <c r="F5" s="1"/>
  <c r="G5" s="1"/>
  <c r="H5" s="1"/>
  <c r="I5" s="1"/>
  <c r="C5"/>
  <c r="I4"/>
  <c r="H4"/>
  <c r="G4"/>
  <c r="F4"/>
  <c r="E4"/>
  <c r="D4"/>
  <c r="C4"/>
  <c r="E2"/>
  <c r="I77" i="3"/>
  <c r="H77"/>
  <c r="E77"/>
  <c r="D77"/>
  <c r="A77"/>
  <c r="G76"/>
  <c r="C76"/>
  <c r="A76"/>
  <c r="H75"/>
  <c r="A75"/>
  <c r="G74"/>
  <c r="C74"/>
  <c r="A74"/>
  <c r="A72"/>
  <c r="B71"/>
  <c r="A71"/>
  <c r="B70"/>
  <c r="A63"/>
  <c r="I59"/>
  <c r="I60" s="1"/>
  <c r="I61" s="1"/>
  <c r="H59"/>
  <c r="H60" s="1"/>
  <c r="H61" s="1"/>
  <c r="G59"/>
  <c r="G60" s="1"/>
  <c r="G61" s="1"/>
  <c r="F59"/>
  <c r="F60" s="1"/>
  <c r="F61" s="1"/>
  <c r="E59"/>
  <c r="E60" s="1"/>
  <c r="E61" s="1"/>
  <c r="D59"/>
  <c r="D60" s="1"/>
  <c r="D61" s="1"/>
  <c r="C59"/>
  <c r="K59" s="1"/>
  <c r="A59"/>
  <c r="H56"/>
  <c r="D56"/>
  <c r="I55"/>
  <c r="H55"/>
  <c r="H57" s="1"/>
  <c r="G55"/>
  <c r="F55"/>
  <c r="E55"/>
  <c r="D55"/>
  <c r="D57" s="1"/>
  <c r="C55"/>
  <c r="K55" s="1"/>
  <c r="A55"/>
  <c r="I52"/>
  <c r="H52"/>
  <c r="E52"/>
  <c r="D52"/>
  <c r="I51"/>
  <c r="I53" s="1"/>
  <c r="H51"/>
  <c r="H53" s="1"/>
  <c r="G51"/>
  <c r="F51"/>
  <c r="E51"/>
  <c r="E53" s="1"/>
  <c r="D51"/>
  <c r="D53" s="1"/>
  <c r="C51"/>
  <c r="A51"/>
  <c r="I48"/>
  <c r="F48"/>
  <c r="E48"/>
  <c r="I47"/>
  <c r="I49" s="1"/>
  <c r="H47"/>
  <c r="G47"/>
  <c r="F47"/>
  <c r="F49" s="1"/>
  <c r="E47"/>
  <c r="E49" s="1"/>
  <c r="D47"/>
  <c r="C47"/>
  <c r="A47"/>
  <c r="I43"/>
  <c r="H43"/>
  <c r="G43"/>
  <c r="G77" s="1"/>
  <c r="F43"/>
  <c r="F77" s="1"/>
  <c r="E43"/>
  <c r="D43"/>
  <c r="C43"/>
  <c r="C77" s="1"/>
  <c r="G40"/>
  <c r="F40"/>
  <c r="C40"/>
  <c r="I39"/>
  <c r="H39"/>
  <c r="G39"/>
  <c r="G41" s="1"/>
  <c r="F39"/>
  <c r="F41" s="1"/>
  <c r="E39"/>
  <c r="D39"/>
  <c r="C39"/>
  <c r="K39" s="1"/>
  <c r="A39"/>
  <c r="I35"/>
  <c r="H35"/>
  <c r="G35"/>
  <c r="F35"/>
  <c r="E35"/>
  <c r="D35"/>
  <c r="C35"/>
  <c r="K35" s="1"/>
  <c r="A35"/>
  <c r="I32"/>
  <c r="E32"/>
  <c r="I31"/>
  <c r="I33" s="1"/>
  <c r="H31"/>
  <c r="G31"/>
  <c r="G33" s="1"/>
  <c r="F31"/>
  <c r="E31"/>
  <c r="E33" s="1"/>
  <c r="D31"/>
  <c r="C31"/>
  <c r="C33" s="1"/>
  <c r="A31"/>
  <c r="K27"/>
  <c r="K76" s="1"/>
  <c r="I27"/>
  <c r="I76" s="1"/>
  <c r="H27"/>
  <c r="H29" s="1"/>
  <c r="G27"/>
  <c r="G29" s="1"/>
  <c r="F27"/>
  <c r="F29" s="1"/>
  <c r="E27"/>
  <c r="E76" s="1"/>
  <c r="D27"/>
  <c r="D29" s="1"/>
  <c r="C27"/>
  <c r="C29" s="1"/>
  <c r="A27"/>
  <c r="G24"/>
  <c r="C24"/>
  <c r="I23"/>
  <c r="H23"/>
  <c r="G23"/>
  <c r="G25" s="1"/>
  <c r="F23"/>
  <c r="E23"/>
  <c r="D23"/>
  <c r="C23"/>
  <c r="K23" s="1"/>
  <c r="G20"/>
  <c r="F20"/>
  <c r="C20"/>
  <c r="I19"/>
  <c r="H19"/>
  <c r="H21" s="1"/>
  <c r="G19"/>
  <c r="G75" s="1"/>
  <c r="F19"/>
  <c r="F75" s="1"/>
  <c r="E19"/>
  <c r="D19"/>
  <c r="C19"/>
  <c r="C75" s="1"/>
  <c r="A19"/>
  <c r="H16"/>
  <c r="G16"/>
  <c r="D16"/>
  <c r="C16"/>
  <c r="I15"/>
  <c r="I74" s="1"/>
  <c r="H15"/>
  <c r="H67" s="1"/>
  <c r="G15"/>
  <c r="G17" s="1"/>
  <c r="F15"/>
  <c r="E15"/>
  <c r="E74" s="1"/>
  <c r="D15"/>
  <c r="D67" s="1"/>
  <c r="C15"/>
  <c r="K15" s="1"/>
  <c r="A15"/>
  <c r="I13"/>
  <c r="H13"/>
  <c r="G13"/>
  <c r="F13"/>
  <c r="E13"/>
  <c r="D13"/>
  <c r="C13"/>
  <c r="K13" s="1"/>
  <c r="B13"/>
  <c r="I12"/>
  <c r="I28" s="1"/>
  <c r="H12"/>
  <c r="H28" s="1"/>
  <c r="G12"/>
  <c r="G28" s="1"/>
  <c r="F12"/>
  <c r="K12" s="1"/>
  <c r="E12"/>
  <c r="E28" s="1"/>
  <c r="D12"/>
  <c r="D28" s="1"/>
  <c r="C12"/>
  <c r="C28" s="1"/>
  <c r="B12"/>
  <c r="I11"/>
  <c r="I44" s="1"/>
  <c r="H11"/>
  <c r="H48" s="1"/>
  <c r="G11"/>
  <c r="G52" s="1"/>
  <c r="F11"/>
  <c r="F56" s="1"/>
  <c r="E11"/>
  <c r="E44" s="1"/>
  <c r="D11"/>
  <c r="D48" s="1"/>
  <c r="C11"/>
  <c r="C52" s="1"/>
  <c r="B11"/>
  <c r="I10"/>
  <c r="H10"/>
  <c r="G10"/>
  <c r="F10"/>
  <c r="E10"/>
  <c r="D10"/>
  <c r="C10"/>
  <c r="K10" s="1"/>
  <c r="B10"/>
  <c r="I9"/>
  <c r="I20" s="1"/>
  <c r="H9"/>
  <c r="H20" s="1"/>
  <c r="G9"/>
  <c r="F9"/>
  <c r="E9"/>
  <c r="E20" s="1"/>
  <c r="D9"/>
  <c r="D75" s="1"/>
  <c r="C9"/>
  <c r="K9" s="1"/>
  <c r="B9"/>
  <c r="K8"/>
  <c r="I8"/>
  <c r="I24" s="1"/>
  <c r="H8"/>
  <c r="H24" s="1"/>
  <c r="G8"/>
  <c r="F8"/>
  <c r="F16" s="1"/>
  <c r="E8"/>
  <c r="E24" s="1"/>
  <c r="D8"/>
  <c r="D24" s="1"/>
  <c r="C8"/>
  <c r="B8"/>
  <c r="G7"/>
  <c r="F7"/>
  <c r="C7"/>
  <c r="B7"/>
  <c r="I6"/>
  <c r="I40" s="1"/>
  <c r="H6"/>
  <c r="H32" s="1"/>
  <c r="G6"/>
  <c r="G32" s="1"/>
  <c r="F6"/>
  <c r="F36" s="1"/>
  <c r="E6"/>
  <c r="E40" s="1"/>
  <c r="D6"/>
  <c r="D40" s="1"/>
  <c r="C6"/>
  <c r="C32" s="1"/>
  <c r="B6"/>
  <c r="D5"/>
  <c r="E5" s="1"/>
  <c r="F5" s="1"/>
  <c r="G5" s="1"/>
  <c r="H5" s="1"/>
  <c r="I5" s="1"/>
  <c r="C5"/>
  <c r="I4"/>
  <c r="H4"/>
  <c r="G4"/>
  <c r="F4"/>
  <c r="E4"/>
  <c r="D4"/>
  <c r="C4"/>
  <c r="E2"/>
  <c r="I77" i="2"/>
  <c r="F77"/>
  <c r="E77"/>
  <c r="H75"/>
  <c r="D75"/>
  <c r="I74"/>
  <c r="H74"/>
  <c r="E74"/>
  <c r="D74"/>
  <c r="I59"/>
  <c r="I60" s="1"/>
  <c r="I61" s="1"/>
  <c r="H59"/>
  <c r="H60" s="1"/>
  <c r="H61" s="1"/>
  <c r="G59"/>
  <c r="G60" s="1"/>
  <c r="G61" s="1"/>
  <c r="F59"/>
  <c r="F60" s="1"/>
  <c r="F61" s="1"/>
  <c r="E59"/>
  <c r="E60" s="1"/>
  <c r="E61" s="1"/>
  <c r="D59"/>
  <c r="D60" s="1"/>
  <c r="D61" s="1"/>
  <c r="C59"/>
  <c r="K59" s="1"/>
  <c r="I55"/>
  <c r="H55"/>
  <c r="H57" s="1"/>
  <c r="G55"/>
  <c r="F55"/>
  <c r="E55"/>
  <c r="D55"/>
  <c r="D57" s="1"/>
  <c r="C55"/>
  <c r="K55" s="1"/>
  <c r="I51"/>
  <c r="H51"/>
  <c r="G51"/>
  <c r="F51"/>
  <c r="E51"/>
  <c r="D51"/>
  <c r="C51"/>
  <c r="K51" s="1"/>
  <c r="I47"/>
  <c r="H47"/>
  <c r="G47"/>
  <c r="F47"/>
  <c r="E47"/>
  <c r="D47"/>
  <c r="C47"/>
  <c r="K47" s="1"/>
  <c r="I43"/>
  <c r="H43"/>
  <c r="G43"/>
  <c r="G77" s="1"/>
  <c r="F43"/>
  <c r="E43"/>
  <c r="D43"/>
  <c r="C43"/>
  <c r="C77" s="1"/>
  <c r="I39"/>
  <c r="H39"/>
  <c r="H41" s="1"/>
  <c r="G39"/>
  <c r="F39"/>
  <c r="E39"/>
  <c r="D39"/>
  <c r="D41" s="1"/>
  <c r="C39"/>
  <c r="I35"/>
  <c r="H35"/>
  <c r="G35"/>
  <c r="F35"/>
  <c r="E35"/>
  <c r="D35"/>
  <c r="C35"/>
  <c r="K35" s="1"/>
  <c r="I31"/>
  <c r="H31"/>
  <c r="G31"/>
  <c r="F31"/>
  <c r="E31"/>
  <c r="D31"/>
  <c r="C31"/>
  <c r="K31" s="1"/>
  <c r="I27"/>
  <c r="I76" s="1"/>
  <c r="H27"/>
  <c r="H76" s="1"/>
  <c r="G27"/>
  <c r="G76" s="1"/>
  <c r="F27"/>
  <c r="F76" s="1"/>
  <c r="E27"/>
  <c r="E76" s="1"/>
  <c r="D27"/>
  <c r="D76" s="1"/>
  <c r="C27"/>
  <c r="K27" s="1"/>
  <c r="I23"/>
  <c r="H23"/>
  <c r="G23"/>
  <c r="F23"/>
  <c r="E23"/>
  <c r="D23"/>
  <c r="C23"/>
  <c r="K23" s="1"/>
  <c r="I19"/>
  <c r="I75" s="1"/>
  <c r="H19"/>
  <c r="H21" s="1"/>
  <c r="G19"/>
  <c r="G21" s="1"/>
  <c r="F19"/>
  <c r="F75" s="1"/>
  <c r="E19"/>
  <c r="E75" s="1"/>
  <c r="D19"/>
  <c r="C19"/>
  <c r="C75" s="1"/>
  <c r="I15"/>
  <c r="H15"/>
  <c r="G15"/>
  <c r="F15"/>
  <c r="F74" s="1"/>
  <c r="E15"/>
  <c r="D15"/>
  <c r="C15"/>
  <c r="I13"/>
  <c r="H13"/>
  <c r="G13"/>
  <c r="F13"/>
  <c r="E13"/>
  <c r="D13"/>
  <c r="C13"/>
  <c r="K13" s="1"/>
  <c r="I12"/>
  <c r="I28" s="1"/>
  <c r="H12"/>
  <c r="H28" s="1"/>
  <c r="G12"/>
  <c r="G28" s="1"/>
  <c r="F12"/>
  <c r="F28" s="1"/>
  <c r="E12"/>
  <c r="E28" s="1"/>
  <c r="D12"/>
  <c r="D28" s="1"/>
  <c r="C12"/>
  <c r="K12" s="1"/>
  <c r="I11"/>
  <c r="I56" s="1"/>
  <c r="H11"/>
  <c r="H56" s="1"/>
  <c r="G11"/>
  <c r="G48" s="1"/>
  <c r="F11"/>
  <c r="F52" s="1"/>
  <c r="E11"/>
  <c r="E56" s="1"/>
  <c r="D11"/>
  <c r="D56" s="1"/>
  <c r="C11"/>
  <c r="C56" s="1"/>
  <c r="I10"/>
  <c r="H10"/>
  <c r="G10"/>
  <c r="F10"/>
  <c r="E10"/>
  <c r="D10"/>
  <c r="C10"/>
  <c r="K10" s="1"/>
  <c r="I9"/>
  <c r="I20" s="1"/>
  <c r="H9"/>
  <c r="H20" s="1"/>
  <c r="G9"/>
  <c r="G20" s="1"/>
  <c r="F9"/>
  <c r="F20" s="1"/>
  <c r="E9"/>
  <c r="E20" s="1"/>
  <c r="D9"/>
  <c r="D20" s="1"/>
  <c r="C9"/>
  <c r="K9" s="1"/>
  <c r="I8"/>
  <c r="I24" s="1"/>
  <c r="H8"/>
  <c r="H24" s="1"/>
  <c r="G8"/>
  <c r="G24" s="1"/>
  <c r="F8"/>
  <c r="F24" s="1"/>
  <c r="E8"/>
  <c r="E24" s="1"/>
  <c r="D8"/>
  <c r="D24" s="1"/>
  <c r="C8"/>
  <c r="K8" s="1"/>
  <c r="I6"/>
  <c r="I40" s="1"/>
  <c r="H6"/>
  <c r="H40" s="1"/>
  <c r="G6"/>
  <c r="G32" s="1"/>
  <c r="F6"/>
  <c r="F40" s="1"/>
  <c r="E6"/>
  <c r="E40" s="1"/>
  <c r="D6"/>
  <c r="D40" s="1"/>
  <c r="C6"/>
  <c r="C40" s="1"/>
  <c r="C5"/>
  <c r="D5" s="1"/>
  <c r="E5" s="1"/>
  <c r="F5" s="1"/>
  <c r="G5" s="1"/>
  <c r="H5" s="1"/>
  <c r="I5" s="1"/>
  <c r="F68" i="6" l="1"/>
  <c r="F69" s="1"/>
  <c r="C61"/>
  <c r="K61" s="1"/>
  <c r="K60"/>
  <c r="K32"/>
  <c r="K52"/>
  <c r="C53"/>
  <c r="G53"/>
  <c r="F17"/>
  <c r="F21"/>
  <c r="K20"/>
  <c r="B75" s="1"/>
  <c r="C25"/>
  <c r="F37"/>
  <c r="I68"/>
  <c r="H49"/>
  <c r="D67"/>
  <c r="H67"/>
  <c r="I25"/>
  <c r="C67"/>
  <c r="C33"/>
  <c r="G33"/>
  <c r="H37"/>
  <c r="H53"/>
  <c r="K9"/>
  <c r="E17"/>
  <c r="D21"/>
  <c r="H21"/>
  <c r="C28"/>
  <c r="K28" s="1"/>
  <c r="B76" s="1"/>
  <c r="C29"/>
  <c r="G29"/>
  <c r="K31"/>
  <c r="K33" s="1"/>
  <c r="K51"/>
  <c r="K53" s="1"/>
  <c r="G63"/>
  <c r="G67"/>
  <c r="F75"/>
  <c r="H17"/>
  <c r="K27"/>
  <c r="F29"/>
  <c r="D37"/>
  <c r="C40"/>
  <c r="C44"/>
  <c r="G44"/>
  <c r="G45" s="1"/>
  <c r="C45"/>
  <c r="K47"/>
  <c r="H56"/>
  <c r="H57" s="1"/>
  <c r="C76"/>
  <c r="K6"/>
  <c r="K7" s="1"/>
  <c r="F7"/>
  <c r="K11"/>
  <c r="C16"/>
  <c r="C17" s="1"/>
  <c r="G16"/>
  <c r="K19"/>
  <c r="K23"/>
  <c r="F24"/>
  <c r="F64" s="1"/>
  <c r="F72" s="1"/>
  <c r="D32"/>
  <c r="D68" s="1"/>
  <c r="H32"/>
  <c r="H33" s="1"/>
  <c r="C36"/>
  <c r="K36" s="1"/>
  <c r="K37" s="1"/>
  <c r="G36"/>
  <c r="G37" s="1"/>
  <c r="F40"/>
  <c r="F41" s="1"/>
  <c r="K43"/>
  <c r="E48"/>
  <c r="E64" s="1"/>
  <c r="I48"/>
  <c r="I64" s="1"/>
  <c r="I72" s="1"/>
  <c r="D52"/>
  <c r="D53" s="1"/>
  <c r="H52"/>
  <c r="C56"/>
  <c r="K56" s="1"/>
  <c r="K57" s="1"/>
  <c r="G56"/>
  <c r="G57" s="1"/>
  <c r="K59"/>
  <c r="E63"/>
  <c r="I63"/>
  <c r="E67"/>
  <c r="E69" s="1"/>
  <c r="I67"/>
  <c r="I69" s="1"/>
  <c r="F74"/>
  <c r="F76"/>
  <c r="D77"/>
  <c r="H77"/>
  <c r="D7"/>
  <c r="H7"/>
  <c r="I17"/>
  <c r="D40"/>
  <c r="D41" s="1"/>
  <c r="H40"/>
  <c r="H64" s="1"/>
  <c r="D44"/>
  <c r="D45" s="1"/>
  <c r="H44"/>
  <c r="H45" s="1"/>
  <c r="C63"/>
  <c r="C7"/>
  <c r="G7"/>
  <c r="K8"/>
  <c r="D17"/>
  <c r="C21"/>
  <c r="G21"/>
  <c r="C24"/>
  <c r="G24"/>
  <c r="G25" s="1"/>
  <c r="G40"/>
  <c r="G41" s="1"/>
  <c r="D56"/>
  <c r="D57"/>
  <c r="F63"/>
  <c r="E7"/>
  <c r="I7"/>
  <c r="K15"/>
  <c r="D63"/>
  <c r="H63"/>
  <c r="F68" i="5"/>
  <c r="E21"/>
  <c r="G37"/>
  <c r="I45"/>
  <c r="D67"/>
  <c r="K24"/>
  <c r="H33"/>
  <c r="H45"/>
  <c r="H49"/>
  <c r="F17"/>
  <c r="K20"/>
  <c r="B75" s="1"/>
  <c r="D25"/>
  <c r="H25"/>
  <c r="F69"/>
  <c r="D37"/>
  <c r="C53"/>
  <c r="G53"/>
  <c r="C61"/>
  <c r="K61" s="1"/>
  <c r="K60"/>
  <c r="K25"/>
  <c r="E45"/>
  <c r="F53"/>
  <c r="H67"/>
  <c r="D45"/>
  <c r="D49"/>
  <c r="K28"/>
  <c r="B76" s="1"/>
  <c r="E25"/>
  <c r="I25"/>
  <c r="C33"/>
  <c r="G33"/>
  <c r="E41"/>
  <c r="I41"/>
  <c r="D17"/>
  <c r="C21"/>
  <c r="G21"/>
  <c r="C25"/>
  <c r="H36"/>
  <c r="H37" s="1"/>
  <c r="G44"/>
  <c r="G45" s="1"/>
  <c r="F49"/>
  <c r="E75"/>
  <c r="F21"/>
  <c r="F24"/>
  <c r="F25" s="1"/>
  <c r="E29"/>
  <c r="D32"/>
  <c r="D33" s="1"/>
  <c r="C36"/>
  <c r="K59"/>
  <c r="E63"/>
  <c r="I67"/>
  <c r="F76"/>
  <c r="D7"/>
  <c r="H7"/>
  <c r="E16"/>
  <c r="E17" s="1"/>
  <c r="I16"/>
  <c r="K31"/>
  <c r="F32"/>
  <c r="F64" s="1"/>
  <c r="F72" s="1"/>
  <c r="E36"/>
  <c r="E37" s="1"/>
  <c r="I36"/>
  <c r="I37" s="1"/>
  <c r="D40"/>
  <c r="K40" s="1"/>
  <c r="K41" s="1"/>
  <c r="H40"/>
  <c r="H41" s="1"/>
  <c r="D44"/>
  <c r="H44"/>
  <c r="C48"/>
  <c r="K48" s="1"/>
  <c r="K49" s="1"/>
  <c r="G48"/>
  <c r="G49" s="1"/>
  <c r="K51"/>
  <c r="F52"/>
  <c r="K52" s="1"/>
  <c r="E56"/>
  <c r="E57" s="1"/>
  <c r="I56"/>
  <c r="I57" s="1"/>
  <c r="C63"/>
  <c r="G63"/>
  <c r="G67"/>
  <c r="D74"/>
  <c r="H74"/>
  <c r="D76"/>
  <c r="H76"/>
  <c r="F77"/>
  <c r="K8"/>
  <c r="K74" s="1"/>
  <c r="K12"/>
  <c r="H17"/>
  <c r="K27"/>
  <c r="F29"/>
  <c r="C41"/>
  <c r="C44"/>
  <c r="K44" s="1"/>
  <c r="B77" s="1"/>
  <c r="F63"/>
  <c r="K11"/>
  <c r="C17"/>
  <c r="K19"/>
  <c r="I29"/>
  <c r="G36"/>
  <c r="C37"/>
  <c r="K43"/>
  <c r="F44"/>
  <c r="F45" s="1"/>
  <c r="C56"/>
  <c r="G56"/>
  <c r="G57" s="1"/>
  <c r="C57"/>
  <c r="I63"/>
  <c r="E67"/>
  <c r="F74"/>
  <c r="K6"/>
  <c r="K7" s="1"/>
  <c r="E7"/>
  <c r="I7"/>
  <c r="D63"/>
  <c r="H63"/>
  <c r="K17" i="4"/>
  <c r="K16"/>
  <c r="D41"/>
  <c r="I49"/>
  <c r="K52"/>
  <c r="F17"/>
  <c r="F21"/>
  <c r="K20"/>
  <c r="B75" s="1"/>
  <c r="F57"/>
  <c r="I68"/>
  <c r="E21"/>
  <c r="I21"/>
  <c r="D33"/>
  <c r="H33"/>
  <c r="F41"/>
  <c r="E25"/>
  <c r="I25"/>
  <c r="C33"/>
  <c r="G33"/>
  <c r="G37"/>
  <c r="E41"/>
  <c r="I41"/>
  <c r="C53"/>
  <c r="G53"/>
  <c r="K9"/>
  <c r="I17"/>
  <c r="C28"/>
  <c r="K28" s="1"/>
  <c r="B76" s="1"/>
  <c r="C29"/>
  <c r="G29"/>
  <c r="H40"/>
  <c r="H41" s="1"/>
  <c r="D44"/>
  <c r="H44"/>
  <c r="H64" s="1"/>
  <c r="K51"/>
  <c r="G63"/>
  <c r="G67"/>
  <c r="C7"/>
  <c r="G7"/>
  <c r="K8"/>
  <c r="K74" s="1"/>
  <c r="D17"/>
  <c r="H17"/>
  <c r="C21"/>
  <c r="G21"/>
  <c r="C24"/>
  <c r="K24" s="1"/>
  <c r="K25" s="1"/>
  <c r="G24"/>
  <c r="G68" s="1"/>
  <c r="K27"/>
  <c r="F29"/>
  <c r="D36"/>
  <c r="D37" s="1"/>
  <c r="H36"/>
  <c r="H37" s="1"/>
  <c r="C40"/>
  <c r="C41" s="1"/>
  <c r="G40"/>
  <c r="G41" s="1"/>
  <c r="C44"/>
  <c r="G44"/>
  <c r="G45" s="1"/>
  <c r="C45"/>
  <c r="K47"/>
  <c r="D56"/>
  <c r="D57" s="1"/>
  <c r="H56"/>
  <c r="H57" s="1"/>
  <c r="C60"/>
  <c r="F63"/>
  <c r="F67"/>
  <c r="C74"/>
  <c r="G74"/>
  <c r="E75"/>
  <c r="I75"/>
  <c r="C76"/>
  <c r="D7"/>
  <c r="H7"/>
  <c r="E17"/>
  <c r="D21"/>
  <c r="H21"/>
  <c r="D45"/>
  <c r="C63"/>
  <c r="F75"/>
  <c r="K6"/>
  <c r="K7" s="1"/>
  <c r="F7"/>
  <c r="K11"/>
  <c r="C17"/>
  <c r="K19"/>
  <c r="F24"/>
  <c r="F64" s="1"/>
  <c r="E29"/>
  <c r="I29"/>
  <c r="D32"/>
  <c r="K32" s="1"/>
  <c r="K33" s="1"/>
  <c r="C36"/>
  <c r="G36"/>
  <c r="C37"/>
  <c r="F40"/>
  <c r="K43"/>
  <c r="F44"/>
  <c r="F45" s="1"/>
  <c r="E48"/>
  <c r="E68" s="1"/>
  <c r="I48"/>
  <c r="D52"/>
  <c r="D53" s="1"/>
  <c r="H52"/>
  <c r="H53" s="1"/>
  <c r="C56"/>
  <c r="K56" s="1"/>
  <c r="K57" s="1"/>
  <c r="G56"/>
  <c r="G57" s="1"/>
  <c r="E63"/>
  <c r="I63"/>
  <c r="I64"/>
  <c r="E67"/>
  <c r="I67"/>
  <c r="I69" s="1"/>
  <c r="F74"/>
  <c r="E7"/>
  <c r="I7"/>
  <c r="D63"/>
  <c r="H63"/>
  <c r="D64"/>
  <c r="F64" i="3"/>
  <c r="F25"/>
  <c r="I41"/>
  <c r="G49"/>
  <c r="E25"/>
  <c r="D41"/>
  <c r="E21"/>
  <c r="I21"/>
  <c r="H33"/>
  <c r="F37"/>
  <c r="H45"/>
  <c r="D49"/>
  <c r="H49"/>
  <c r="I57"/>
  <c r="K74"/>
  <c r="K24"/>
  <c r="K25" s="1"/>
  <c r="E41"/>
  <c r="I25"/>
  <c r="H41"/>
  <c r="C53"/>
  <c r="G53"/>
  <c r="F17"/>
  <c r="D25"/>
  <c r="H25"/>
  <c r="E45"/>
  <c r="I45"/>
  <c r="F57"/>
  <c r="H17"/>
  <c r="F28"/>
  <c r="K28" s="1"/>
  <c r="B76" s="1"/>
  <c r="K29"/>
  <c r="D36"/>
  <c r="D68" s="1"/>
  <c r="D69" s="1"/>
  <c r="C41"/>
  <c r="C44"/>
  <c r="C45"/>
  <c r="K47"/>
  <c r="C60"/>
  <c r="F63"/>
  <c r="F67"/>
  <c r="C17"/>
  <c r="F21"/>
  <c r="I29"/>
  <c r="D32"/>
  <c r="D33" s="1"/>
  <c r="C36"/>
  <c r="K36" s="1"/>
  <c r="K37" s="1"/>
  <c r="G36"/>
  <c r="G37" s="1"/>
  <c r="K43"/>
  <c r="E63"/>
  <c r="I67"/>
  <c r="F76"/>
  <c r="D7"/>
  <c r="H7"/>
  <c r="E16"/>
  <c r="I16"/>
  <c r="E17"/>
  <c r="I17"/>
  <c r="D20"/>
  <c r="D21" s="1"/>
  <c r="K31"/>
  <c r="F32"/>
  <c r="F68" s="1"/>
  <c r="E36"/>
  <c r="E37" s="1"/>
  <c r="I36"/>
  <c r="I37" s="1"/>
  <c r="H40"/>
  <c r="K40" s="1"/>
  <c r="K41" s="1"/>
  <c r="D44"/>
  <c r="D45" s="1"/>
  <c r="H44"/>
  <c r="C48"/>
  <c r="G48"/>
  <c r="K51"/>
  <c r="F52"/>
  <c r="F53" s="1"/>
  <c r="E56"/>
  <c r="E57" s="1"/>
  <c r="I56"/>
  <c r="C63"/>
  <c r="G63"/>
  <c r="G67"/>
  <c r="D74"/>
  <c r="H74"/>
  <c r="D76"/>
  <c r="H76"/>
  <c r="D17"/>
  <c r="C21"/>
  <c r="G21"/>
  <c r="C25"/>
  <c r="H36"/>
  <c r="H68" s="1"/>
  <c r="H69" s="1"/>
  <c r="G44"/>
  <c r="G45" s="1"/>
  <c r="E75"/>
  <c r="I75"/>
  <c r="K11"/>
  <c r="K19"/>
  <c r="F24"/>
  <c r="E29"/>
  <c r="F44"/>
  <c r="F45" s="1"/>
  <c r="C56"/>
  <c r="K56" s="1"/>
  <c r="K57" s="1"/>
  <c r="G56"/>
  <c r="G57" s="1"/>
  <c r="I63"/>
  <c r="E67"/>
  <c r="F74"/>
  <c r="K6"/>
  <c r="K7" s="1"/>
  <c r="E7"/>
  <c r="I7"/>
  <c r="D63"/>
  <c r="H63"/>
  <c r="D64"/>
  <c r="H64"/>
  <c r="D25" i="2"/>
  <c r="H25"/>
  <c r="G37"/>
  <c r="F49"/>
  <c r="E67"/>
  <c r="I67"/>
  <c r="G25"/>
  <c r="I33"/>
  <c r="C41"/>
  <c r="D45"/>
  <c r="F53"/>
  <c r="G17"/>
  <c r="D21"/>
  <c r="E25"/>
  <c r="I25"/>
  <c r="G33"/>
  <c r="E41"/>
  <c r="I41"/>
  <c r="G49"/>
  <c r="D53"/>
  <c r="E57"/>
  <c r="I57"/>
  <c r="K76"/>
  <c r="D67"/>
  <c r="H67"/>
  <c r="F25"/>
  <c r="E37"/>
  <c r="F41"/>
  <c r="H49"/>
  <c r="C7"/>
  <c r="C16"/>
  <c r="C20"/>
  <c r="K20" s="1"/>
  <c r="B75" s="1"/>
  <c r="C21"/>
  <c r="C24"/>
  <c r="K24" s="1"/>
  <c r="K25" s="1"/>
  <c r="C28"/>
  <c r="K28" s="1"/>
  <c r="B76" s="1"/>
  <c r="C29"/>
  <c r="C32"/>
  <c r="G36"/>
  <c r="G40"/>
  <c r="K40" s="1"/>
  <c r="G44"/>
  <c r="G45" s="1"/>
  <c r="C48"/>
  <c r="C49"/>
  <c r="G52"/>
  <c r="G53" s="1"/>
  <c r="G56"/>
  <c r="G57" s="1"/>
  <c r="G63"/>
  <c r="G67"/>
  <c r="C76"/>
  <c r="K6"/>
  <c r="K7" s="1"/>
  <c r="K11"/>
  <c r="K15"/>
  <c r="K19"/>
  <c r="F21"/>
  <c r="F29"/>
  <c r="K39"/>
  <c r="K43"/>
  <c r="F44"/>
  <c r="F45" s="1"/>
  <c r="F48"/>
  <c r="F56"/>
  <c r="F57" s="1"/>
  <c r="F63"/>
  <c r="G75"/>
  <c r="E7"/>
  <c r="I7"/>
  <c r="E16"/>
  <c r="I16"/>
  <c r="I17"/>
  <c r="E21"/>
  <c r="I21"/>
  <c r="E29"/>
  <c r="I29"/>
  <c r="E32"/>
  <c r="E33" s="1"/>
  <c r="I32"/>
  <c r="E36"/>
  <c r="I36"/>
  <c r="I37" s="1"/>
  <c r="E44"/>
  <c r="E45" s="1"/>
  <c r="I44"/>
  <c r="I45" s="1"/>
  <c r="E48"/>
  <c r="E49" s="1"/>
  <c r="I48"/>
  <c r="I49" s="1"/>
  <c r="E52"/>
  <c r="E53" s="1"/>
  <c r="I52"/>
  <c r="I53" s="1"/>
  <c r="E63"/>
  <c r="I63"/>
  <c r="C74"/>
  <c r="G74"/>
  <c r="D77"/>
  <c r="H77"/>
  <c r="G7"/>
  <c r="G16"/>
  <c r="G29"/>
  <c r="C36"/>
  <c r="K36" s="1"/>
  <c r="K37" s="1"/>
  <c r="C44"/>
  <c r="C45" s="1"/>
  <c r="C52"/>
  <c r="C57"/>
  <c r="C60"/>
  <c r="C63"/>
  <c r="F7"/>
  <c r="F16"/>
  <c r="F17" s="1"/>
  <c r="F32"/>
  <c r="F33" s="1"/>
  <c r="F36"/>
  <c r="F37" s="1"/>
  <c r="F67"/>
  <c r="D7"/>
  <c r="H7"/>
  <c r="D16"/>
  <c r="H16"/>
  <c r="H17"/>
  <c r="D29"/>
  <c r="H29"/>
  <c r="D32"/>
  <c r="D33" s="1"/>
  <c r="H32"/>
  <c r="H33" s="1"/>
  <c r="D36"/>
  <c r="D37" s="1"/>
  <c r="H36"/>
  <c r="H37" s="1"/>
  <c r="D44"/>
  <c r="H44"/>
  <c r="H45" s="1"/>
  <c r="D48"/>
  <c r="D49" s="1"/>
  <c r="H48"/>
  <c r="D52"/>
  <c r="H52"/>
  <c r="H53" s="1"/>
  <c r="D63"/>
  <c r="H63"/>
  <c r="E72" i="6" l="1"/>
  <c r="D73"/>
  <c r="G68"/>
  <c r="G69" s="1"/>
  <c r="G64"/>
  <c r="K29"/>
  <c r="K76"/>
  <c r="G73"/>
  <c r="G71"/>
  <c r="K48"/>
  <c r="E68"/>
  <c r="K40"/>
  <c r="K41" s="1"/>
  <c r="D69"/>
  <c r="F25"/>
  <c r="D64"/>
  <c r="D72" s="1"/>
  <c r="C41"/>
  <c r="D33"/>
  <c r="C57"/>
  <c r="C37"/>
  <c r="F71"/>
  <c r="F65"/>
  <c r="F73"/>
  <c r="C73"/>
  <c r="K63"/>
  <c r="C71"/>
  <c r="I71"/>
  <c r="I73"/>
  <c r="I65"/>
  <c r="H65"/>
  <c r="H73"/>
  <c r="H71"/>
  <c r="K16"/>
  <c r="B74" s="1"/>
  <c r="C64"/>
  <c r="C68"/>
  <c r="K67"/>
  <c r="C69"/>
  <c r="K74"/>
  <c r="E71"/>
  <c r="E65"/>
  <c r="E73"/>
  <c r="K77"/>
  <c r="K21"/>
  <c r="K75"/>
  <c r="H41"/>
  <c r="K24"/>
  <c r="K25" s="1"/>
  <c r="K49"/>
  <c r="K44"/>
  <c r="B77" s="1"/>
  <c r="H68"/>
  <c r="H72" s="1"/>
  <c r="G17"/>
  <c r="D73" i="5"/>
  <c r="D71"/>
  <c r="H73"/>
  <c r="K21"/>
  <c r="K75"/>
  <c r="K76"/>
  <c r="K29"/>
  <c r="I73"/>
  <c r="F71"/>
  <c r="F73"/>
  <c r="F65"/>
  <c r="C73"/>
  <c r="K63"/>
  <c r="C68"/>
  <c r="H68"/>
  <c r="K16"/>
  <c r="G68"/>
  <c r="K36"/>
  <c r="K37" s="1"/>
  <c r="D68"/>
  <c r="D69" s="1"/>
  <c r="F33"/>
  <c r="D64"/>
  <c r="C67"/>
  <c r="K53"/>
  <c r="C49"/>
  <c r="K32"/>
  <c r="E68"/>
  <c r="E69" s="1"/>
  <c r="E64"/>
  <c r="K77"/>
  <c r="K45"/>
  <c r="I68"/>
  <c r="I69" s="1"/>
  <c r="I64"/>
  <c r="G73"/>
  <c r="E71"/>
  <c r="E73"/>
  <c r="C64"/>
  <c r="K33"/>
  <c r="D41"/>
  <c r="C45"/>
  <c r="G64"/>
  <c r="G72" s="1"/>
  <c r="H69"/>
  <c r="H64"/>
  <c r="H71" s="1"/>
  <c r="K56"/>
  <c r="K57" s="1"/>
  <c r="G69"/>
  <c r="I17"/>
  <c r="H65" i="4"/>
  <c r="H73"/>
  <c r="H71"/>
  <c r="K21"/>
  <c r="K75"/>
  <c r="K60"/>
  <c r="C61"/>
  <c r="G69"/>
  <c r="K48"/>
  <c r="K49" s="1"/>
  <c r="E64"/>
  <c r="E72" s="1"/>
  <c r="H45"/>
  <c r="H68"/>
  <c r="H69" s="1"/>
  <c r="G64"/>
  <c r="G72" s="1"/>
  <c r="I71"/>
  <c r="I65"/>
  <c r="I73"/>
  <c r="K45"/>
  <c r="K77"/>
  <c r="F71"/>
  <c r="F73"/>
  <c r="F65"/>
  <c r="C64"/>
  <c r="I72"/>
  <c r="C57"/>
  <c r="K36"/>
  <c r="K37" s="1"/>
  <c r="K44"/>
  <c r="B77" s="1"/>
  <c r="C25"/>
  <c r="K53"/>
  <c r="F68"/>
  <c r="F72" s="1"/>
  <c r="G25"/>
  <c r="D68"/>
  <c r="D69" s="1"/>
  <c r="B74"/>
  <c r="D65"/>
  <c r="D73"/>
  <c r="D71"/>
  <c r="E71"/>
  <c r="E65"/>
  <c r="E73"/>
  <c r="C73"/>
  <c r="C65"/>
  <c r="C71"/>
  <c r="K63"/>
  <c r="K76"/>
  <c r="K29"/>
  <c r="G73"/>
  <c r="G71"/>
  <c r="E69"/>
  <c r="F69"/>
  <c r="K40"/>
  <c r="K41" s="1"/>
  <c r="F25"/>
  <c r="E49"/>
  <c r="C68"/>
  <c r="D65" i="3"/>
  <c r="D73"/>
  <c r="D71"/>
  <c r="E68"/>
  <c r="E64"/>
  <c r="E72" s="1"/>
  <c r="F65"/>
  <c r="F73"/>
  <c r="F71"/>
  <c r="F72"/>
  <c r="C68"/>
  <c r="C64"/>
  <c r="K48"/>
  <c r="I69"/>
  <c r="C37"/>
  <c r="K44"/>
  <c r="B77" s="1"/>
  <c r="K16"/>
  <c r="D37"/>
  <c r="I73"/>
  <c r="C73"/>
  <c r="C71"/>
  <c r="C65"/>
  <c r="K63"/>
  <c r="K21"/>
  <c r="K75"/>
  <c r="G73"/>
  <c r="E73"/>
  <c r="K60"/>
  <c r="C61"/>
  <c r="H65"/>
  <c r="H71"/>
  <c r="H73"/>
  <c r="I64"/>
  <c r="I72" s="1"/>
  <c r="I68"/>
  <c r="K77"/>
  <c r="K45"/>
  <c r="D72"/>
  <c r="K49"/>
  <c r="K32"/>
  <c r="K33" s="1"/>
  <c r="G68"/>
  <c r="F33"/>
  <c r="H72"/>
  <c r="E69"/>
  <c r="G69"/>
  <c r="K52"/>
  <c r="K53" s="1"/>
  <c r="C57"/>
  <c r="G64"/>
  <c r="G72" s="1"/>
  <c r="F69"/>
  <c r="K20"/>
  <c r="B75" s="1"/>
  <c r="H37"/>
  <c r="C49"/>
  <c r="C73" i="2"/>
  <c r="C71"/>
  <c r="C65"/>
  <c r="K63"/>
  <c r="I65"/>
  <c r="I73"/>
  <c r="K74"/>
  <c r="D73"/>
  <c r="D68"/>
  <c r="D64"/>
  <c r="D72" s="1"/>
  <c r="E68"/>
  <c r="E69" s="1"/>
  <c r="E64"/>
  <c r="F65"/>
  <c r="F73"/>
  <c r="K77"/>
  <c r="K21"/>
  <c r="K75"/>
  <c r="C68"/>
  <c r="C64"/>
  <c r="K16"/>
  <c r="B74" s="1"/>
  <c r="K60"/>
  <c r="C61"/>
  <c r="E73"/>
  <c r="E71"/>
  <c r="E65"/>
  <c r="G73"/>
  <c r="K52"/>
  <c r="K53" s="1"/>
  <c r="K41"/>
  <c r="H69"/>
  <c r="K56"/>
  <c r="K57" s="1"/>
  <c r="C53"/>
  <c r="C37"/>
  <c r="K32"/>
  <c r="K33" s="1"/>
  <c r="D17"/>
  <c r="E17"/>
  <c r="K48"/>
  <c r="K49" s="1"/>
  <c r="D69"/>
  <c r="G41"/>
  <c r="H73"/>
  <c r="H68"/>
  <c r="H64"/>
  <c r="H72" s="1"/>
  <c r="F68"/>
  <c r="F69" s="1"/>
  <c r="F64"/>
  <c r="F71" s="1"/>
  <c r="G68"/>
  <c r="G69" s="1"/>
  <c r="G64"/>
  <c r="G72" s="1"/>
  <c r="I68"/>
  <c r="I69" s="1"/>
  <c r="I64"/>
  <c r="I71" s="1"/>
  <c r="K44"/>
  <c r="B77" s="1"/>
  <c r="C33"/>
  <c r="C25"/>
  <c r="C17"/>
  <c r="K29"/>
  <c r="C72" i="6" l="1"/>
  <c r="K64"/>
  <c r="K73"/>
  <c r="K71"/>
  <c r="K65"/>
  <c r="K17"/>
  <c r="C65"/>
  <c r="G72"/>
  <c r="D65"/>
  <c r="H69"/>
  <c r="D71"/>
  <c r="K45"/>
  <c r="K68"/>
  <c r="K69" s="1"/>
  <c r="G65"/>
  <c r="C72" i="5"/>
  <c r="K64"/>
  <c r="K71" s="1"/>
  <c r="C69"/>
  <c r="K67"/>
  <c r="K73"/>
  <c r="G71"/>
  <c r="I72"/>
  <c r="E72"/>
  <c r="C65"/>
  <c r="I71"/>
  <c r="E65"/>
  <c r="G65"/>
  <c r="D72"/>
  <c r="K68"/>
  <c r="D65"/>
  <c r="B74"/>
  <c r="K17"/>
  <c r="H72"/>
  <c r="C71"/>
  <c r="I65"/>
  <c r="H65"/>
  <c r="K61" i="4"/>
  <c r="C67"/>
  <c r="K68"/>
  <c r="D72"/>
  <c r="K73"/>
  <c r="G65"/>
  <c r="H72"/>
  <c r="C72"/>
  <c r="K64"/>
  <c r="K71" s="1"/>
  <c r="K64" i="3"/>
  <c r="C72"/>
  <c r="I65"/>
  <c r="K61"/>
  <c r="C67"/>
  <c r="K71"/>
  <c r="K65"/>
  <c r="K73"/>
  <c r="B74"/>
  <c r="K17"/>
  <c r="G65"/>
  <c r="E71"/>
  <c r="I71"/>
  <c r="K68"/>
  <c r="E65"/>
  <c r="G71"/>
  <c r="C72" i="2"/>
  <c r="K64"/>
  <c r="H71"/>
  <c r="G65"/>
  <c r="D71"/>
  <c r="H65"/>
  <c r="D65"/>
  <c r="G71"/>
  <c r="K17"/>
  <c r="K61"/>
  <c r="C67"/>
  <c r="K73"/>
  <c r="K71"/>
  <c r="K65"/>
  <c r="I72"/>
  <c r="F72"/>
  <c r="K68"/>
  <c r="K45"/>
  <c r="E72"/>
  <c r="K72" i="6" l="1"/>
  <c r="B73"/>
  <c r="B73" i="5"/>
  <c r="K72"/>
  <c r="L6"/>
  <c r="K69"/>
  <c r="K65"/>
  <c r="K65" i="4"/>
  <c r="B73"/>
  <c r="C69"/>
  <c r="K67"/>
  <c r="K69" s="1"/>
  <c r="K67" i="3"/>
  <c r="K69" s="1"/>
  <c r="C69"/>
  <c r="B73"/>
  <c r="B73" i="2"/>
  <c r="K72"/>
  <c r="K67"/>
  <c r="K69" s="1"/>
  <c r="C69"/>
  <c r="K72" i="4" l="1"/>
  <c r="K72" i="3"/>
</calcChain>
</file>

<file path=xl/sharedStrings.xml><?xml version="1.0" encoding="utf-8"?>
<sst xmlns="http://schemas.openxmlformats.org/spreadsheetml/2006/main" count="331" uniqueCount="62">
  <si>
    <t>Tue</t>
  </si>
  <si>
    <t>Wed</t>
  </si>
  <si>
    <t>Thu</t>
  </si>
  <si>
    <t>Fri</t>
  </si>
  <si>
    <t>Sat</t>
  </si>
  <si>
    <t>Sun</t>
  </si>
  <si>
    <t>Mon</t>
  </si>
  <si>
    <t>Department Labor Report</t>
  </si>
  <si>
    <t>Week  1</t>
  </si>
  <si>
    <t>Housekeeping Department</t>
  </si>
  <si>
    <t>Day</t>
  </si>
  <si>
    <t>Tuesday</t>
  </si>
  <si>
    <t>Wednesday</t>
  </si>
  <si>
    <t>Thursday</t>
  </si>
  <si>
    <t>Friday</t>
  </si>
  <si>
    <t>Saturday</t>
  </si>
  <si>
    <t>Sunday</t>
  </si>
  <si>
    <t>Monday</t>
  </si>
  <si>
    <t>Weekly</t>
  </si>
  <si>
    <t>Date</t>
  </si>
  <si>
    <t>Totals</t>
  </si>
  <si>
    <t>Offset Rooms Occupied</t>
  </si>
  <si>
    <t>Occupancy Percent</t>
  </si>
  <si>
    <t>AM Rooms Cleaned</t>
  </si>
  <si>
    <t>PM Rooms Cleaned</t>
  </si>
  <si>
    <t>Rooms Sold</t>
  </si>
  <si>
    <t>Total Rooms Cleaned</t>
  </si>
  <si>
    <t>Guestroom Carpets Cleaned</t>
  </si>
  <si>
    <t>Documented Inspections</t>
  </si>
  <si>
    <t>Room Attendants                         AM Shift</t>
  </si>
  <si>
    <t>Actual Hours</t>
  </si>
  <si>
    <t>Standard Hours</t>
  </si>
  <si>
    <t>% Performance</t>
  </si>
  <si>
    <t>Room Attendants                          PM Shift</t>
  </si>
  <si>
    <t>Housemen                                   AM Shift</t>
  </si>
  <si>
    <t>Special Project                          AM Shift</t>
  </si>
  <si>
    <t xml:space="preserve">Lobby Attendant                         AM Shift </t>
  </si>
  <si>
    <t xml:space="preserve">Lobby Attendant                         PM Shift </t>
  </si>
  <si>
    <t>Public Areas Attendant                       Grave Shift</t>
  </si>
  <si>
    <t>Laundry Attendants                              AM Shift</t>
  </si>
  <si>
    <t>Rooms Coordinator                              AM Shift</t>
  </si>
  <si>
    <t xml:space="preserve">AM &amp; PM FLOOR Supervisors                          </t>
  </si>
  <si>
    <t>Floor Managers                         AM Shift</t>
  </si>
  <si>
    <t>Overtime Premium Cost</t>
  </si>
  <si>
    <t>Overtime Hours</t>
  </si>
  <si>
    <t>Overtime Cost</t>
  </si>
  <si>
    <t>Total Labor Hours</t>
  </si>
  <si>
    <t>Total Labor Cost</t>
  </si>
  <si>
    <t>Actual Cost</t>
  </si>
  <si>
    <t>Standard Cost</t>
  </si>
  <si>
    <t>Productivity Goals</t>
  </si>
  <si>
    <t>Hours Variance (Act. minus Std.)</t>
  </si>
  <si>
    <t>Cost Variance (Act. Minus Std.)</t>
  </si>
  <si>
    <t>Man Minutes per Room Cleaned</t>
  </si>
  <si>
    <t>Rooms Cleaned per AM GRA</t>
  </si>
  <si>
    <t>Rooms Cleaned per PM GRA</t>
  </si>
  <si>
    <t>Rooms per Carpet Cleaner</t>
  </si>
  <si>
    <t>Rooms per Laundry Attendant</t>
  </si>
  <si>
    <t>Week 2</t>
  </si>
  <si>
    <t>Week  3</t>
  </si>
  <si>
    <t>Week  4</t>
  </si>
  <si>
    <t>Week  5</t>
  </si>
</sst>
</file>

<file path=xl/styles.xml><?xml version="1.0" encoding="utf-8"?>
<styleSheet xmlns="http://schemas.openxmlformats.org/spreadsheetml/2006/main">
  <numFmts count="8">
    <numFmt numFmtId="8" formatCode="&quot;$&quot;#,##0.00_);[Red]\(&quot;$&quot;#,##0.00\)"/>
    <numFmt numFmtId="44" formatCode="_(&quot;$&quot;* #,##0.00_);_(&quot;$&quot;* \(#,##0.00\);_(&quot;$&quot;* &quot;-&quot;??_);_(@_)"/>
    <numFmt numFmtId="164" formatCode="m/d/yy;@"/>
    <numFmt numFmtId="165" formatCode="0.0%"/>
    <numFmt numFmtId="166" formatCode="m/d;@"/>
    <numFmt numFmtId="167" formatCode="&quot;$&quot;#,##0"/>
    <numFmt numFmtId="168" formatCode="0.0"/>
    <numFmt numFmtId="169" formatCode="&quot;$&quot;#,##0.00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ahoma"/>
      <family val="2"/>
    </font>
    <font>
      <sz val="12"/>
      <name val="SWISS"/>
    </font>
    <font>
      <sz val="10"/>
      <color rgb="FF000000"/>
      <name val="Tahoma"/>
      <family val="2"/>
    </font>
    <font>
      <sz val="10"/>
      <color rgb="FF0000FF"/>
      <name val="Tahoma"/>
      <family val="2"/>
    </font>
    <font>
      <sz val="12"/>
      <name val="Tahoma"/>
      <family val="2"/>
    </font>
    <font>
      <b/>
      <sz val="18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b/>
      <sz val="10"/>
      <name val="Tahoma"/>
      <family val="2"/>
    </font>
    <font>
      <b/>
      <sz val="9"/>
      <name val="Tahoma"/>
      <family val="2"/>
    </font>
    <font>
      <sz val="9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8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2" fontId="3" fillId="0" borderId="0"/>
  </cellStyleXfs>
  <cellXfs count="95">
    <xf numFmtId="0" fontId="0" fillId="0" borderId="0" xfId="0"/>
    <xf numFmtId="0" fontId="2" fillId="0" borderId="1" xfId="0" applyFont="1" applyBorder="1" applyAlignment="1" applyProtection="1">
      <alignment horizontal="center"/>
    </xf>
    <xf numFmtId="1" fontId="2" fillId="0" borderId="1" xfId="2" applyNumberFormat="1" applyFont="1" applyBorder="1" applyAlignment="1" applyProtection="1">
      <alignment horizontal="center"/>
    </xf>
    <xf numFmtId="164" fontId="4" fillId="0" borderId="1" xfId="2" applyNumberFormat="1" applyFont="1" applyBorder="1" applyAlignment="1" applyProtection="1">
      <alignment horizontal="center"/>
    </xf>
    <xf numFmtId="1" fontId="5" fillId="0" borderId="1" xfId="2" applyNumberFormat="1" applyFont="1" applyBorder="1" applyAlignment="1" applyProtection="1">
      <alignment horizontal="center"/>
      <protection locked="0"/>
    </xf>
    <xf numFmtId="1" fontId="5" fillId="0" borderId="1" xfId="2" applyNumberFormat="1" applyFont="1" applyBorder="1" applyAlignment="1" applyProtection="1">
      <alignment horizontal="center"/>
    </xf>
    <xf numFmtId="2" fontId="5" fillId="0" borderId="1" xfId="2" applyNumberFormat="1" applyFont="1" applyBorder="1" applyAlignment="1" applyProtection="1">
      <alignment horizontal="center"/>
    </xf>
    <xf numFmtId="2" fontId="5" fillId="0" borderId="1" xfId="0" applyNumberFormat="1" applyFont="1" applyBorder="1" applyAlignment="1" applyProtection="1">
      <alignment horizontal="center"/>
    </xf>
    <xf numFmtId="2" fontId="5" fillId="2" borderId="1" xfId="2" applyNumberFormat="1" applyFont="1" applyFill="1" applyBorder="1" applyAlignment="1" applyProtection="1">
      <alignment horizontal="center"/>
    </xf>
    <xf numFmtId="0" fontId="6" fillId="0" borderId="0" xfId="0" applyFont="1" applyAlignment="1"/>
    <xf numFmtId="165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65" fontId="9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1" fillId="0" borderId="1" xfId="0" applyNumberFormat="1" applyFont="1" applyBorder="1" applyAlignment="1">
      <alignment horizontal="center"/>
    </xf>
    <xf numFmtId="0" fontId="11" fillId="3" borderId="0" xfId="0" applyFont="1" applyFill="1" applyAlignment="1">
      <alignment horizontal="center"/>
    </xf>
    <xf numFmtId="0" fontId="11" fillId="0" borderId="3" xfId="0" applyFont="1" applyBorder="1" applyAlignment="1">
      <alignment horizontal="center"/>
    </xf>
    <xf numFmtId="0" fontId="6" fillId="0" borderId="0" xfId="0" applyFont="1" applyAlignment="1">
      <alignment horizontal="right"/>
    </xf>
    <xf numFmtId="0" fontId="2" fillId="0" borderId="1" xfId="0" applyFont="1" applyBorder="1" applyAlignment="1">
      <alignment horizontal="left"/>
    </xf>
    <xf numFmtId="3" fontId="12" fillId="3" borderId="1" xfId="0" applyNumberFormat="1" applyFont="1" applyFill="1" applyBorder="1" applyAlignment="1">
      <alignment horizontal="center"/>
    </xf>
    <xf numFmtId="0" fontId="12" fillId="3" borderId="0" xfId="0" applyFont="1" applyFill="1" applyAlignment="1">
      <alignment horizontal="center"/>
    </xf>
    <xf numFmtId="1" fontId="12" fillId="3" borderId="1" xfId="0" applyNumberFormat="1" applyFont="1" applyFill="1" applyBorder="1" applyAlignment="1">
      <alignment horizontal="center"/>
    </xf>
    <xf numFmtId="165" fontId="12" fillId="3" borderId="1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left"/>
    </xf>
    <xf numFmtId="3" fontId="12" fillId="3" borderId="0" xfId="0" applyNumberFormat="1" applyFont="1" applyFill="1" applyBorder="1" applyAlignment="1">
      <alignment horizontal="center"/>
    </xf>
    <xf numFmtId="1" fontId="12" fillId="3" borderId="0" xfId="0" applyNumberFormat="1" applyFont="1" applyFill="1" applyBorder="1" applyAlignment="1">
      <alignment horizontal="center"/>
    </xf>
    <xf numFmtId="2" fontId="13" fillId="0" borderId="2" xfId="0" applyNumberFormat="1" applyFont="1" applyBorder="1" applyAlignment="1">
      <alignment horizontal="center" vertical="center" wrapText="1"/>
    </xf>
    <xf numFmtId="0" fontId="2" fillId="3" borderId="4" xfId="0" applyFont="1" applyFill="1" applyBorder="1" applyAlignment="1"/>
    <xf numFmtId="4" fontId="12" fillId="3" borderId="1" xfId="0" applyNumberFormat="1" applyFont="1" applyFill="1" applyBorder="1" applyAlignment="1">
      <alignment horizontal="center"/>
    </xf>
    <xf numFmtId="2" fontId="12" fillId="3" borderId="0" xfId="0" applyNumberFormat="1" applyFont="1" applyFill="1" applyAlignment="1">
      <alignment horizontal="center"/>
    </xf>
    <xf numFmtId="2" fontId="12" fillId="3" borderId="1" xfId="0" applyNumberFormat="1" applyFont="1" applyFill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2" fillId="3" borderId="6" xfId="0" applyFont="1" applyFill="1" applyBorder="1" applyAlignment="1"/>
    <xf numFmtId="0" fontId="13" fillId="0" borderId="3" xfId="0" applyFont="1" applyBorder="1" applyAlignment="1">
      <alignment horizontal="center" vertical="center" wrapText="1"/>
    </xf>
    <xf numFmtId="165" fontId="12" fillId="3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/>
    <xf numFmtId="0" fontId="12" fillId="0" borderId="0" xfId="0" applyFont="1" applyAlignment="1"/>
    <xf numFmtId="2" fontId="13" fillId="0" borderId="5" xfId="0" applyNumberFormat="1" applyFont="1" applyBorder="1" applyAlignment="1">
      <alignment horizontal="center" wrapText="1"/>
    </xf>
    <xf numFmtId="2" fontId="13" fillId="0" borderId="3" xfId="0" applyNumberFormat="1" applyFont="1" applyBorder="1" applyAlignment="1">
      <alignment horizontal="center" wrapText="1"/>
    </xf>
    <xf numFmtId="0" fontId="2" fillId="3" borderId="0" xfId="0" applyFont="1" applyFill="1" applyBorder="1" applyAlignment="1"/>
    <xf numFmtId="9" fontId="12" fillId="3" borderId="0" xfId="0" applyNumberFormat="1" applyFont="1" applyFill="1" applyBorder="1" applyAlignment="1">
      <alignment horizontal="center"/>
    </xf>
    <xf numFmtId="9" fontId="12" fillId="3" borderId="0" xfId="0" applyNumberFormat="1" applyFont="1" applyFill="1" applyAlignment="1">
      <alignment horizontal="center"/>
    </xf>
    <xf numFmtId="167" fontId="12" fillId="3" borderId="1" xfId="0" applyNumberFormat="1" applyFont="1" applyFill="1" applyBorder="1" applyAlignment="1">
      <alignment horizontal="center"/>
    </xf>
    <xf numFmtId="167" fontId="12" fillId="3" borderId="0" xfId="0" applyNumberFormat="1" applyFont="1" applyFill="1" applyAlignment="1">
      <alignment horizontal="center"/>
    </xf>
    <xf numFmtId="0" fontId="13" fillId="0" borderId="0" xfId="0" applyFont="1" applyAlignment="1">
      <alignment horizontal="center"/>
    </xf>
    <xf numFmtId="0" fontId="13" fillId="0" borderId="2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165" fontId="12" fillId="3" borderId="0" xfId="0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9" fontId="11" fillId="3" borderId="0" xfId="0" applyNumberFormat="1" applyFont="1" applyFill="1" applyBorder="1" applyAlignment="1">
      <alignment horizontal="right"/>
    </xf>
    <xf numFmtId="0" fontId="10" fillId="0" borderId="1" xfId="0" applyFont="1" applyBorder="1" applyAlignment="1"/>
    <xf numFmtId="2" fontId="2" fillId="0" borderId="1" xfId="0" applyNumberFormat="1" applyFont="1" applyBorder="1" applyAlignment="1">
      <alignment horizontal="center"/>
    </xf>
    <xf numFmtId="3" fontId="12" fillId="0" borderId="1" xfId="0" applyNumberFormat="1" applyFont="1" applyBorder="1" applyAlignment="1">
      <alignment horizontal="center"/>
    </xf>
    <xf numFmtId="4" fontId="12" fillId="0" borderId="1" xfId="0" applyNumberFormat="1" applyFont="1" applyBorder="1" applyAlignment="1">
      <alignment horizontal="center"/>
    </xf>
    <xf numFmtId="167" fontId="12" fillId="0" borderId="1" xfId="0" applyNumberFormat="1" applyFont="1" applyBorder="1" applyAlignment="1">
      <alignment horizontal="center"/>
    </xf>
    <xf numFmtId="168" fontId="2" fillId="0" borderId="1" xfId="0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2" fontId="6" fillId="0" borderId="0" xfId="0" applyNumberFormat="1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14" fillId="0" borderId="0" xfId="0" applyFont="1" applyAlignment="1"/>
    <xf numFmtId="8" fontId="2" fillId="0" borderId="0" xfId="0" applyNumberFormat="1" applyFont="1" applyAlignment="1"/>
    <xf numFmtId="0" fontId="13" fillId="0" borderId="5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4" fillId="0" borderId="0" xfId="0" applyFont="1" applyAlignment="1">
      <alignment horizontal="center"/>
    </xf>
    <xf numFmtId="165" fontId="12" fillId="0" borderId="1" xfId="0" applyNumberFormat="1" applyFont="1" applyFill="1" applyBorder="1" applyAlignment="1">
      <alignment horizontal="center"/>
    </xf>
    <xf numFmtId="0" fontId="2" fillId="0" borderId="0" xfId="0" applyFont="1" applyBorder="1" applyAlignment="1"/>
    <xf numFmtId="168" fontId="12" fillId="0" borderId="0" xfId="0" applyNumberFormat="1" applyFont="1" applyAlignment="1"/>
    <xf numFmtId="2" fontId="12" fillId="0" borderId="0" xfId="0" applyNumberFormat="1" applyFont="1" applyAlignment="1"/>
    <xf numFmtId="169" fontId="12" fillId="3" borderId="0" xfId="0" applyNumberFormat="1" applyFont="1" applyFill="1" applyBorder="1" applyAlignment="1">
      <alignment horizontal="center"/>
    </xf>
    <xf numFmtId="0" fontId="11" fillId="3" borderId="0" xfId="0" applyFont="1" applyFill="1" applyBorder="1" applyAlignment="1">
      <alignment horizontal="center"/>
    </xf>
    <xf numFmtId="0" fontId="6" fillId="0" borderId="0" xfId="0" applyFont="1" applyBorder="1" applyAlignment="1"/>
    <xf numFmtId="44" fontId="2" fillId="0" borderId="0" xfId="1" applyFont="1" applyAlignment="1"/>
    <xf numFmtId="165" fontId="1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3" borderId="0" xfId="0" applyFont="1" applyFill="1" applyBorder="1" applyAlignment="1">
      <alignment horizontal="center"/>
    </xf>
    <xf numFmtId="0" fontId="12" fillId="0" borderId="2" xfId="0" applyFont="1" applyBorder="1" applyAlignment="1">
      <alignment horizontal="center"/>
    </xf>
    <xf numFmtId="166" fontId="12" fillId="0" borderId="1" xfId="0" applyNumberFormat="1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2" fontId="14" fillId="0" borderId="2" xfId="0" applyNumberFormat="1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wrapText="1"/>
    </xf>
    <xf numFmtId="0" fontId="14" fillId="0" borderId="3" xfId="0" applyFont="1" applyBorder="1" applyAlignment="1">
      <alignment horizont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9" fontId="12" fillId="3" borderId="0" xfId="0" applyNumberFormat="1" applyFont="1" applyFill="1" applyBorder="1" applyAlignment="1">
      <alignment horizontal="right"/>
    </xf>
    <xf numFmtId="0" fontId="2" fillId="0" borderId="1" xfId="0" applyFont="1" applyBorder="1" applyAlignment="1"/>
  </cellXfs>
  <cellStyles count="3">
    <cellStyle name="Currency" xfId="1" builtinId="4"/>
    <cellStyle name="Normal" xfId="0" builtinId="0"/>
    <cellStyle name="Normal_INPUT SCREEN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LR_201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put Screen"/>
      <sheetName val="Labor Stds"/>
      <sheetName val="Week 1"/>
      <sheetName val="Week 2"/>
      <sheetName val="Week 3"/>
      <sheetName val="Week 4"/>
      <sheetName val="Week 5"/>
      <sheetName val="Week 6"/>
      <sheetName val="Week 7"/>
      <sheetName val="Week 8"/>
      <sheetName val="Week 9"/>
      <sheetName val="Week 10"/>
      <sheetName val="Week 11"/>
      <sheetName val="Week 12"/>
      <sheetName val="Week 13"/>
      <sheetName val="Week 14"/>
      <sheetName val="Week 15"/>
      <sheetName val="Week 16"/>
      <sheetName val="Week 17"/>
      <sheetName val="Week 18"/>
      <sheetName val="Week 19"/>
      <sheetName val="Week 20"/>
      <sheetName val="Week 21"/>
      <sheetName val="Week 22"/>
      <sheetName val="Week 23"/>
      <sheetName val="Week 24"/>
      <sheetName val="Week 25"/>
      <sheetName val="Week 26"/>
      <sheetName val="Week 27"/>
      <sheetName val="Week 28"/>
      <sheetName val="Week 29"/>
      <sheetName val="Week 30"/>
      <sheetName val="Week 31"/>
      <sheetName val="Week 32"/>
      <sheetName val="Week 33"/>
      <sheetName val="Week 34"/>
      <sheetName val="Week 35"/>
      <sheetName val="Week 36"/>
      <sheetName val="Week 37"/>
      <sheetName val="Week 38"/>
      <sheetName val="Week 39"/>
      <sheetName val="Week 40"/>
      <sheetName val="Week 41"/>
      <sheetName val="Week 42"/>
      <sheetName val="Week 43"/>
      <sheetName val="Week 44"/>
      <sheetName val="Week 45"/>
      <sheetName val="Week 46"/>
      <sheetName val="Week 47"/>
      <sheetName val="Week 48"/>
      <sheetName val="Week 49"/>
      <sheetName val="Week 50"/>
      <sheetName val="Week 51"/>
      <sheetName val="Week 52"/>
      <sheetName val="Jan"/>
      <sheetName val="Feb"/>
      <sheetName val="Mar"/>
      <sheetName val="Apr"/>
      <sheetName val="May"/>
      <sheetName val="Jun"/>
      <sheetName val="Jul"/>
      <sheetName val="Aug"/>
      <sheetName val="Sep"/>
      <sheetName val="Oct"/>
      <sheetName val="Nov"/>
      <sheetName val="Dec"/>
      <sheetName val="YTD"/>
    </sheetNames>
    <sheetDataSet>
      <sheetData sheetId="0">
        <row r="6">
          <cell r="B6">
            <v>41639</v>
          </cell>
          <cell r="C6">
            <v>215</v>
          </cell>
          <cell r="D6">
            <v>207</v>
          </cell>
          <cell r="E6">
            <v>14</v>
          </cell>
          <cell r="F6">
            <v>0</v>
          </cell>
          <cell r="G6">
            <v>221</v>
          </cell>
          <cell r="H6">
            <v>0</v>
          </cell>
          <cell r="I6">
            <v>8</v>
          </cell>
          <cell r="J6">
            <v>111.6</v>
          </cell>
          <cell r="K6">
            <v>7.2</v>
          </cell>
          <cell r="L6">
            <v>22.9</v>
          </cell>
          <cell r="M6">
            <v>0</v>
          </cell>
          <cell r="N6">
            <v>7.5</v>
          </cell>
          <cell r="O6">
            <v>7.5</v>
          </cell>
          <cell r="P6">
            <v>15.5</v>
          </cell>
          <cell r="Q6">
            <v>24</v>
          </cell>
          <cell r="R6">
            <v>8</v>
          </cell>
          <cell r="S6">
            <v>8</v>
          </cell>
          <cell r="T6">
            <v>11.43</v>
          </cell>
          <cell r="U6">
            <v>0.4</v>
          </cell>
        </row>
        <row r="7">
          <cell r="C7">
            <v>301</v>
          </cell>
          <cell r="D7">
            <v>284</v>
          </cell>
          <cell r="E7">
            <v>11</v>
          </cell>
          <cell r="F7">
            <v>0</v>
          </cell>
          <cell r="G7">
            <v>295</v>
          </cell>
          <cell r="H7">
            <v>0</v>
          </cell>
          <cell r="I7">
            <v>8</v>
          </cell>
          <cell r="J7">
            <v>151.6</v>
          </cell>
          <cell r="K7">
            <v>6.6</v>
          </cell>
          <cell r="L7">
            <v>14.9</v>
          </cell>
          <cell r="M7">
            <v>0</v>
          </cell>
          <cell r="N7">
            <v>7.5</v>
          </cell>
          <cell r="O7">
            <v>7.5</v>
          </cell>
          <cell r="P7">
            <v>8</v>
          </cell>
          <cell r="Q7">
            <v>34.799999999999997</v>
          </cell>
          <cell r="R7">
            <v>7.9</v>
          </cell>
          <cell r="S7">
            <v>15.8</v>
          </cell>
          <cell r="T7">
            <v>11.43</v>
          </cell>
          <cell r="U7">
            <v>0.2</v>
          </cell>
        </row>
        <row r="8">
          <cell r="C8">
            <v>209</v>
          </cell>
          <cell r="D8">
            <v>176</v>
          </cell>
          <cell r="E8">
            <v>0</v>
          </cell>
          <cell r="F8">
            <v>0</v>
          </cell>
          <cell r="G8">
            <v>176</v>
          </cell>
          <cell r="H8">
            <v>0</v>
          </cell>
          <cell r="I8">
            <v>8</v>
          </cell>
          <cell r="J8">
            <v>104</v>
          </cell>
          <cell r="K8">
            <v>0</v>
          </cell>
          <cell r="L8">
            <v>23.3</v>
          </cell>
          <cell r="M8">
            <v>7.5</v>
          </cell>
          <cell r="N8">
            <v>7.5</v>
          </cell>
          <cell r="O8">
            <v>7.5</v>
          </cell>
          <cell r="P8">
            <v>7.5</v>
          </cell>
          <cell r="Q8">
            <v>31.5</v>
          </cell>
          <cell r="R8">
            <v>8</v>
          </cell>
          <cell r="S8">
            <v>15.8</v>
          </cell>
          <cell r="T8">
            <v>11.43</v>
          </cell>
          <cell r="U8">
            <v>2.1</v>
          </cell>
        </row>
        <row r="9">
          <cell r="C9">
            <v>184</v>
          </cell>
          <cell r="D9">
            <v>180</v>
          </cell>
          <cell r="E9">
            <v>0</v>
          </cell>
          <cell r="F9">
            <v>0</v>
          </cell>
          <cell r="G9">
            <v>180</v>
          </cell>
          <cell r="H9">
            <v>0</v>
          </cell>
          <cell r="I9">
            <v>8</v>
          </cell>
          <cell r="J9">
            <v>70.099999999999994</v>
          </cell>
          <cell r="K9">
            <v>0</v>
          </cell>
          <cell r="L9">
            <v>22.6</v>
          </cell>
          <cell r="M9">
            <v>7.5</v>
          </cell>
          <cell r="N9">
            <v>7.5</v>
          </cell>
          <cell r="O9">
            <v>7.5</v>
          </cell>
          <cell r="P9">
            <v>7.5</v>
          </cell>
          <cell r="Q9">
            <v>24</v>
          </cell>
          <cell r="R9">
            <v>8</v>
          </cell>
          <cell r="S9">
            <v>20</v>
          </cell>
          <cell r="T9">
            <v>11.43</v>
          </cell>
          <cell r="U9">
            <v>17</v>
          </cell>
        </row>
        <row r="10">
          <cell r="C10">
            <v>154</v>
          </cell>
          <cell r="D10">
            <v>174</v>
          </cell>
          <cell r="E10">
            <v>0</v>
          </cell>
          <cell r="F10">
            <v>0</v>
          </cell>
          <cell r="G10">
            <v>174</v>
          </cell>
          <cell r="H10">
            <v>0</v>
          </cell>
          <cell r="I10">
            <v>8</v>
          </cell>
          <cell r="J10">
            <v>87.9</v>
          </cell>
          <cell r="K10">
            <v>0</v>
          </cell>
          <cell r="L10">
            <v>22.5</v>
          </cell>
          <cell r="M10">
            <v>0</v>
          </cell>
          <cell r="N10">
            <v>7.5</v>
          </cell>
          <cell r="O10">
            <v>7.5</v>
          </cell>
          <cell r="P10">
            <v>15</v>
          </cell>
          <cell r="Q10">
            <v>24</v>
          </cell>
          <cell r="R10">
            <v>8</v>
          </cell>
          <cell r="S10">
            <v>16</v>
          </cell>
          <cell r="T10">
            <v>11.43</v>
          </cell>
          <cell r="U10">
            <v>0.2</v>
          </cell>
        </row>
        <row r="11">
          <cell r="C11">
            <v>192</v>
          </cell>
          <cell r="D11">
            <v>178</v>
          </cell>
          <cell r="E11">
            <v>0</v>
          </cell>
          <cell r="F11">
            <v>0</v>
          </cell>
          <cell r="G11">
            <v>178</v>
          </cell>
          <cell r="H11">
            <v>0</v>
          </cell>
          <cell r="I11">
            <v>8</v>
          </cell>
          <cell r="J11">
            <v>95.7</v>
          </cell>
          <cell r="K11">
            <v>0</v>
          </cell>
          <cell r="L11">
            <v>29.9</v>
          </cell>
          <cell r="M11">
            <v>7.5</v>
          </cell>
          <cell r="N11">
            <v>7.5</v>
          </cell>
          <cell r="O11">
            <v>7.5</v>
          </cell>
          <cell r="P11">
            <v>15</v>
          </cell>
          <cell r="Q11">
            <v>30</v>
          </cell>
          <cell r="R11">
            <v>8</v>
          </cell>
          <cell r="S11">
            <v>16</v>
          </cell>
          <cell r="T11">
            <v>11.43</v>
          </cell>
          <cell r="U11">
            <v>0</v>
          </cell>
        </row>
        <row r="12">
          <cell r="C12">
            <v>187</v>
          </cell>
          <cell r="D12">
            <v>178</v>
          </cell>
          <cell r="E12">
            <v>0</v>
          </cell>
          <cell r="F12">
            <v>0</v>
          </cell>
          <cell r="G12">
            <v>178</v>
          </cell>
          <cell r="H12">
            <v>0</v>
          </cell>
          <cell r="I12">
            <v>8</v>
          </cell>
          <cell r="J12">
            <v>89.6</v>
          </cell>
          <cell r="K12">
            <v>0</v>
          </cell>
          <cell r="L12">
            <v>22.5</v>
          </cell>
          <cell r="M12">
            <v>0</v>
          </cell>
          <cell r="N12">
            <v>7.5</v>
          </cell>
          <cell r="O12">
            <v>7.5</v>
          </cell>
          <cell r="P12">
            <v>7.5</v>
          </cell>
          <cell r="Q12">
            <v>27</v>
          </cell>
          <cell r="R12">
            <v>8</v>
          </cell>
          <cell r="S12">
            <v>7.6</v>
          </cell>
          <cell r="T12">
            <v>11.43</v>
          </cell>
          <cell r="U12">
            <v>0.3</v>
          </cell>
        </row>
        <row r="13">
          <cell r="B13">
            <v>41646</v>
          </cell>
          <cell r="C13">
            <v>249</v>
          </cell>
          <cell r="D13">
            <v>238</v>
          </cell>
          <cell r="E13">
            <v>0</v>
          </cell>
          <cell r="F13">
            <v>0</v>
          </cell>
          <cell r="G13">
            <v>238</v>
          </cell>
          <cell r="H13">
            <v>0</v>
          </cell>
          <cell r="I13">
            <v>8</v>
          </cell>
          <cell r="J13">
            <v>119.6</v>
          </cell>
          <cell r="K13">
            <v>0</v>
          </cell>
          <cell r="L13">
            <v>15.8</v>
          </cell>
          <cell r="M13">
            <v>0</v>
          </cell>
          <cell r="N13">
            <v>7.5</v>
          </cell>
          <cell r="O13">
            <v>7.5</v>
          </cell>
          <cell r="P13">
            <v>7.5</v>
          </cell>
          <cell r="Q13">
            <v>23.5</v>
          </cell>
          <cell r="R13">
            <v>8</v>
          </cell>
          <cell r="S13">
            <v>1.1000000000000001</v>
          </cell>
          <cell r="T13">
            <v>11.43</v>
          </cell>
          <cell r="U13">
            <v>0</v>
          </cell>
        </row>
        <row r="14">
          <cell r="C14">
            <v>226</v>
          </cell>
          <cell r="D14">
            <v>227</v>
          </cell>
          <cell r="E14">
            <v>5</v>
          </cell>
          <cell r="F14">
            <v>0</v>
          </cell>
          <cell r="G14">
            <v>232</v>
          </cell>
          <cell r="H14">
            <v>0</v>
          </cell>
          <cell r="I14">
            <v>8</v>
          </cell>
          <cell r="J14">
            <v>116</v>
          </cell>
          <cell r="K14">
            <v>7.5</v>
          </cell>
          <cell r="L14">
            <v>22.5</v>
          </cell>
          <cell r="M14">
            <v>0</v>
          </cell>
          <cell r="N14">
            <v>7.5</v>
          </cell>
          <cell r="O14">
            <v>7.5</v>
          </cell>
          <cell r="P14">
            <v>7.5</v>
          </cell>
          <cell r="Q14">
            <v>24</v>
          </cell>
          <cell r="R14">
            <v>7.5</v>
          </cell>
          <cell r="S14">
            <v>16</v>
          </cell>
          <cell r="T14">
            <v>11.43</v>
          </cell>
          <cell r="U14">
            <v>0</v>
          </cell>
        </row>
        <row r="15">
          <cell r="C15">
            <v>225</v>
          </cell>
          <cell r="D15">
            <v>217</v>
          </cell>
          <cell r="E15">
            <v>11</v>
          </cell>
          <cell r="F15">
            <v>0</v>
          </cell>
          <cell r="G15">
            <v>228</v>
          </cell>
          <cell r="H15">
            <v>0</v>
          </cell>
          <cell r="I15">
            <v>8</v>
          </cell>
          <cell r="J15">
            <v>104.9</v>
          </cell>
          <cell r="K15">
            <v>7.1</v>
          </cell>
          <cell r="L15">
            <v>22.7</v>
          </cell>
          <cell r="M15">
            <v>0</v>
          </cell>
          <cell r="N15">
            <v>7.5</v>
          </cell>
          <cell r="O15">
            <v>7.5</v>
          </cell>
          <cell r="P15">
            <v>15</v>
          </cell>
          <cell r="Q15">
            <v>32</v>
          </cell>
          <cell r="R15">
            <v>8</v>
          </cell>
          <cell r="S15">
            <v>16</v>
          </cell>
          <cell r="T15">
            <v>11.43</v>
          </cell>
          <cell r="U15">
            <v>0</v>
          </cell>
        </row>
        <row r="16">
          <cell r="C16">
            <v>216</v>
          </cell>
          <cell r="D16">
            <v>196</v>
          </cell>
          <cell r="E16">
            <v>14</v>
          </cell>
          <cell r="F16">
            <v>0</v>
          </cell>
          <cell r="G16">
            <v>210</v>
          </cell>
          <cell r="H16">
            <v>0</v>
          </cell>
          <cell r="I16">
            <v>8</v>
          </cell>
          <cell r="J16">
            <v>95</v>
          </cell>
          <cell r="K16">
            <v>8</v>
          </cell>
          <cell r="L16">
            <v>22.4</v>
          </cell>
          <cell r="M16">
            <v>0</v>
          </cell>
          <cell r="N16">
            <v>7.5</v>
          </cell>
          <cell r="O16">
            <v>7.5</v>
          </cell>
          <cell r="P16">
            <v>8</v>
          </cell>
          <cell r="Q16">
            <v>23.5</v>
          </cell>
          <cell r="R16">
            <v>8</v>
          </cell>
          <cell r="S16">
            <v>16</v>
          </cell>
          <cell r="T16">
            <v>11.43</v>
          </cell>
          <cell r="U16">
            <v>0</v>
          </cell>
        </row>
        <row r="17">
          <cell r="C17">
            <v>222</v>
          </cell>
          <cell r="D17">
            <v>216</v>
          </cell>
          <cell r="E17">
            <v>0</v>
          </cell>
          <cell r="F17">
            <v>0</v>
          </cell>
          <cell r="G17">
            <v>216</v>
          </cell>
          <cell r="H17">
            <v>0</v>
          </cell>
          <cell r="I17">
            <v>8</v>
          </cell>
          <cell r="J17">
            <v>114.2</v>
          </cell>
          <cell r="K17">
            <v>0</v>
          </cell>
          <cell r="L17">
            <v>22.6</v>
          </cell>
          <cell r="M17">
            <v>0</v>
          </cell>
          <cell r="N17">
            <v>7.5</v>
          </cell>
          <cell r="O17">
            <v>7.5</v>
          </cell>
          <cell r="P17">
            <v>16</v>
          </cell>
          <cell r="Q17">
            <v>23.5</v>
          </cell>
          <cell r="R17">
            <v>8</v>
          </cell>
          <cell r="S17">
            <v>15.9</v>
          </cell>
          <cell r="T17">
            <v>11.43</v>
          </cell>
          <cell r="U17">
            <v>0</v>
          </cell>
        </row>
        <row r="18">
          <cell r="C18">
            <v>212</v>
          </cell>
          <cell r="D18">
            <v>223</v>
          </cell>
          <cell r="E18">
            <v>0</v>
          </cell>
          <cell r="F18">
            <v>0</v>
          </cell>
          <cell r="G18">
            <v>223</v>
          </cell>
          <cell r="H18">
            <v>0</v>
          </cell>
          <cell r="I18">
            <v>8</v>
          </cell>
          <cell r="J18">
            <v>111.9</v>
          </cell>
          <cell r="K18">
            <v>0</v>
          </cell>
          <cell r="L18">
            <v>22.5</v>
          </cell>
          <cell r="M18">
            <v>0</v>
          </cell>
          <cell r="N18">
            <v>7.5</v>
          </cell>
          <cell r="O18">
            <v>7.5</v>
          </cell>
          <cell r="P18">
            <v>15.5</v>
          </cell>
          <cell r="Q18">
            <v>28.5</v>
          </cell>
          <cell r="R18">
            <v>8</v>
          </cell>
          <cell r="S18">
            <v>23</v>
          </cell>
          <cell r="T18">
            <v>11.43</v>
          </cell>
          <cell r="U18">
            <v>0.1</v>
          </cell>
        </row>
        <row r="19">
          <cell r="C19">
            <v>118</v>
          </cell>
          <cell r="D19">
            <v>100</v>
          </cell>
          <cell r="E19">
            <v>10</v>
          </cell>
          <cell r="F19">
            <v>0</v>
          </cell>
          <cell r="G19">
            <v>110</v>
          </cell>
          <cell r="H19">
            <v>0</v>
          </cell>
          <cell r="I19">
            <v>8</v>
          </cell>
          <cell r="J19">
            <v>48</v>
          </cell>
          <cell r="K19">
            <v>8</v>
          </cell>
          <cell r="L19">
            <v>15</v>
          </cell>
          <cell r="M19">
            <v>0</v>
          </cell>
          <cell r="N19">
            <v>7.5</v>
          </cell>
          <cell r="O19">
            <v>7.5</v>
          </cell>
          <cell r="P19">
            <v>8</v>
          </cell>
          <cell r="Q19">
            <v>23.5</v>
          </cell>
          <cell r="R19">
            <v>0</v>
          </cell>
          <cell r="S19">
            <v>16</v>
          </cell>
          <cell r="T19">
            <v>11.43</v>
          </cell>
          <cell r="U19">
            <v>0.1</v>
          </cell>
        </row>
        <row r="20">
          <cell r="B20">
            <v>41653</v>
          </cell>
          <cell r="C20">
            <v>198</v>
          </cell>
          <cell r="D20">
            <v>193</v>
          </cell>
          <cell r="E20">
            <v>12</v>
          </cell>
          <cell r="F20">
            <v>0</v>
          </cell>
          <cell r="G20">
            <v>205</v>
          </cell>
          <cell r="H20">
            <v>0</v>
          </cell>
          <cell r="I20">
            <v>8</v>
          </cell>
          <cell r="J20">
            <v>96</v>
          </cell>
          <cell r="K20">
            <v>0</v>
          </cell>
          <cell r="L20">
            <v>23</v>
          </cell>
          <cell r="M20">
            <v>0</v>
          </cell>
          <cell r="N20">
            <v>7.5</v>
          </cell>
          <cell r="O20">
            <v>8</v>
          </cell>
          <cell r="P20">
            <v>8</v>
          </cell>
          <cell r="Q20">
            <v>40</v>
          </cell>
          <cell r="R20">
            <v>0</v>
          </cell>
          <cell r="S20">
            <v>16</v>
          </cell>
          <cell r="T20">
            <v>11.43</v>
          </cell>
          <cell r="U20">
            <v>0.1</v>
          </cell>
        </row>
        <row r="21">
          <cell r="C21">
            <v>302</v>
          </cell>
          <cell r="D21">
            <v>294</v>
          </cell>
          <cell r="E21">
            <v>1</v>
          </cell>
          <cell r="F21">
            <v>0</v>
          </cell>
          <cell r="G21">
            <v>295</v>
          </cell>
          <cell r="H21">
            <v>0</v>
          </cell>
          <cell r="I21">
            <v>8</v>
          </cell>
          <cell r="J21">
            <v>148.80000000000001</v>
          </cell>
          <cell r="K21">
            <v>7.5</v>
          </cell>
          <cell r="L21">
            <v>22.3</v>
          </cell>
          <cell r="M21">
            <v>0</v>
          </cell>
          <cell r="N21">
            <v>7.5</v>
          </cell>
          <cell r="O21">
            <v>7.5</v>
          </cell>
          <cell r="P21">
            <v>15.5</v>
          </cell>
          <cell r="Q21">
            <v>39.5</v>
          </cell>
          <cell r="R21">
            <v>0</v>
          </cell>
          <cell r="S21">
            <v>16</v>
          </cell>
          <cell r="T21">
            <v>11.43</v>
          </cell>
          <cell r="U21">
            <v>0.4</v>
          </cell>
        </row>
        <row r="22">
          <cell r="C22">
            <v>309</v>
          </cell>
          <cell r="D22">
            <v>266</v>
          </cell>
          <cell r="E22">
            <v>28</v>
          </cell>
          <cell r="F22">
            <v>0</v>
          </cell>
          <cell r="G22">
            <v>294</v>
          </cell>
          <cell r="H22">
            <v>0</v>
          </cell>
          <cell r="I22">
            <v>8</v>
          </cell>
          <cell r="J22">
            <v>118.1</v>
          </cell>
          <cell r="K22">
            <v>8</v>
          </cell>
          <cell r="L22">
            <v>22.4</v>
          </cell>
          <cell r="M22">
            <v>7.5</v>
          </cell>
          <cell r="N22">
            <v>7.5</v>
          </cell>
          <cell r="O22">
            <v>7.6</v>
          </cell>
          <cell r="P22">
            <v>7.5</v>
          </cell>
          <cell r="Q22">
            <v>32</v>
          </cell>
          <cell r="R22">
            <v>8</v>
          </cell>
          <cell r="S22">
            <v>16</v>
          </cell>
          <cell r="T22">
            <v>11.43</v>
          </cell>
          <cell r="U22">
            <v>1.2</v>
          </cell>
        </row>
        <row r="23">
          <cell r="C23">
            <v>223</v>
          </cell>
          <cell r="D23">
            <v>194</v>
          </cell>
          <cell r="E23">
            <v>27</v>
          </cell>
          <cell r="F23">
            <v>0</v>
          </cell>
          <cell r="G23">
            <v>221</v>
          </cell>
          <cell r="H23">
            <v>0</v>
          </cell>
          <cell r="I23">
            <v>8</v>
          </cell>
          <cell r="J23">
            <v>87.1</v>
          </cell>
          <cell r="K23">
            <v>14</v>
          </cell>
          <cell r="L23">
            <v>22.5</v>
          </cell>
          <cell r="M23">
            <v>0</v>
          </cell>
          <cell r="N23">
            <v>7.5</v>
          </cell>
          <cell r="O23">
            <v>7.5</v>
          </cell>
          <cell r="P23">
            <v>7.5</v>
          </cell>
          <cell r="Q23">
            <v>23.6</v>
          </cell>
          <cell r="R23">
            <v>0</v>
          </cell>
          <cell r="S23">
            <v>16</v>
          </cell>
          <cell r="T23">
            <v>11.43</v>
          </cell>
          <cell r="U23">
            <v>8.1999999999999993</v>
          </cell>
        </row>
        <row r="24">
          <cell r="C24">
            <v>214</v>
          </cell>
          <cell r="D24">
            <v>213</v>
          </cell>
          <cell r="E24">
            <v>0</v>
          </cell>
          <cell r="F24">
            <v>0</v>
          </cell>
          <cell r="G24">
            <v>213</v>
          </cell>
          <cell r="H24">
            <v>0</v>
          </cell>
          <cell r="I24">
            <v>8</v>
          </cell>
          <cell r="J24">
            <v>112</v>
          </cell>
          <cell r="K24">
            <v>0</v>
          </cell>
          <cell r="L24">
            <v>22.5</v>
          </cell>
          <cell r="M24">
            <v>0</v>
          </cell>
          <cell r="N24">
            <v>7.5</v>
          </cell>
          <cell r="O24">
            <v>7.5</v>
          </cell>
          <cell r="P24">
            <v>15.5</v>
          </cell>
          <cell r="Q24">
            <v>24</v>
          </cell>
          <cell r="R24">
            <v>0</v>
          </cell>
          <cell r="S24">
            <v>16</v>
          </cell>
          <cell r="T24">
            <v>11.43</v>
          </cell>
          <cell r="U24">
            <v>0.3</v>
          </cell>
        </row>
        <row r="25">
          <cell r="C25">
            <v>222</v>
          </cell>
          <cell r="D25">
            <v>230</v>
          </cell>
          <cell r="E25">
            <v>0</v>
          </cell>
          <cell r="F25">
            <v>0</v>
          </cell>
          <cell r="G25">
            <v>230</v>
          </cell>
          <cell r="H25">
            <v>0</v>
          </cell>
          <cell r="I25">
            <v>8</v>
          </cell>
          <cell r="J25">
            <v>124</v>
          </cell>
          <cell r="K25">
            <v>0</v>
          </cell>
          <cell r="L25">
            <v>21.2</v>
          </cell>
          <cell r="M25">
            <v>0</v>
          </cell>
          <cell r="N25">
            <v>7.5</v>
          </cell>
          <cell r="O25">
            <v>7.5</v>
          </cell>
          <cell r="P25">
            <v>15.5</v>
          </cell>
          <cell r="Q25">
            <v>32</v>
          </cell>
          <cell r="R25">
            <v>0</v>
          </cell>
          <cell r="S25">
            <v>16</v>
          </cell>
          <cell r="T25">
            <v>11.43</v>
          </cell>
          <cell r="U25">
            <v>0.3</v>
          </cell>
        </row>
        <row r="26">
          <cell r="C26">
            <v>138</v>
          </cell>
          <cell r="D26">
            <v>136</v>
          </cell>
          <cell r="E26">
            <v>0</v>
          </cell>
          <cell r="F26">
            <v>0</v>
          </cell>
          <cell r="G26">
            <v>136</v>
          </cell>
          <cell r="H26">
            <v>0</v>
          </cell>
          <cell r="I26">
            <v>8</v>
          </cell>
          <cell r="J26">
            <v>63.6</v>
          </cell>
          <cell r="K26">
            <v>3.5</v>
          </cell>
          <cell r="L26">
            <v>22.6</v>
          </cell>
          <cell r="M26">
            <v>0</v>
          </cell>
          <cell r="N26">
            <v>4</v>
          </cell>
          <cell r="O26">
            <v>4</v>
          </cell>
          <cell r="P26">
            <v>16</v>
          </cell>
          <cell r="Q26">
            <v>27</v>
          </cell>
          <cell r="R26">
            <v>8</v>
          </cell>
          <cell r="S26">
            <v>8</v>
          </cell>
          <cell r="T26">
            <v>11.43</v>
          </cell>
          <cell r="U26">
            <v>0.4</v>
          </cell>
        </row>
        <row r="27">
          <cell r="B27">
            <v>41660</v>
          </cell>
          <cell r="C27">
            <v>198</v>
          </cell>
          <cell r="D27">
            <v>190</v>
          </cell>
          <cell r="E27">
            <v>0</v>
          </cell>
          <cell r="F27">
            <v>0</v>
          </cell>
          <cell r="G27">
            <v>190</v>
          </cell>
          <cell r="H27">
            <v>0</v>
          </cell>
          <cell r="I27">
            <v>8</v>
          </cell>
          <cell r="J27">
            <v>93.2</v>
          </cell>
          <cell r="K27">
            <v>0</v>
          </cell>
          <cell r="L27">
            <v>22.7</v>
          </cell>
          <cell r="M27">
            <v>0</v>
          </cell>
          <cell r="N27">
            <v>7.5</v>
          </cell>
          <cell r="O27">
            <v>7.5</v>
          </cell>
          <cell r="P27">
            <v>7.5</v>
          </cell>
          <cell r="Q27">
            <v>32</v>
          </cell>
          <cell r="R27">
            <v>8</v>
          </cell>
          <cell r="S27">
            <v>8</v>
          </cell>
          <cell r="T27">
            <v>11.43</v>
          </cell>
          <cell r="U27">
            <v>0.2</v>
          </cell>
        </row>
        <row r="28">
          <cell r="C28">
            <v>253</v>
          </cell>
          <cell r="D28">
            <v>239</v>
          </cell>
          <cell r="E28">
            <v>0</v>
          </cell>
          <cell r="F28">
            <v>0</v>
          </cell>
          <cell r="G28">
            <v>239</v>
          </cell>
          <cell r="H28">
            <v>0</v>
          </cell>
          <cell r="I28">
            <v>8</v>
          </cell>
          <cell r="J28">
            <v>118.5</v>
          </cell>
          <cell r="K28">
            <v>0</v>
          </cell>
          <cell r="L28">
            <v>22.7</v>
          </cell>
          <cell r="M28">
            <v>0</v>
          </cell>
          <cell r="N28">
            <v>7.5</v>
          </cell>
          <cell r="O28">
            <v>7.5</v>
          </cell>
          <cell r="P28">
            <v>7.5</v>
          </cell>
          <cell r="Q28">
            <v>27.2</v>
          </cell>
          <cell r="R28">
            <v>8</v>
          </cell>
          <cell r="S28">
            <v>16</v>
          </cell>
          <cell r="T28">
            <v>11.43</v>
          </cell>
          <cell r="U28">
            <v>0.05</v>
          </cell>
        </row>
        <row r="29">
          <cell r="C29">
            <v>273</v>
          </cell>
          <cell r="D29">
            <v>268</v>
          </cell>
          <cell r="E29">
            <v>7</v>
          </cell>
          <cell r="F29">
            <v>0</v>
          </cell>
          <cell r="G29">
            <v>275</v>
          </cell>
          <cell r="H29">
            <v>0</v>
          </cell>
          <cell r="I29">
            <v>8</v>
          </cell>
          <cell r="J29">
            <v>128</v>
          </cell>
          <cell r="K29">
            <v>8</v>
          </cell>
          <cell r="L29">
            <v>22.5</v>
          </cell>
          <cell r="M29">
            <v>0</v>
          </cell>
          <cell r="N29">
            <v>7.5</v>
          </cell>
          <cell r="O29">
            <v>7.5</v>
          </cell>
          <cell r="P29">
            <v>8</v>
          </cell>
          <cell r="Q29">
            <v>15.5</v>
          </cell>
          <cell r="R29">
            <v>8</v>
          </cell>
          <cell r="S29">
            <v>16</v>
          </cell>
          <cell r="T29">
            <v>11.43</v>
          </cell>
          <cell r="U29">
            <v>0.1</v>
          </cell>
        </row>
        <row r="30">
          <cell r="C30">
            <v>220</v>
          </cell>
          <cell r="D30">
            <v>202</v>
          </cell>
          <cell r="E30">
            <v>0</v>
          </cell>
          <cell r="F30">
            <v>0</v>
          </cell>
          <cell r="G30">
            <v>202</v>
          </cell>
          <cell r="H30">
            <v>0</v>
          </cell>
          <cell r="I30">
            <v>8</v>
          </cell>
          <cell r="J30">
            <v>101.95</v>
          </cell>
          <cell r="K30">
            <v>0</v>
          </cell>
          <cell r="L30">
            <v>22.7</v>
          </cell>
          <cell r="M30">
            <v>0</v>
          </cell>
          <cell r="N30">
            <v>7.75</v>
          </cell>
          <cell r="O30">
            <v>7.75</v>
          </cell>
          <cell r="P30">
            <v>8</v>
          </cell>
          <cell r="Q30">
            <v>34.6</v>
          </cell>
          <cell r="R30">
            <v>8</v>
          </cell>
          <cell r="S30">
            <v>16</v>
          </cell>
          <cell r="T30">
            <v>11.43</v>
          </cell>
          <cell r="U30">
            <v>0</v>
          </cell>
        </row>
        <row r="31">
          <cell r="C31">
            <v>224</v>
          </cell>
          <cell r="D31">
            <v>218</v>
          </cell>
          <cell r="E31">
            <v>0</v>
          </cell>
          <cell r="F31">
            <v>0</v>
          </cell>
          <cell r="G31">
            <v>218</v>
          </cell>
          <cell r="H31">
            <v>0</v>
          </cell>
          <cell r="I31">
            <v>8</v>
          </cell>
          <cell r="J31">
            <v>111.7</v>
          </cell>
          <cell r="K31">
            <v>0</v>
          </cell>
          <cell r="L31">
            <v>23.5</v>
          </cell>
          <cell r="M31">
            <v>0</v>
          </cell>
          <cell r="N31">
            <v>7.5</v>
          </cell>
          <cell r="O31">
            <v>7.6</v>
          </cell>
          <cell r="P31">
            <v>15.5</v>
          </cell>
          <cell r="Q31">
            <v>32</v>
          </cell>
          <cell r="R31">
            <v>8</v>
          </cell>
          <cell r="S31">
            <v>16</v>
          </cell>
          <cell r="T31">
            <v>11.43</v>
          </cell>
          <cell r="U31">
            <v>0.1</v>
          </cell>
        </row>
        <row r="32">
          <cell r="C32">
            <v>268</v>
          </cell>
          <cell r="D32">
            <v>255</v>
          </cell>
          <cell r="E32">
            <v>0</v>
          </cell>
          <cell r="F32">
            <v>0</v>
          </cell>
          <cell r="G32">
            <v>255</v>
          </cell>
          <cell r="H32">
            <v>0</v>
          </cell>
          <cell r="I32">
            <v>8</v>
          </cell>
          <cell r="J32">
            <v>118.4</v>
          </cell>
          <cell r="K32">
            <v>0</v>
          </cell>
          <cell r="L32">
            <v>23.8</v>
          </cell>
          <cell r="M32">
            <v>0</v>
          </cell>
          <cell r="N32">
            <v>7.5</v>
          </cell>
          <cell r="O32">
            <v>7.5</v>
          </cell>
          <cell r="P32">
            <v>15.5</v>
          </cell>
          <cell r="Q32">
            <v>24</v>
          </cell>
          <cell r="R32">
            <v>8</v>
          </cell>
          <cell r="S32">
            <v>24</v>
          </cell>
          <cell r="T32">
            <v>11.43</v>
          </cell>
          <cell r="U32">
            <v>0.2</v>
          </cell>
        </row>
        <row r="33">
          <cell r="C33">
            <v>186</v>
          </cell>
          <cell r="D33">
            <v>181</v>
          </cell>
          <cell r="E33">
            <v>0</v>
          </cell>
          <cell r="F33">
            <v>0</v>
          </cell>
          <cell r="G33">
            <v>181</v>
          </cell>
          <cell r="H33">
            <v>0</v>
          </cell>
          <cell r="I33">
            <v>8</v>
          </cell>
          <cell r="J33">
            <v>86.6</v>
          </cell>
          <cell r="K33">
            <v>0</v>
          </cell>
          <cell r="L33">
            <v>22.5</v>
          </cell>
          <cell r="M33">
            <v>0</v>
          </cell>
          <cell r="N33">
            <v>7.5</v>
          </cell>
          <cell r="O33">
            <v>7.5</v>
          </cell>
          <cell r="P33">
            <v>8</v>
          </cell>
          <cell r="Q33">
            <v>32</v>
          </cell>
          <cell r="R33">
            <v>0</v>
          </cell>
          <cell r="S33">
            <v>16</v>
          </cell>
          <cell r="T33">
            <v>11.43</v>
          </cell>
          <cell r="U33">
            <v>0.2</v>
          </cell>
        </row>
        <row r="34">
          <cell r="B34">
            <v>41667</v>
          </cell>
          <cell r="C34">
            <v>244</v>
          </cell>
          <cell r="D34">
            <v>230</v>
          </cell>
          <cell r="E34">
            <v>20</v>
          </cell>
          <cell r="F34">
            <v>0</v>
          </cell>
          <cell r="G34">
            <v>250</v>
          </cell>
          <cell r="H34">
            <v>0</v>
          </cell>
          <cell r="I34">
            <v>8</v>
          </cell>
          <cell r="J34">
            <v>113.9</v>
          </cell>
          <cell r="K34">
            <v>4.0999999999999996</v>
          </cell>
          <cell r="L34">
            <v>22.6</v>
          </cell>
          <cell r="M34">
            <v>0</v>
          </cell>
          <cell r="N34">
            <v>7.5</v>
          </cell>
          <cell r="O34">
            <v>7.5</v>
          </cell>
          <cell r="P34">
            <v>8</v>
          </cell>
          <cell r="Q34">
            <v>31.5</v>
          </cell>
          <cell r="R34">
            <v>8</v>
          </cell>
          <cell r="S34">
            <v>10</v>
          </cell>
          <cell r="T34">
            <v>11.43</v>
          </cell>
          <cell r="U34">
            <v>1.1000000000000001</v>
          </cell>
        </row>
        <row r="35">
          <cell r="C35">
            <v>257</v>
          </cell>
          <cell r="D35">
            <v>230</v>
          </cell>
          <cell r="E35">
            <v>20</v>
          </cell>
          <cell r="F35">
            <v>0</v>
          </cell>
          <cell r="G35">
            <v>250</v>
          </cell>
          <cell r="H35">
            <v>0</v>
          </cell>
          <cell r="I35">
            <v>8</v>
          </cell>
          <cell r="J35">
            <v>117.9</v>
          </cell>
          <cell r="K35">
            <v>7.5</v>
          </cell>
          <cell r="L35">
            <v>26.9</v>
          </cell>
          <cell r="M35">
            <v>0</v>
          </cell>
          <cell r="N35">
            <v>8</v>
          </cell>
          <cell r="O35">
            <v>7.5</v>
          </cell>
          <cell r="P35">
            <v>15.5</v>
          </cell>
          <cell r="Q35">
            <v>32</v>
          </cell>
          <cell r="S35">
            <v>16</v>
          </cell>
          <cell r="T35">
            <v>11.43</v>
          </cell>
          <cell r="U35">
            <v>0.1</v>
          </cell>
        </row>
        <row r="36">
          <cell r="C36">
            <v>219</v>
          </cell>
          <cell r="D36">
            <v>181</v>
          </cell>
          <cell r="E36">
            <v>27</v>
          </cell>
          <cell r="F36">
            <v>0</v>
          </cell>
          <cell r="G36">
            <v>208</v>
          </cell>
          <cell r="H36">
            <v>0</v>
          </cell>
          <cell r="I36">
            <v>8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</row>
        <row r="37">
          <cell r="C37">
            <v>155</v>
          </cell>
          <cell r="D37">
            <v>123</v>
          </cell>
          <cell r="E37">
            <v>24</v>
          </cell>
          <cell r="F37">
            <v>0</v>
          </cell>
          <cell r="G37">
            <v>147</v>
          </cell>
          <cell r="H37">
            <v>0</v>
          </cell>
          <cell r="I37">
            <v>8</v>
          </cell>
          <cell r="J37">
            <v>81.05</v>
          </cell>
          <cell r="K37">
            <v>8</v>
          </cell>
          <cell r="L37">
            <v>26.3</v>
          </cell>
          <cell r="M37">
            <v>0</v>
          </cell>
          <cell r="N37">
            <v>8</v>
          </cell>
          <cell r="O37">
            <v>7.5</v>
          </cell>
          <cell r="P37">
            <v>8</v>
          </cell>
          <cell r="Q37">
            <v>23.9</v>
          </cell>
          <cell r="R37">
            <v>8</v>
          </cell>
          <cell r="S37">
            <v>16</v>
          </cell>
          <cell r="T37">
            <v>11.43</v>
          </cell>
          <cell r="U37">
            <v>21.5</v>
          </cell>
        </row>
        <row r="38">
          <cell r="C38">
            <v>121</v>
          </cell>
          <cell r="D38">
            <v>122</v>
          </cell>
          <cell r="E38">
            <v>0</v>
          </cell>
          <cell r="F38">
            <v>0</v>
          </cell>
          <cell r="G38">
            <v>122</v>
          </cell>
          <cell r="H38">
            <v>0</v>
          </cell>
          <cell r="I38">
            <v>8</v>
          </cell>
          <cell r="J38">
            <v>69.599999999999994</v>
          </cell>
          <cell r="K38">
            <v>0</v>
          </cell>
          <cell r="L38">
            <v>24</v>
          </cell>
          <cell r="M38">
            <v>0</v>
          </cell>
          <cell r="N38">
            <v>7.5</v>
          </cell>
          <cell r="O38">
            <v>7.5</v>
          </cell>
          <cell r="P38">
            <v>15.5</v>
          </cell>
          <cell r="Q38">
            <v>24</v>
          </cell>
          <cell r="R38">
            <v>8</v>
          </cell>
          <cell r="S38">
            <v>16</v>
          </cell>
          <cell r="T38">
            <v>11.43</v>
          </cell>
          <cell r="U38">
            <v>0</v>
          </cell>
        </row>
        <row r="39">
          <cell r="C39">
            <v>112</v>
          </cell>
          <cell r="D39">
            <v>110</v>
          </cell>
          <cell r="E39">
            <v>0</v>
          </cell>
          <cell r="F39">
            <v>0</v>
          </cell>
          <cell r="G39">
            <v>110</v>
          </cell>
          <cell r="H39">
            <v>0</v>
          </cell>
          <cell r="I39">
            <v>8</v>
          </cell>
          <cell r="J39">
            <v>54.5</v>
          </cell>
          <cell r="K39">
            <v>0</v>
          </cell>
          <cell r="L39">
            <v>21.5</v>
          </cell>
          <cell r="M39">
            <v>0</v>
          </cell>
          <cell r="N39">
            <v>7.5</v>
          </cell>
          <cell r="O39">
            <v>7.5</v>
          </cell>
          <cell r="P39">
            <v>15.5</v>
          </cell>
          <cell r="Q39">
            <v>29</v>
          </cell>
          <cell r="R39">
            <v>8</v>
          </cell>
          <cell r="S39">
            <v>16</v>
          </cell>
          <cell r="T39">
            <v>11.43</v>
          </cell>
          <cell r="U39">
            <v>0</v>
          </cell>
        </row>
        <row r="40">
          <cell r="C40">
            <v>98</v>
          </cell>
          <cell r="D40">
            <v>98</v>
          </cell>
          <cell r="E40">
            <v>0</v>
          </cell>
          <cell r="F40">
            <v>0</v>
          </cell>
          <cell r="G40">
            <v>98</v>
          </cell>
          <cell r="H40">
            <v>0</v>
          </cell>
          <cell r="I40">
            <v>8</v>
          </cell>
          <cell r="J40">
            <v>53.5</v>
          </cell>
          <cell r="K40">
            <v>0</v>
          </cell>
          <cell r="L40">
            <v>21.6</v>
          </cell>
          <cell r="M40">
            <v>0</v>
          </cell>
          <cell r="N40">
            <v>4</v>
          </cell>
          <cell r="O40">
            <v>4</v>
          </cell>
          <cell r="P40">
            <v>8</v>
          </cell>
          <cell r="Q40">
            <v>15.5</v>
          </cell>
          <cell r="R40">
            <v>0</v>
          </cell>
          <cell r="S40">
            <v>16</v>
          </cell>
          <cell r="T40">
            <v>11.43</v>
          </cell>
          <cell r="U40">
            <v>0.1</v>
          </cell>
        </row>
      </sheetData>
      <sheetData sheetId="1">
        <row r="10">
          <cell r="G10">
            <v>13.26</v>
          </cell>
          <cell r="H10">
            <v>13.26</v>
          </cell>
          <cell r="I10">
            <v>13.26</v>
          </cell>
          <cell r="J10">
            <v>13.26</v>
          </cell>
          <cell r="K10">
            <v>13.26</v>
          </cell>
          <cell r="L10">
            <v>13.26</v>
          </cell>
          <cell r="M10">
            <v>13.26</v>
          </cell>
          <cell r="N10">
            <v>13.26</v>
          </cell>
          <cell r="O10">
            <v>15</v>
          </cell>
          <cell r="P10">
            <v>14</v>
          </cell>
          <cell r="Q10">
            <v>23.55</v>
          </cell>
          <cell r="S10">
            <v>23.794500000000006</v>
          </cell>
        </row>
        <row r="14">
          <cell r="A14">
            <v>0</v>
          </cell>
          <cell r="B14">
            <v>0</v>
          </cell>
          <cell r="D14">
            <v>0</v>
          </cell>
          <cell r="E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</row>
        <row r="15">
          <cell r="A15">
            <v>1</v>
          </cell>
          <cell r="B15">
            <v>5</v>
          </cell>
          <cell r="D15">
            <v>3.2258064516129032E-3</v>
          </cell>
          <cell r="E15">
            <v>1.6129032258064516E-2</v>
          </cell>
          <cell r="G15">
            <v>1.5</v>
          </cell>
          <cell r="H15">
            <v>1.7142857142857142</v>
          </cell>
          <cell r="I15">
            <v>15</v>
          </cell>
          <cell r="J15">
            <v>7.5</v>
          </cell>
          <cell r="K15">
            <v>7.5</v>
          </cell>
          <cell r="L15">
            <v>7.5</v>
          </cell>
          <cell r="M15">
            <v>16</v>
          </cell>
          <cell r="N15">
            <v>0.45918367346938777</v>
          </cell>
          <cell r="O15">
            <v>8</v>
          </cell>
          <cell r="P15">
            <v>16</v>
          </cell>
          <cell r="Q15">
            <v>11.43</v>
          </cell>
        </row>
        <row r="16">
          <cell r="A16">
            <v>6</v>
          </cell>
          <cell r="B16">
            <v>10</v>
          </cell>
          <cell r="D16">
            <v>1.935483870967742E-2</v>
          </cell>
          <cell r="E16">
            <v>3.2258064516129031E-2</v>
          </cell>
          <cell r="G16">
            <v>4</v>
          </cell>
          <cell r="H16">
            <v>4.5714285714285712</v>
          </cell>
          <cell r="I16">
            <v>15</v>
          </cell>
          <cell r="J16">
            <v>7.5</v>
          </cell>
          <cell r="K16">
            <v>7.5</v>
          </cell>
          <cell r="L16">
            <v>7.5</v>
          </cell>
          <cell r="M16">
            <v>16</v>
          </cell>
          <cell r="N16">
            <v>1.2244897959183672</v>
          </cell>
          <cell r="O16">
            <v>8</v>
          </cell>
          <cell r="P16">
            <v>16</v>
          </cell>
          <cell r="Q16">
            <v>11.43</v>
          </cell>
        </row>
        <row r="17">
          <cell r="A17">
            <v>11</v>
          </cell>
          <cell r="B17">
            <v>15</v>
          </cell>
          <cell r="D17">
            <v>3.5483870967741936E-2</v>
          </cell>
          <cell r="E17">
            <v>4.8387096774193547E-2</v>
          </cell>
          <cell r="G17">
            <v>6.5</v>
          </cell>
          <cell r="H17">
            <v>7.4285714285714288</v>
          </cell>
          <cell r="I17">
            <v>15</v>
          </cell>
          <cell r="J17">
            <v>7.5</v>
          </cell>
          <cell r="K17">
            <v>7.5</v>
          </cell>
          <cell r="L17">
            <v>7.5</v>
          </cell>
          <cell r="M17">
            <v>16</v>
          </cell>
          <cell r="N17">
            <v>1.989795918367347</v>
          </cell>
          <cell r="O17">
            <v>8</v>
          </cell>
          <cell r="P17">
            <v>16</v>
          </cell>
          <cell r="Q17">
            <v>11.43</v>
          </cell>
        </row>
        <row r="18">
          <cell r="A18">
            <v>16</v>
          </cell>
          <cell r="B18">
            <v>20</v>
          </cell>
          <cell r="D18">
            <v>5.1612903225806452E-2</v>
          </cell>
          <cell r="E18">
            <v>6.4516129032258063E-2</v>
          </cell>
          <cell r="G18">
            <v>9</v>
          </cell>
          <cell r="H18">
            <v>10.285714285714286</v>
          </cell>
          <cell r="I18">
            <v>15</v>
          </cell>
          <cell r="J18">
            <v>7.5</v>
          </cell>
          <cell r="K18">
            <v>7.5</v>
          </cell>
          <cell r="L18">
            <v>7.5</v>
          </cell>
          <cell r="M18">
            <v>16</v>
          </cell>
          <cell r="N18">
            <v>2.7551020408163267</v>
          </cell>
          <cell r="O18">
            <v>8</v>
          </cell>
          <cell r="P18">
            <v>16</v>
          </cell>
          <cell r="Q18">
            <v>11.43</v>
          </cell>
        </row>
        <row r="19">
          <cell r="A19">
            <v>21</v>
          </cell>
          <cell r="B19">
            <v>25</v>
          </cell>
          <cell r="D19">
            <v>6.7741935483870974E-2</v>
          </cell>
          <cell r="E19">
            <v>8.0645161290322578E-2</v>
          </cell>
          <cell r="G19">
            <v>11.5</v>
          </cell>
          <cell r="H19">
            <v>13.142857142857142</v>
          </cell>
          <cell r="I19">
            <v>15</v>
          </cell>
          <cell r="J19">
            <v>7.5</v>
          </cell>
          <cell r="K19">
            <v>7.5</v>
          </cell>
          <cell r="L19">
            <v>7.5</v>
          </cell>
          <cell r="M19">
            <v>16</v>
          </cell>
          <cell r="N19">
            <v>3.5204081632653064</v>
          </cell>
          <cell r="O19">
            <v>8</v>
          </cell>
          <cell r="P19">
            <v>16</v>
          </cell>
          <cell r="Q19">
            <v>11.43</v>
          </cell>
        </row>
        <row r="20">
          <cell r="A20">
            <v>26</v>
          </cell>
          <cell r="B20">
            <v>30</v>
          </cell>
          <cell r="D20">
            <v>8.387096774193549E-2</v>
          </cell>
          <cell r="E20">
            <v>9.6774193548387094E-2</v>
          </cell>
          <cell r="G20">
            <v>14</v>
          </cell>
          <cell r="H20">
            <v>16</v>
          </cell>
          <cell r="I20">
            <v>15</v>
          </cell>
          <cell r="J20">
            <v>7.5</v>
          </cell>
          <cell r="K20">
            <v>7.5</v>
          </cell>
          <cell r="L20">
            <v>7.5</v>
          </cell>
          <cell r="M20">
            <v>16</v>
          </cell>
          <cell r="N20">
            <v>4.2857142857142856</v>
          </cell>
          <cell r="O20">
            <v>8</v>
          </cell>
          <cell r="P20">
            <v>16</v>
          </cell>
          <cell r="Q20">
            <v>11.43</v>
          </cell>
        </row>
        <row r="21">
          <cell r="A21">
            <v>31</v>
          </cell>
          <cell r="B21">
            <v>35</v>
          </cell>
          <cell r="D21">
            <v>0.1</v>
          </cell>
          <cell r="E21">
            <v>0.11290322580645161</v>
          </cell>
          <cell r="G21">
            <v>16.5</v>
          </cell>
          <cell r="H21">
            <v>18.857142857142858</v>
          </cell>
          <cell r="I21">
            <v>15</v>
          </cell>
          <cell r="J21">
            <v>7.5</v>
          </cell>
          <cell r="K21">
            <v>7.5</v>
          </cell>
          <cell r="L21">
            <v>7.5</v>
          </cell>
          <cell r="M21">
            <v>16</v>
          </cell>
          <cell r="N21">
            <v>5.0510204081632653</v>
          </cell>
          <cell r="O21">
            <v>8</v>
          </cell>
          <cell r="P21">
            <v>16</v>
          </cell>
          <cell r="Q21">
            <v>11.43</v>
          </cell>
        </row>
        <row r="22">
          <cell r="A22">
            <v>36</v>
          </cell>
          <cell r="B22">
            <v>40</v>
          </cell>
          <cell r="D22">
            <v>0.11612903225806452</v>
          </cell>
          <cell r="E22">
            <v>0.12903225806451613</v>
          </cell>
          <cell r="G22">
            <v>19</v>
          </cell>
          <cell r="H22">
            <v>21.714285714285715</v>
          </cell>
          <cell r="I22">
            <v>15</v>
          </cell>
          <cell r="J22">
            <v>7.5</v>
          </cell>
          <cell r="K22">
            <v>7.5</v>
          </cell>
          <cell r="L22">
            <v>7.5</v>
          </cell>
          <cell r="M22">
            <v>16</v>
          </cell>
          <cell r="N22">
            <v>5.8163265306122449</v>
          </cell>
          <cell r="O22">
            <v>8</v>
          </cell>
          <cell r="P22">
            <v>16</v>
          </cell>
          <cell r="Q22">
            <v>11.43</v>
          </cell>
        </row>
        <row r="23">
          <cell r="A23">
            <v>41</v>
          </cell>
          <cell r="B23">
            <v>45</v>
          </cell>
          <cell r="D23">
            <v>0.13225806451612904</v>
          </cell>
          <cell r="E23">
            <v>0.14516129032258066</v>
          </cell>
          <cell r="G23">
            <v>21.5</v>
          </cell>
          <cell r="H23">
            <v>24.571428571428573</v>
          </cell>
          <cell r="I23">
            <v>15</v>
          </cell>
          <cell r="J23">
            <v>7.5</v>
          </cell>
          <cell r="K23">
            <v>7.5</v>
          </cell>
          <cell r="L23">
            <v>7.5</v>
          </cell>
          <cell r="M23">
            <v>16</v>
          </cell>
          <cell r="N23">
            <v>6.5816326530612246</v>
          </cell>
          <cell r="O23">
            <v>8</v>
          </cell>
          <cell r="P23">
            <v>16</v>
          </cell>
          <cell r="Q23">
            <v>11.43</v>
          </cell>
        </row>
        <row r="24">
          <cell r="A24">
            <v>46</v>
          </cell>
          <cell r="B24">
            <v>50</v>
          </cell>
          <cell r="D24">
            <v>0.14838709677419354</v>
          </cell>
          <cell r="E24">
            <v>0.16129032258064516</v>
          </cell>
          <cell r="G24">
            <v>24</v>
          </cell>
          <cell r="H24">
            <v>27.428571428571427</v>
          </cell>
          <cell r="I24">
            <v>15</v>
          </cell>
          <cell r="J24">
            <v>7.5</v>
          </cell>
          <cell r="K24">
            <v>7.5</v>
          </cell>
          <cell r="L24">
            <v>7.5</v>
          </cell>
          <cell r="M24">
            <v>16</v>
          </cell>
          <cell r="N24">
            <v>7.3469387755102042</v>
          </cell>
          <cell r="O24">
            <v>8</v>
          </cell>
          <cell r="P24">
            <v>16</v>
          </cell>
          <cell r="Q24">
            <v>11.43</v>
          </cell>
        </row>
        <row r="25">
          <cell r="A25">
            <v>51</v>
          </cell>
          <cell r="B25">
            <v>55</v>
          </cell>
          <cell r="D25">
            <v>0.16451612903225807</v>
          </cell>
          <cell r="E25">
            <v>0.17741935483870969</v>
          </cell>
          <cell r="G25">
            <v>26.5</v>
          </cell>
          <cell r="H25">
            <v>30.285714285714285</v>
          </cell>
          <cell r="I25">
            <v>15</v>
          </cell>
          <cell r="J25">
            <v>7.5</v>
          </cell>
          <cell r="K25">
            <v>7.5</v>
          </cell>
          <cell r="L25">
            <v>7.5</v>
          </cell>
          <cell r="M25">
            <v>16</v>
          </cell>
          <cell r="N25">
            <v>8.1122448979591848</v>
          </cell>
          <cell r="O25">
            <v>8</v>
          </cell>
          <cell r="P25">
            <v>16</v>
          </cell>
          <cell r="Q25">
            <v>11.43</v>
          </cell>
        </row>
        <row r="26">
          <cell r="A26">
            <v>56</v>
          </cell>
          <cell r="B26">
            <v>60</v>
          </cell>
          <cell r="D26">
            <v>0.18064516129032257</v>
          </cell>
          <cell r="E26">
            <v>0.19354838709677419</v>
          </cell>
          <cell r="G26">
            <v>29</v>
          </cell>
          <cell r="H26">
            <v>33.142857142857146</v>
          </cell>
          <cell r="I26">
            <v>15</v>
          </cell>
          <cell r="J26">
            <v>7.5</v>
          </cell>
          <cell r="K26">
            <v>7.5</v>
          </cell>
          <cell r="L26">
            <v>7.5</v>
          </cell>
          <cell r="M26">
            <v>16</v>
          </cell>
          <cell r="N26">
            <v>8.8775510204081627</v>
          </cell>
          <cell r="O26">
            <v>8</v>
          </cell>
          <cell r="P26">
            <v>16</v>
          </cell>
          <cell r="Q26">
            <v>11.43</v>
          </cell>
        </row>
        <row r="27">
          <cell r="A27">
            <v>61</v>
          </cell>
          <cell r="B27">
            <v>65</v>
          </cell>
          <cell r="D27">
            <v>0.1967741935483871</v>
          </cell>
          <cell r="E27">
            <v>0.20967741935483872</v>
          </cell>
          <cell r="G27">
            <v>31.5</v>
          </cell>
          <cell r="H27">
            <v>36</v>
          </cell>
          <cell r="I27">
            <v>15</v>
          </cell>
          <cell r="J27">
            <v>7.5</v>
          </cell>
          <cell r="K27">
            <v>7.5</v>
          </cell>
          <cell r="L27">
            <v>7.5</v>
          </cell>
          <cell r="M27">
            <v>16</v>
          </cell>
          <cell r="N27">
            <v>9.6428571428571441</v>
          </cell>
          <cell r="O27">
            <v>8</v>
          </cell>
          <cell r="P27">
            <v>16</v>
          </cell>
          <cell r="Q27">
            <v>11.43</v>
          </cell>
        </row>
        <row r="28">
          <cell r="A28">
            <v>66</v>
          </cell>
          <cell r="B28">
            <v>70</v>
          </cell>
          <cell r="D28">
            <v>0.2129032258064516</v>
          </cell>
          <cell r="E28">
            <v>0.22580645161290322</v>
          </cell>
          <cell r="G28">
            <v>34</v>
          </cell>
          <cell r="H28">
            <v>38.857142857142854</v>
          </cell>
          <cell r="I28">
            <v>15</v>
          </cell>
          <cell r="J28">
            <v>7.5</v>
          </cell>
          <cell r="K28">
            <v>7.5</v>
          </cell>
          <cell r="L28">
            <v>7.5</v>
          </cell>
          <cell r="M28">
            <v>16</v>
          </cell>
          <cell r="N28">
            <v>10.408163265306122</v>
          </cell>
          <cell r="O28">
            <v>8</v>
          </cell>
          <cell r="P28">
            <v>16</v>
          </cell>
          <cell r="Q28">
            <v>11.43</v>
          </cell>
        </row>
        <row r="29">
          <cell r="A29">
            <v>71</v>
          </cell>
          <cell r="B29">
            <v>75</v>
          </cell>
          <cell r="D29">
            <v>0.22903225806451613</v>
          </cell>
          <cell r="E29">
            <v>0.24193548387096775</v>
          </cell>
          <cell r="G29">
            <v>36.5</v>
          </cell>
          <cell r="H29">
            <v>41.714285714285715</v>
          </cell>
          <cell r="I29">
            <v>15</v>
          </cell>
          <cell r="J29">
            <v>7.5</v>
          </cell>
          <cell r="K29">
            <v>7.5</v>
          </cell>
          <cell r="L29">
            <v>7.5</v>
          </cell>
          <cell r="M29">
            <v>16</v>
          </cell>
          <cell r="N29">
            <v>11.173469387755103</v>
          </cell>
          <cell r="O29">
            <v>8</v>
          </cell>
          <cell r="P29">
            <v>16</v>
          </cell>
          <cell r="Q29">
            <v>11.43</v>
          </cell>
        </row>
        <row r="30">
          <cell r="A30">
            <v>76</v>
          </cell>
          <cell r="B30">
            <v>80</v>
          </cell>
          <cell r="D30">
            <v>0.24516129032258063</v>
          </cell>
          <cell r="E30">
            <v>0.25806451612903225</v>
          </cell>
          <cell r="G30">
            <v>39</v>
          </cell>
          <cell r="H30">
            <v>44.571428571428569</v>
          </cell>
          <cell r="I30">
            <v>15</v>
          </cell>
          <cell r="J30">
            <v>7.5</v>
          </cell>
          <cell r="K30">
            <v>7.5</v>
          </cell>
          <cell r="L30">
            <v>7.5</v>
          </cell>
          <cell r="M30">
            <v>16</v>
          </cell>
          <cell r="N30">
            <v>11.938775510204081</v>
          </cell>
          <cell r="O30">
            <v>8</v>
          </cell>
          <cell r="P30">
            <v>16</v>
          </cell>
          <cell r="Q30">
            <v>11.43</v>
          </cell>
        </row>
        <row r="31">
          <cell r="A31">
            <v>81</v>
          </cell>
          <cell r="B31">
            <v>85</v>
          </cell>
          <cell r="D31">
            <v>0.26129032258064516</v>
          </cell>
          <cell r="E31">
            <v>0.27419354838709675</v>
          </cell>
          <cell r="G31">
            <v>41.5</v>
          </cell>
          <cell r="H31">
            <v>47.428571428571431</v>
          </cell>
          <cell r="I31">
            <v>15</v>
          </cell>
          <cell r="J31">
            <v>7.5</v>
          </cell>
          <cell r="K31">
            <v>7.5</v>
          </cell>
          <cell r="L31">
            <v>7.5</v>
          </cell>
          <cell r="M31">
            <v>16</v>
          </cell>
          <cell r="N31">
            <v>12.704081632653063</v>
          </cell>
          <cell r="O31">
            <v>8</v>
          </cell>
          <cell r="P31">
            <v>16</v>
          </cell>
          <cell r="Q31">
            <v>11.43</v>
          </cell>
        </row>
        <row r="32">
          <cell r="A32">
            <v>86</v>
          </cell>
          <cell r="B32">
            <v>90</v>
          </cell>
          <cell r="D32">
            <v>0.27741935483870966</v>
          </cell>
          <cell r="E32">
            <v>0.29032258064516131</v>
          </cell>
          <cell r="G32">
            <v>44</v>
          </cell>
          <cell r="H32">
            <v>50.285714285714285</v>
          </cell>
          <cell r="I32">
            <v>15</v>
          </cell>
          <cell r="J32">
            <v>7.5</v>
          </cell>
          <cell r="K32">
            <v>7.5</v>
          </cell>
          <cell r="L32">
            <v>7.5</v>
          </cell>
          <cell r="M32">
            <v>16</v>
          </cell>
          <cell r="N32">
            <v>13.469387755102041</v>
          </cell>
          <cell r="O32">
            <v>8</v>
          </cell>
          <cell r="P32">
            <v>16</v>
          </cell>
          <cell r="Q32">
            <v>11.43</v>
          </cell>
        </row>
        <row r="33">
          <cell r="A33">
            <v>91</v>
          </cell>
          <cell r="B33">
            <v>95</v>
          </cell>
          <cell r="D33">
            <v>0.29354838709677417</v>
          </cell>
          <cell r="E33">
            <v>0.30645161290322581</v>
          </cell>
          <cell r="G33">
            <v>46.5</v>
          </cell>
          <cell r="H33">
            <v>53.142857142857146</v>
          </cell>
          <cell r="I33">
            <v>15</v>
          </cell>
          <cell r="J33">
            <v>7.5</v>
          </cell>
          <cell r="K33">
            <v>7.5</v>
          </cell>
          <cell r="L33">
            <v>7.5</v>
          </cell>
          <cell r="M33">
            <v>16</v>
          </cell>
          <cell r="N33">
            <v>14.23469387755102</v>
          </cell>
          <cell r="O33">
            <v>8</v>
          </cell>
          <cell r="P33">
            <v>16</v>
          </cell>
          <cell r="Q33">
            <v>11.43</v>
          </cell>
        </row>
        <row r="34">
          <cell r="A34">
            <v>96</v>
          </cell>
          <cell r="B34">
            <v>100</v>
          </cell>
          <cell r="D34">
            <v>0.30967741935483872</v>
          </cell>
          <cell r="E34">
            <v>0.32258064516129031</v>
          </cell>
          <cell r="G34">
            <v>49</v>
          </cell>
          <cell r="H34">
            <v>56</v>
          </cell>
          <cell r="I34">
            <v>15</v>
          </cell>
          <cell r="J34">
            <v>7.5</v>
          </cell>
          <cell r="K34">
            <v>7.5</v>
          </cell>
          <cell r="L34">
            <v>7.5</v>
          </cell>
          <cell r="M34">
            <v>16</v>
          </cell>
          <cell r="N34">
            <v>15</v>
          </cell>
          <cell r="O34">
            <v>8</v>
          </cell>
          <cell r="P34">
            <v>16</v>
          </cell>
          <cell r="Q34">
            <v>11.43</v>
          </cell>
        </row>
        <row r="35">
          <cell r="A35">
            <v>101</v>
          </cell>
          <cell r="B35">
            <v>105</v>
          </cell>
          <cell r="D35">
            <v>0.32580645161290323</v>
          </cell>
          <cell r="E35">
            <v>0.33870967741935482</v>
          </cell>
          <cell r="G35">
            <v>51.5</v>
          </cell>
          <cell r="H35">
            <v>58.857142857142854</v>
          </cell>
          <cell r="I35">
            <v>15</v>
          </cell>
          <cell r="J35">
            <v>7.5</v>
          </cell>
          <cell r="K35">
            <v>7.5</v>
          </cell>
          <cell r="L35">
            <v>7.5</v>
          </cell>
          <cell r="M35">
            <v>16</v>
          </cell>
          <cell r="N35">
            <v>15.76530612244898</v>
          </cell>
          <cell r="O35">
            <v>8</v>
          </cell>
          <cell r="P35">
            <v>16</v>
          </cell>
          <cell r="Q35">
            <v>11.43</v>
          </cell>
        </row>
        <row r="36">
          <cell r="A36">
            <v>106</v>
          </cell>
          <cell r="B36">
            <v>110</v>
          </cell>
          <cell r="D36">
            <v>0.34193548387096773</v>
          </cell>
          <cell r="E36">
            <v>0.35483870967741937</v>
          </cell>
          <cell r="G36">
            <v>54</v>
          </cell>
          <cell r="H36">
            <v>61.714285714285715</v>
          </cell>
          <cell r="I36">
            <v>15</v>
          </cell>
          <cell r="J36">
            <v>7.5</v>
          </cell>
          <cell r="K36">
            <v>7.5</v>
          </cell>
          <cell r="L36">
            <v>7.5</v>
          </cell>
          <cell r="M36">
            <v>16</v>
          </cell>
          <cell r="N36">
            <v>16.530612244897959</v>
          </cell>
          <cell r="O36">
            <v>8</v>
          </cell>
          <cell r="P36">
            <v>16</v>
          </cell>
          <cell r="Q36">
            <v>11.43</v>
          </cell>
        </row>
        <row r="37">
          <cell r="A37">
            <v>111</v>
          </cell>
          <cell r="B37">
            <v>115</v>
          </cell>
          <cell r="D37">
            <v>0.35806451612903228</v>
          </cell>
          <cell r="E37">
            <v>0.37096774193548387</v>
          </cell>
          <cell r="G37">
            <v>56.5</v>
          </cell>
          <cell r="H37">
            <v>64.571428571428569</v>
          </cell>
          <cell r="I37">
            <v>15</v>
          </cell>
          <cell r="J37">
            <v>7.5</v>
          </cell>
          <cell r="K37">
            <v>7.5</v>
          </cell>
          <cell r="L37">
            <v>7.5</v>
          </cell>
          <cell r="M37">
            <v>16</v>
          </cell>
          <cell r="N37">
            <v>17.295918367346939</v>
          </cell>
          <cell r="O37">
            <v>8</v>
          </cell>
          <cell r="P37">
            <v>16</v>
          </cell>
          <cell r="Q37">
            <v>11.43</v>
          </cell>
        </row>
        <row r="38">
          <cell r="A38">
            <v>116</v>
          </cell>
          <cell r="B38">
            <v>120</v>
          </cell>
          <cell r="D38">
            <v>0.37419354838709679</v>
          </cell>
          <cell r="E38">
            <v>0.38709677419354838</v>
          </cell>
          <cell r="G38">
            <v>59</v>
          </cell>
          <cell r="H38">
            <v>67.428571428571431</v>
          </cell>
          <cell r="I38">
            <v>23.5</v>
          </cell>
          <cell r="J38">
            <v>7.5</v>
          </cell>
          <cell r="K38">
            <v>7.5</v>
          </cell>
          <cell r="L38">
            <v>7.5</v>
          </cell>
          <cell r="M38">
            <v>16</v>
          </cell>
          <cell r="N38">
            <v>32</v>
          </cell>
          <cell r="O38">
            <v>8</v>
          </cell>
          <cell r="P38">
            <v>16</v>
          </cell>
          <cell r="Q38">
            <v>11.43</v>
          </cell>
        </row>
        <row r="39">
          <cell r="A39">
            <v>121</v>
          </cell>
          <cell r="B39">
            <v>125</v>
          </cell>
          <cell r="D39">
            <v>0.39032258064516129</v>
          </cell>
          <cell r="E39">
            <v>0.40322580645161288</v>
          </cell>
          <cell r="G39">
            <v>61.5</v>
          </cell>
          <cell r="H39">
            <v>70.285714285714292</v>
          </cell>
          <cell r="I39">
            <v>23.5</v>
          </cell>
          <cell r="J39">
            <v>7.5</v>
          </cell>
          <cell r="K39">
            <v>7.5</v>
          </cell>
          <cell r="L39">
            <v>7.5</v>
          </cell>
          <cell r="M39">
            <v>16</v>
          </cell>
          <cell r="N39">
            <v>32</v>
          </cell>
          <cell r="O39">
            <v>8</v>
          </cell>
          <cell r="P39">
            <v>16</v>
          </cell>
          <cell r="Q39">
            <v>11.43</v>
          </cell>
        </row>
        <row r="40">
          <cell r="A40">
            <v>126</v>
          </cell>
          <cell r="B40">
            <v>130</v>
          </cell>
          <cell r="D40">
            <v>0.40645161290322579</v>
          </cell>
          <cell r="E40">
            <v>0.41935483870967744</v>
          </cell>
          <cell r="G40">
            <v>64</v>
          </cell>
          <cell r="H40">
            <v>73.142857142857139</v>
          </cell>
          <cell r="I40">
            <v>23.5</v>
          </cell>
          <cell r="J40">
            <v>7.5</v>
          </cell>
          <cell r="K40">
            <v>7.5</v>
          </cell>
          <cell r="L40">
            <v>7.5</v>
          </cell>
          <cell r="M40">
            <v>16</v>
          </cell>
          <cell r="N40">
            <v>32</v>
          </cell>
          <cell r="O40">
            <v>8</v>
          </cell>
          <cell r="P40">
            <v>16</v>
          </cell>
          <cell r="Q40">
            <v>11.43</v>
          </cell>
        </row>
        <row r="41">
          <cell r="A41">
            <v>131</v>
          </cell>
          <cell r="B41">
            <v>135</v>
          </cell>
          <cell r="D41">
            <v>0.42258064516129035</v>
          </cell>
          <cell r="E41">
            <v>0.43548387096774194</v>
          </cell>
          <cell r="G41">
            <v>66.5</v>
          </cell>
          <cell r="H41">
            <v>76</v>
          </cell>
          <cell r="I41">
            <v>23.5</v>
          </cell>
          <cell r="J41">
            <v>7.5</v>
          </cell>
          <cell r="K41">
            <v>7.5</v>
          </cell>
          <cell r="L41">
            <v>7.5</v>
          </cell>
          <cell r="M41">
            <v>16</v>
          </cell>
          <cell r="N41">
            <v>32</v>
          </cell>
          <cell r="O41">
            <v>8</v>
          </cell>
          <cell r="P41">
            <v>16</v>
          </cell>
          <cell r="Q41">
            <v>11.43</v>
          </cell>
        </row>
        <row r="42">
          <cell r="A42">
            <v>136</v>
          </cell>
          <cell r="B42">
            <v>140</v>
          </cell>
          <cell r="D42">
            <v>0.43870967741935485</v>
          </cell>
          <cell r="E42">
            <v>0.45161290322580644</v>
          </cell>
          <cell r="G42">
            <v>69</v>
          </cell>
          <cell r="H42">
            <v>78.857142857142861</v>
          </cell>
          <cell r="I42">
            <v>23.5</v>
          </cell>
          <cell r="J42">
            <v>7.5</v>
          </cell>
          <cell r="K42">
            <v>7.5</v>
          </cell>
          <cell r="L42">
            <v>7.5</v>
          </cell>
          <cell r="M42">
            <v>16</v>
          </cell>
          <cell r="N42">
            <v>32</v>
          </cell>
          <cell r="O42">
            <v>8</v>
          </cell>
          <cell r="P42">
            <v>16</v>
          </cell>
          <cell r="Q42">
            <v>11.43</v>
          </cell>
        </row>
        <row r="43">
          <cell r="A43">
            <v>141</v>
          </cell>
          <cell r="B43">
            <v>145</v>
          </cell>
          <cell r="D43">
            <v>0.45483870967741935</v>
          </cell>
          <cell r="E43">
            <v>0.46774193548387094</v>
          </cell>
          <cell r="G43">
            <v>71.5</v>
          </cell>
          <cell r="H43">
            <v>81.714285714285708</v>
          </cell>
          <cell r="I43">
            <v>23.5</v>
          </cell>
          <cell r="J43">
            <v>7.5</v>
          </cell>
          <cell r="K43">
            <v>7.5</v>
          </cell>
          <cell r="L43">
            <v>7.5</v>
          </cell>
          <cell r="M43">
            <v>16</v>
          </cell>
          <cell r="N43">
            <v>32</v>
          </cell>
          <cell r="O43">
            <v>8</v>
          </cell>
          <cell r="P43">
            <v>16</v>
          </cell>
          <cell r="Q43">
            <v>11.43</v>
          </cell>
        </row>
        <row r="44">
          <cell r="A44">
            <v>146</v>
          </cell>
          <cell r="B44">
            <v>150</v>
          </cell>
          <cell r="D44">
            <v>0.47096774193548385</v>
          </cell>
          <cell r="E44">
            <v>0.4838709677419355</v>
          </cell>
          <cell r="G44">
            <v>74</v>
          </cell>
          <cell r="H44">
            <v>84.571428571428569</v>
          </cell>
          <cell r="I44">
            <v>23.5</v>
          </cell>
          <cell r="J44">
            <v>7.5</v>
          </cell>
          <cell r="K44">
            <v>7.5</v>
          </cell>
          <cell r="L44">
            <v>7.5</v>
          </cell>
          <cell r="M44">
            <v>16</v>
          </cell>
          <cell r="N44">
            <v>32</v>
          </cell>
          <cell r="O44">
            <v>8</v>
          </cell>
          <cell r="P44">
            <v>16</v>
          </cell>
          <cell r="Q44">
            <v>11.43</v>
          </cell>
        </row>
        <row r="45">
          <cell r="A45">
            <v>151</v>
          </cell>
          <cell r="B45">
            <v>155</v>
          </cell>
          <cell r="D45">
            <v>0.48709677419354841</v>
          </cell>
          <cell r="E45">
            <v>0.5</v>
          </cell>
          <cell r="G45">
            <v>76.5</v>
          </cell>
          <cell r="H45">
            <v>87.428571428571431</v>
          </cell>
          <cell r="I45">
            <v>23.5</v>
          </cell>
          <cell r="J45">
            <v>7.5</v>
          </cell>
          <cell r="K45">
            <v>7.5</v>
          </cell>
          <cell r="L45">
            <v>7.5</v>
          </cell>
          <cell r="M45">
            <v>16</v>
          </cell>
          <cell r="N45">
            <v>32</v>
          </cell>
          <cell r="O45">
            <v>8</v>
          </cell>
          <cell r="P45">
            <v>16</v>
          </cell>
          <cell r="Q45">
            <v>11.43</v>
          </cell>
        </row>
        <row r="46">
          <cell r="A46">
            <v>156</v>
          </cell>
          <cell r="B46">
            <v>160</v>
          </cell>
          <cell r="D46">
            <v>0.50322580645161286</v>
          </cell>
          <cell r="E46">
            <v>0.5161290322580645</v>
          </cell>
          <cell r="G46">
            <v>79</v>
          </cell>
          <cell r="H46">
            <v>90.285714285714292</v>
          </cell>
          <cell r="I46">
            <v>23.5</v>
          </cell>
          <cell r="J46">
            <v>7.5</v>
          </cell>
          <cell r="K46">
            <v>7.5</v>
          </cell>
          <cell r="L46">
            <v>7.5</v>
          </cell>
          <cell r="M46">
            <v>16</v>
          </cell>
          <cell r="N46">
            <v>32</v>
          </cell>
          <cell r="O46">
            <v>8</v>
          </cell>
          <cell r="P46">
            <v>16</v>
          </cell>
          <cell r="Q46">
            <v>11.43</v>
          </cell>
        </row>
        <row r="47">
          <cell r="A47">
            <v>161</v>
          </cell>
          <cell r="B47">
            <v>165</v>
          </cell>
          <cell r="D47">
            <v>0.51935483870967747</v>
          </cell>
          <cell r="E47">
            <v>0.532258064516129</v>
          </cell>
          <cell r="G47">
            <v>81.5</v>
          </cell>
          <cell r="H47">
            <v>93.142857142857139</v>
          </cell>
          <cell r="I47">
            <v>23.5</v>
          </cell>
          <cell r="J47">
            <v>7.5</v>
          </cell>
          <cell r="K47">
            <v>7.5</v>
          </cell>
          <cell r="L47">
            <v>7.5</v>
          </cell>
          <cell r="M47">
            <v>16</v>
          </cell>
          <cell r="N47">
            <v>32</v>
          </cell>
          <cell r="O47">
            <v>8</v>
          </cell>
          <cell r="P47">
            <v>16</v>
          </cell>
          <cell r="Q47">
            <v>11.43</v>
          </cell>
        </row>
        <row r="48">
          <cell r="A48">
            <v>166</v>
          </cell>
          <cell r="B48">
            <v>170</v>
          </cell>
          <cell r="D48">
            <v>0.53548387096774197</v>
          </cell>
          <cell r="E48">
            <v>0.54838709677419351</v>
          </cell>
          <cell r="G48">
            <v>84</v>
          </cell>
          <cell r="H48">
            <v>96</v>
          </cell>
          <cell r="I48">
            <v>23.5</v>
          </cell>
          <cell r="J48">
            <v>7.5</v>
          </cell>
          <cell r="K48">
            <v>7.5</v>
          </cell>
          <cell r="L48">
            <v>7.5</v>
          </cell>
          <cell r="M48">
            <v>16</v>
          </cell>
          <cell r="N48">
            <v>32</v>
          </cell>
          <cell r="O48">
            <v>8</v>
          </cell>
          <cell r="P48">
            <v>16</v>
          </cell>
          <cell r="Q48">
            <v>11.43</v>
          </cell>
        </row>
        <row r="49">
          <cell r="A49">
            <v>171</v>
          </cell>
          <cell r="B49">
            <v>175</v>
          </cell>
          <cell r="D49">
            <v>0.55161290322580647</v>
          </cell>
          <cell r="E49">
            <v>0.56451612903225812</v>
          </cell>
          <cell r="G49">
            <v>86.5</v>
          </cell>
          <cell r="H49">
            <v>98.857142857142861</v>
          </cell>
          <cell r="I49">
            <v>23.5</v>
          </cell>
          <cell r="J49">
            <v>7.5</v>
          </cell>
          <cell r="K49">
            <v>7.5</v>
          </cell>
          <cell r="L49">
            <v>7.5</v>
          </cell>
          <cell r="M49">
            <v>16</v>
          </cell>
          <cell r="N49">
            <v>32</v>
          </cell>
          <cell r="O49">
            <v>8</v>
          </cell>
          <cell r="P49">
            <v>16</v>
          </cell>
          <cell r="Q49">
            <v>11.43</v>
          </cell>
        </row>
        <row r="50">
          <cell r="A50">
            <v>176</v>
          </cell>
          <cell r="B50">
            <v>180</v>
          </cell>
          <cell r="D50">
            <v>0.56774193548387097</v>
          </cell>
          <cell r="E50">
            <v>0.58064516129032262</v>
          </cell>
          <cell r="G50">
            <v>89</v>
          </cell>
          <cell r="H50">
            <v>101.71428571428571</v>
          </cell>
          <cell r="I50">
            <v>23.5</v>
          </cell>
          <cell r="J50">
            <v>7.5</v>
          </cell>
          <cell r="K50">
            <v>7.5</v>
          </cell>
          <cell r="L50">
            <v>7.5</v>
          </cell>
          <cell r="M50">
            <v>16</v>
          </cell>
          <cell r="N50">
            <v>32</v>
          </cell>
          <cell r="O50">
            <v>8</v>
          </cell>
          <cell r="P50">
            <v>16</v>
          </cell>
          <cell r="Q50">
            <v>11.43</v>
          </cell>
        </row>
        <row r="51">
          <cell r="A51">
            <v>181</v>
          </cell>
          <cell r="B51">
            <v>185</v>
          </cell>
          <cell r="D51">
            <v>0.58387096774193548</v>
          </cell>
          <cell r="E51">
            <v>0.59677419354838712</v>
          </cell>
          <cell r="G51">
            <v>91.5</v>
          </cell>
          <cell r="H51">
            <v>104.57142857142857</v>
          </cell>
          <cell r="I51">
            <v>23.5</v>
          </cell>
          <cell r="J51">
            <v>7.5</v>
          </cell>
          <cell r="K51">
            <v>7.5</v>
          </cell>
          <cell r="L51">
            <v>7.5</v>
          </cell>
          <cell r="M51">
            <v>16</v>
          </cell>
          <cell r="N51">
            <v>32</v>
          </cell>
          <cell r="O51">
            <v>8</v>
          </cell>
          <cell r="P51">
            <v>16</v>
          </cell>
          <cell r="Q51">
            <v>11.43</v>
          </cell>
        </row>
        <row r="52">
          <cell r="A52">
            <v>186</v>
          </cell>
          <cell r="B52">
            <v>190</v>
          </cell>
          <cell r="D52">
            <v>0.6</v>
          </cell>
          <cell r="E52">
            <v>0.61290322580645162</v>
          </cell>
          <cell r="G52">
            <v>94</v>
          </cell>
          <cell r="H52">
            <v>107.42857142857143</v>
          </cell>
          <cell r="I52">
            <v>23.5</v>
          </cell>
          <cell r="J52">
            <v>7.5</v>
          </cell>
          <cell r="K52">
            <v>7.5</v>
          </cell>
          <cell r="L52">
            <v>7.5</v>
          </cell>
          <cell r="M52">
            <v>16</v>
          </cell>
          <cell r="N52">
            <v>32</v>
          </cell>
          <cell r="O52">
            <v>8</v>
          </cell>
          <cell r="P52">
            <v>16</v>
          </cell>
          <cell r="Q52">
            <v>11.43</v>
          </cell>
        </row>
        <row r="53">
          <cell r="A53">
            <v>191</v>
          </cell>
          <cell r="B53">
            <v>195</v>
          </cell>
          <cell r="D53">
            <v>0.61612903225806448</v>
          </cell>
          <cell r="E53">
            <v>0.62903225806451613</v>
          </cell>
          <cell r="G53">
            <v>96.5</v>
          </cell>
          <cell r="H53">
            <v>110.28571428571429</v>
          </cell>
          <cell r="I53">
            <v>23.5</v>
          </cell>
          <cell r="J53">
            <v>7.5</v>
          </cell>
          <cell r="K53">
            <v>7.5</v>
          </cell>
          <cell r="L53">
            <v>7.5</v>
          </cell>
          <cell r="M53">
            <v>16</v>
          </cell>
          <cell r="N53">
            <v>32</v>
          </cell>
          <cell r="O53">
            <v>8</v>
          </cell>
          <cell r="P53">
            <v>16</v>
          </cell>
          <cell r="Q53">
            <v>11.43</v>
          </cell>
        </row>
        <row r="54">
          <cell r="A54">
            <v>196</v>
          </cell>
          <cell r="B54">
            <v>200</v>
          </cell>
          <cell r="D54">
            <v>0.63225806451612898</v>
          </cell>
          <cell r="E54">
            <v>0.64516129032258063</v>
          </cell>
          <cell r="G54">
            <v>99</v>
          </cell>
          <cell r="H54">
            <v>113.14285714285714</v>
          </cell>
          <cell r="I54">
            <v>23.5</v>
          </cell>
          <cell r="J54">
            <v>7.5</v>
          </cell>
          <cell r="K54">
            <v>7.5</v>
          </cell>
          <cell r="L54">
            <v>7.5</v>
          </cell>
          <cell r="M54">
            <v>16</v>
          </cell>
          <cell r="N54">
            <v>32</v>
          </cell>
          <cell r="O54">
            <v>8</v>
          </cell>
          <cell r="P54">
            <v>16</v>
          </cell>
          <cell r="Q54">
            <v>11.43</v>
          </cell>
        </row>
        <row r="55">
          <cell r="A55">
            <v>201</v>
          </cell>
          <cell r="B55">
            <v>205</v>
          </cell>
          <cell r="D55">
            <v>0.64838709677419359</v>
          </cell>
          <cell r="E55">
            <v>0.66129032258064513</v>
          </cell>
          <cell r="G55">
            <v>101.5</v>
          </cell>
          <cell r="H55">
            <v>116</v>
          </cell>
          <cell r="I55">
            <v>23.5</v>
          </cell>
          <cell r="J55">
            <v>7.5</v>
          </cell>
          <cell r="K55">
            <v>7.5</v>
          </cell>
          <cell r="L55">
            <v>7.5</v>
          </cell>
          <cell r="M55">
            <v>16</v>
          </cell>
          <cell r="N55">
            <v>32</v>
          </cell>
          <cell r="O55">
            <v>8</v>
          </cell>
          <cell r="P55">
            <v>16</v>
          </cell>
          <cell r="Q55">
            <v>11.43</v>
          </cell>
        </row>
        <row r="56">
          <cell r="A56">
            <v>206</v>
          </cell>
          <cell r="B56">
            <v>210</v>
          </cell>
          <cell r="D56">
            <v>0.6645161290322581</v>
          </cell>
          <cell r="E56">
            <v>0.67741935483870963</v>
          </cell>
          <cell r="G56">
            <v>104</v>
          </cell>
          <cell r="H56">
            <v>118.85714285714286</v>
          </cell>
          <cell r="I56">
            <v>23.5</v>
          </cell>
          <cell r="J56">
            <v>7.5</v>
          </cell>
          <cell r="K56">
            <v>7.5</v>
          </cell>
          <cell r="L56">
            <v>7.5</v>
          </cell>
          <cell r="M56">
            <v>16</v>
          </cell>
          <cell r="N56">
            <v>32</v>
          </cell>
          <cell r="O56">
            <v>8</v>
          </cell>
          <cell r="P56">
            <v>16</v>
          </cell>
          <cell r="Q56">
            <v>11.43</v>
          </cell>
        </row>
        <row r="57">
          <cell r="A57">
            <v>211</v>
          </cell>
          <cell r="B57">
            <v>215</v>
          </cell>
          <cell r="D57">
            <v>0.6806451612903226</v>
          </cell>
          <cell r="E57">
            <v>0.69354838709677424</v>
          </cell>
          <cell r="G57">
            <v>106.5</v>
          </cell>
          <cell r="H57">
            <v>121.71428571428571</v>
          </cell>
          <cell r="I57">
            <v>23.5</v>
          </cell>
          <cell r="J57">
            <v>7.5</v>
          </cell>
          <cell r="K57">
            <v>7.5</v>
          </cell>
          <cell r="L57">
            <v>7.5</v>
          </cell>
          <cell r="M57">
            <v>16</v>
          </cell>
          <cell r="N57">
            <v>32</v>
          </cell>
          <cell r="O57">
            <v>8</v>
          </cell>
          <cell r="P57">
            <v>16</v>
          </cell>
          <cell r="Q57">
            <v>11.43</v>
          </cell>
        </row>
        <row r="58">
          <cell r="A58">
            <v>216</v>
          </cell>
          <cell r="B58">
            <v>220</v>
          </cell>
          <cell r="D58">
            <v>0.6967741935483871</v>
          </cell>
          <cell r="E58">
            <v>0.70967741935483875</v>
          </cell>
          <cell r="G58">
            <v>109</v>
          </cell>
          <cell r="H58">
            <v>124.57142857142857</v>
          </cell>
          <cell r="I58">
            <v>23.5</v>
          </cell>
          <cell r="J58">
            <v>7.5</v>
          </cell>
          <cell r="K58">
            <v>7.5</v>
          </cell>
          <cell r="L58">
            <v>7.5</v>
          </cell>
          <cell r="M58">
            <v>16</v>
          </cell>
          <cell r="N58">
            <v>32</v>
          </cell>
          <cell r="O58">
            <v>8</v>
          </cell>
          <cell r="P58">
            <v>16</v>
          </cell>
          <cell r="Q58">
            <v>11.43</v>
          </cell>
        </row>
        <row r="59">
          <cell r="A59">
            <v>221</v>
          </cell>
          <cell r="B59">
            <v>225</v>
          </cell>
          <cell r="D59">
            <v>0.7129032258064516</v>
          </cell>
          <cell r="E59">
            <v>0.72580645161290325</v>
          </cell>
          <cell r="G59">
            <v>111.5</v>
          </cell>
          <cell r="H59">
            <v>127.42857142857143</v>
          </cell>
          <cell r="I59">
            <v>23.5</v>
          </cell>
          <cell r="J59">
            <v>7.5</v>
          </cell>
          <cell r="K59">
            <v>7.5</v>
          </cell>
          <cell r="L59">
            <v>7.5</v>
          </cell>
          <cell r="M59">
            <v>16</v>
          </cell>
          <cell r="N59">
            <v>32</v>
          </cell>
          <cell r="O59">
            <v>8</v>
          </cell>
          <cell r="P59">
            <v>16</v>
          </cell>
          <cell r="Q59">
            <v>11.43</v>
          </cell>
        </row>
        <row r="60">
          <cell r="A60">
            <v>226</v>
          </cell>
          <cell r="B60">
            <v>230</v>
          </cell>
          <cell r="D60">
            <v>0.7290322580645161</v>
          </cell>
          <cell r="E60">
            <v>0.74193548387096775</v>
          </cell>
          <cell r="G60">
            <v>114</v>
          </cell>
          <cell r="H60">
            <v>130.28571428571428</v>
          </cell>
          <cell r="I60">
            <v>23.5</v>
          </cell>
          <cell r="J60">
            <v>7.5</v>
          </cell>
          <cell r="K60">
            <v>7.5</v>
          </cell>
          <cell r="L60">
            <v>7.5</v>
          </cell>
          <cell r="M60">
            <v>16</v>
          </cell>
          <cell r="N60">
            <v>32</v>
          </cell>
          <cell r="O60">
            <v>8</v>
          </cell>
          <cell r="P60">
            <v>16</v>
          </cell>
          <cell r="Q60">
            <v>11.43</v>
          </cell>
        </row>
        <row r="61">
          <cell r="A61">
            <v>231</v>
          </cell>
          <cell r="B61">
            <v>235</v>
          </cell>
          <cell r="D61">
            <v>0.74516129032258061</v>
          </cell>
          <cell r="E61">
            <v>0.75806451612903225</v>
          </cell>
          <cell r="G61">
            <v>116.5</v>
          </cell>
          <cell r="H61">
            <v>133.14285714285714</v>
          </cell>
          <cell r="I61">
            <v>23.5</v>
          </cell>
          <cell r="J61">
            <v>7.5</v>
          </cell>
          <cell r="K61">
            <v>7.5</v>
          </cell>
          <cell r="L61">
            <v>7.5</v>
          </cell>
          <cell r="M61">
            <v>16</v>
          </cell>
          <cell r="N61">
            <v>32</v>
          </cell>
          <cell r="O61">
            <v>8</v>
          </cell>
          <cell r="P61">
            <v>16</v>
          </cell>
          <cell r="Q61">
            <v>11.43</v>
          </cell>
        </row>
        <row r="62">
          <cell r="A62">
            <v>236</v>
          </cell>
          <cell r="B62">
            <v>240</v>
          </cell>
          <cell r="D62">
            <v>0.76129032258064511</v>
          </cell>
          <cell r="E62">
            <v>0.77419354838709675</v>
          </cell>
          <cell r="G62">
            <v>119</v>
          </cell>
          <cell r="H62">
            <v>136</v>
          </cell>
          <cell r="I62">
            <v>23.5</v>
          </cell>
          <cell r="J62">
            <v>7.5</v>
          </cell>
          <cell r="K62">
            <v>7.5</v>
          </cell>
          <cell r="L62">
            <v>7.5</v>
          </cell>
          <cell r="M62">
            <v>16</v>
          </cell>
          <cell r="N62">
            <v>32</v>
          </cell>
          <cell r="O62">
            <v>8</v>
          </cell>
          <cell r="P62">
            <v>16</v>
          </cell>
          <cell r="Q62">
            <v>11.43</v>
          </cell>
        </row>
        <row r="63">
          <cell r="A63">
            <v>241</v>
          </cell>
          <cell r="B63">
            <v>245</v>
          </cell>
          <cell r="D63">
            <v>0.77741935483870972</v>
          </cell>
          <cell r="E63">
            <v>0.79032258064516125</v>
          </cell>
          <cell r="G63">
            <v>121.5</v>
          </cell>
          <cell r="H63">
            <v>138.85714285714286</v>
          </cell>
          <cell r="I63">
            <v>23.5</v>
          </cell>
          <cell r="J63">
            <v>7.5</v>
          </cell>
          <cell r="K63">
            <v>7.5</v>
          </cell>
          <cell r="L63">
            <v>7.5</v>
          </cell>
          <cell r="M63">
            <v>16</v>
          </cell>
          <cell r="N63">
            <v>32</v>
          </cell>
          <cell r="O63">
            <v>8</v>
          </cell>
          <cell r="P63">
            <v>16</v>
          </cell>
          <cell r="Q63">
            <v>11.43</v>
          </cell>
        </row>
        <row r="64">
          <cell r="A64">
            <v>246</v>
          </cell>
          <cell r="B64">
            <v>250</v>
          </cell>
          <cell r="D64">
            <v>0.79354838709677422</v>
          </cell>
          <cell r="E64">
            <v>0.80645161290322576</v>
          </cell>
          <cell r="G64">
            <v>124</v>
          </cell>
          <cell r="H64">
            <v>141.71428571428572</v>
          </cell>
          <cell r="I64">
            <v>23.5</v>
          </cell>
          <cell r="J64">
            <v>7.5</v>
          </cell>
          <cell r="K64">
            <v>7.5</v>
          </cell>
          <cell r="L64">
            <v>7.5</v>
          </cell>
          <cell r="M64">
            <v>16</v>
          </cell>
          <cell r="N64">
            <v>32</v>
          </cell>
          <cell r="O64">
            <v>8</v>
          </cell>
          <cell r="P64">
            <v>16</v>
          </cell>
          <cell r="Q64">
            <v>11.43</v>
          </cell>
        </row>
        <row r="65">
          <cell r="A65">
            <v>251</v>
          </cell>
          <cell r="B65">
            <v>255</v>
          </cell>
          <cell r="D65">
            <v>0.80967741935483872</v>
          </cell>
          <cell r="E65">
            <v>0.82258064516129037</v>
          </cell>
          <cell r="G65">
            <v>126.5</v>
          </cell>
          <cell r="H65">
            <v>144.57142857142858</v>
          </cell>
          <cell r="I65">
            <v>23.5</v>
          </cell>
          <cell r="J65">
            <v>7.5</v>
          </cell>
          <cell r="K65">
            <v>7.5</v>
          </cell>
          <cell r="L65">
            <v>7.5</v>
          </cell>
          <cell r="M65">
            <v>16</v>
          </cell>
          <cell r="N65">
            <v>32</v>
          </cell>
          <cell r="O65">
            <v>8</v>
          </cell>
          <cell r="P65">
            <v>16</v>
          </cell>
          <cell r="Q65">
            <v>11.43</v>
          </cell>
        </row>
        <row r="66">
          <cell r="A66">
            <v>256</v>
          </cell>
          <cell r="B66">
            <v>260</v>
          </cell>
          <cell r="D66">
            <v>0.82580645161290323</v>
          </cell>
          <cell r="E66">
            <v>0.83870967741935487</v>
          </cell>
          <cell r="G66">
            <v>129</v>
          </cell>
          <cell r="H66">
            <v>147.42857142857142</v>
          </cell>
          <cell r="I66">
            <v>23.5</v>
          </cell>
          <cell r="J66">
            <v>7.5</v>
          </cell>
          <cell r="K66">
            <v>7.5</v>
          </cell>
          <cell r="L66">
            <v>7.5</v>
          </cell>
          <cell r="M66">
            <v>16</v>
          </cell>
          <cell r="N66">
            <v>32</v>
          </cell>
          <cell r="O66">
            <v>8</v>
          </cell>
          <cell r="P66">
            <v>16</v>
          </cell>
          <cell r="Q66">
            <v>11.43</v>
          </cell>
        </row>
        <row r="67">
          <cell r="A67">
            <v>261</v>
          </cell>
          <cell r="B67">
            <v>265</v>
          </cell>
          <cell r="D67">
            <v>0.84193548387096773</v>
          </cell>
          <cell r="E67">
            <v>0.85483870967741937</v>
          </cell>
          <cell r="G67">
            <v>131.5</v>
          </cell>
          <cell r="H67">
            <v>150.28571428571428</v>
          </cell>
          <cell r="I67">
            <v>23.5</v>
          </cell>
          <cell r="J67">
            <v>7.5</v>
          </cell>
          <cell r="K67">
            <v>7.5</v>
          </cell>
          <cell r="L67">
            <v>7.5</v>
          </cell>
          <cell r="M67">
            <v>16</v>
          </cell>
          <cell r="N67">
            <v>32</v>
          </cell>
          <cell r="O67">
            <v>8</v>
          </cell>
          <cell r="P67">
            <v>16</v>
          </cell>
          <cell r="Q67">
            <v>11.43</v>
          </cell>
        </row>
        <row r="68">
          <cell r="A68">
            <v>266</v>
          </cell>
          <cell r="B68">
            <v>270</v>
          </cell>
          <cell r="D68">
            <v>0.85806451612903223</v>
          </cell>
          <cell r="E68">
            <v>0.87096774193548387</v>
          </cell>
          <cell r="G68">
            <v>134</v>
          </cell>
          <cell r="H68">
            <v>153.14285714285714</v>
          </cell>
          <cell r="I68">
            <v>23.5</v>
          </cell>
          <cell r="J68">
            <v>7.5</v>
          </cell>
          <cell r="K68">
            <v>7.5</v>
          </cell>
          <cell r="L68">
            <v>7.5</v>
          </cell>
          <cell r="M68">
            <v>16</v>
          </cell>
          <cell r="N68">
            <v>32</v>
          </cell>
          <cell r="O68">
            <v>8</v>
          </cell>
          <cell r="P68">
            <v>16</v>
          </cell>
          <cell r="Q68">
            <v>11.43</v>
          </cell>
        </row>
        <row r="69">
          <cell r="A69">
            <v>271</v>
          </cell>
          <cell r="B69">
            <v>275</v>
          </cell>
          <cell r="D69">
            <v>0.87419354838709673</v>
          </cell>
          <cell r="E69">
            <v>0.88709677419354838</v>
          </cell>
          <cell r="G69">
            <v>136.5</v>
          </cell>
          <cell r="H69">
            <v>156</v>
          </cell>
          <cell r="I69">
            <v>23.5</v>
          </cell>
          <cell r="J69">
            <v>7.5</v>
          </cell>
          <cell r="K69">
            <v>7.5</v>
          </cell>
          <cell r="L69">
            <v>7.5</v>
          </cell>
          <cell r="M69">
            <v>16</v>
          </cell>
          <cell r="N69">
            <v>32</v>
          </cell>
          <cell r="O69">
            <v>8</v>
          </cell>
          <cell r="P69">
            <v>16</v>
          </cell>
          <cell r="Q69">
            <v>11.43</v>
          </cell>
        </row>
        <row r="70">
          <cell r="A70">
            <v>276</v>
          </cell>
          <cell r="B70">
            <v>280</v>
          </cell>
          <cell r="D70">
            <v>0.89032258064516134</v>
          </cell>
          <cell r="E70">
            <v>0.90322580645161288</v>
          </cell>
          <cell r="G70">
            <v>139</v>
          </cell>
          <cell r="H70">
            <v>158.85714285714286</v>
          </cell>
          <cell r="I70">
            <v>23.5</v>
          </cell>
          <cell r="J70">
            <v>7.5</v>
          </cell>
          <cell r="K70">
            <v>7.5</v>
          </cell>
          <cell r="L70">
            <v>7.5</v>
          </cell>
          <cell r="M70">
            <v>16</v>
          </cell>
          <cell r="N70">
            <v>32</v>
          </cell>
          <cell r="O70">
            <v>8</v>
          </cell>
          <cell r="P70">
            <v>16</v>
          </cell>
          <cell r="Q70">
            <v>11.43</v>
          </cell>
        </row>
        <row r="71">
          <cell r="A71">
            <v>281</v>
          </cell>
          <cell r="B71">
            <v>285</v>
          </cell>
          <cell r="D71">
            <v>0.90645161290322585</v>
          </cell>
          <cell r="E71">
            <v>0.91935483870967738</v>
          </cell>
          <cell r="G71">
            <v>141.5</v>
          </cell>
          <cell r="H71">
            <v>161.71428571428572</v>
          </cell>
          <cell r="I71">
            <v>23.5</v>
          </cell>
          <cell r="J71">
            <v>7.5</v>
          </cell>
          <cell r="K71">
            <v>7.5</v>
          </cell>
          <cell r="L71">
            <v>7.5</v>
          </cell>
          <cell r="M71">
            <v>16</v>
          </cell>
          <cell r="N71">
            <v>32</v>
          </cell>
          <cell r="O71">
            <v>8</v>
          </cell>
          <cell r="P71">
            <v>16</v>
          </cell>
          <cell r="Q71">
            <v>11.43</v>
          </cell>
        </row>
        <row r="72">
          <cell r="A72">
            <v>286</v>
          </cell>
          <cell r="B72">
            <v>290</v>
          </cell>
          <cell r="D72">
            <v>0.92258064516129035</v>
          </cell>
          <cell r="E72">
            <v>0.93548387096774188</v>
          </cell>
          <cell r="G72">
            <v>144</v>
          </cell>
          <cell r="H72">
            <v>164.57142857142858</v>
          </cell>
          <cell r="I72">
            <v>23.5</v>
          </cell>
          <cell r="J72">
            <v>7.5</v>
          </cell>
          <cell r="K72">
            <v>7.5</v>
          </cell>
          <cell r="L72">
            <v>7.5</v>
          </cell>
          <cell r="M72">
            <v>16</v>
          </cell>
          <cell r="N72">
            <v>32</v>
          </cell>
          <cell r="O72">
            <v>8</v>
          </cell>
          <cell r="P72">
            <v>16</v>
          </cell>
          <cell r="Q72">
            <v>11.43</v>
          </cell>
        </row>
        <row r="73">
          <cell r="A73">
            <v>291</v>
          </cell>
          <cell r="B73">
            <v>295</v>
          </cell>
          <cell r="D73">
            <v>0.93870967741935485</v>
          </cell>
          <cell r="E73">
            <v>0.95161290322580649</v>
          </cell>
          <cell r="G73">
            <v>146.5</v>
          </cell>
          <cell r="H73">
            <v>167.42857142857142</v>
          </cell>
          <cell r="I73">
            <v>23.5</v>
          </cell>
          <cell r="J73">
            <v>7.5</v>
          </cell>
          <cell r="K73">
            <v>7.5</v>
          </cell>
          <cell r="L73">
            <v>7.5</v>
          </cell>
          <cell r="M73">
            <v>16</v>
          </cell>
          <cell r="N73">
            <v>32</v>
          </cell>
          <cell r="O73">
            <v>8</v>
          </cell>
          <cell r="P73">
            <v>16</v>
          </cell>
          <cell r="Q73">
            <v>11.43</v>
          </cell>
        </row>
        <row r="74">
          <cell r="A74">
            <v>296</v>
          </cell>
          <cell r="B74">
            <v>300</v>
          </cell>
          <cell r="D74">
            <v>0.95483870967741935</v>
          </cell>
          <cell r="E74">
            <v>0.967741935483871</v>
          </cell>
          <cell r="G74">
            <v>149</v>
          </cell>
          <cell r="H74">
            <v>170.28571428571428</v>
          </cell>
          <cell r="I74">
            <v>23.5</v>
          </cell>
          <cell r="J74">
            <v>7.5</v>
          </cell>
          <cell r="K74">
            <v>7.5</v>
          </cell>
          <cell r="L74">
            <v>7.5</v>
          </cell>
          <cell r="M74">
            <v>16</v>
          </cell>
          <cell r="N74">
            <v>32</v>
          </cell>
          <cell r="O74">
            <v>8</v>
          </cell>
          <cell r="P74">
            <v>16</v>
          </cell>
          <cell r="Q74">
            <v>11.43</v>
          </cell>
        </row>
        <row r="75">
          <cell r="A75">
            <v>301</v>
          </cell>
          <cell r="B75">
            <v>305</v>
          </cell>
          <cell r="D75">
            <v>0.97096774193548385</v>
          </cell>
          <cell r="E75">
            <v>0.9838709677419355</v>
          </cell>
          <cell r="G75">
            <v>151.5</v>
          </cell>
          <cell r="H75">
            <v>173.14285714285714</v>
          </cell>
          <cell r="I75">
            <v>23.5</v>
          </cell>
          <cell r="J75">
            <v>7.5</v>
          </cell>
          <cell r="K75">
            <v>7.5</v>
          </cell>
          <cell r="L75">
            <v>7.5</v>
          </cell>
          <cell r="M75">
            <v>16</v>
          </cell>
          <cell r="N75">
            <v>32</v>
          </cell>
          <cell r="O75">
            <v>8</v>
          </cell>
          <cell r="P75">
            <v>16</v>
          </cell>
          <cell r="Q75">
            <v>11.43</v>
          </cell>
        </row>
        <row r="76">
          <cell r="A76">
            <v>306</v>
          </cell>
          <cell r="B76">
            <v>310</v>
          </cell>
          <cell r="D76">
            <v>0.98709677419354835</v>
          </cell>
          <cell r="E76">
            <v>1</v>
          </cell>
          <cell r="G76">
            <v>154</v>
          </cell>
          <cell r="H76">
            <v>176</v>
          </cell>
          <cell r="I76">
            <v>23.5</v>
          </cell>
          <cell r="J76">
            <v>7.5</v>
          </cell>
          <cell r="K76">
            <v>7.5</v>
          </cell>
          <cell r="L76">
            <v>7.5</v>
          </cell>
          <cell r="M76">
            <v>16</v>
          </cell>
          <cell r="N76">
            <v>32</v>
          </cell>
          <cell r="O76">
            <v>8</v>
          </cell>
          <cell r="P76">
            <v>16</v>
          </cell>
          <cell r="Q76">
            <v>11.43</v>
          </cell>
        </row>
      </sheetData>
      <sheetData sheetId="2">
        <row r="2">
          <cell r="E2" t="str">
            <v>Housekeeping Department</v>
          </cell>
        </row>
        <row r="4">
          <cell r="C4" t="str">
            <v>Tuesday</v>
          </cell>
          <cell r="D4" t="str">
            <v>Wednesday</v>
          </cell>
          <cell r="E4" t="str">
            <v>Thursday</v>
          </cell>
          <cell r="F4" t="str">
            <v>Friday</v>
          </cell>
          <cell r="G4" t="str">
            <v>Saturday</v>
          </cell>
          <cell r="H4" t="str">
            <v>Sunday</v>
          </cell>
          <cell r="I4" t="str">
            <v>Monday</v>
          </cell>
        </row>
        <row r="6">
          <cell r="B6" t="str">
            <v>Offset Rooms Occupied</v>
          </cell>
        </row>
        <row r="7">
          <cell r="B7" t="str">
            <v>Occupancy Percent</v>
          </cell>
        </row>
        <row r="8">
          <cell r="B8" t="str">
            <v>AM Rooms Cleaned</v>
          </cell>
        </row>
        <row r="9">
          <cell r="B9" t="str">
            <v>PM Rooms Cleaned</v>
          </cell>
        </row>
        <row r="10">
          <cell r="B10" t="str">
            <v>Rooms Sold</v>
          </cell>
        </row>
        <row r="11">
          <cell r="B11" t="str">
            <v>Total Rooms Cleaned</v>
          </cell>
        </row>
        <row r="12">
          <cell r="B12" t="str">
            <v>Guestroom Carpets Cleaned</v>
          </cell>
        </row>
        <row r="13">
          <cell r="B13" t="str">
            <v>Documented Inspections</v>
          </cell>
        </row>
        <row r="15">
          <cell r="A15" t="str">
            <v>Room Attendants                         AM Shift</v>
          </cell>
        </row>
        <row r="19">
          <cell r="A19" t="str">
            <v>Room Attendants                          PM Shift</v>
          </cell>
        </row>
        <row r="27">
          <cell r="A27" t="str">
            <v>Special Project                          AM Shift</v>
          </cell>
        </row>
        <row r="31">
          <cell r="A31" t="str">
            <v xml:space="preserve">Lobby Attendant                         AM Shift </v>
          </cell>
        </row>
        <row r="35">
          <cell r="A35" t="str">
            <v xml:space="preserve">Lobby Attendant                         PM Shift </v>
          </cell>
        </row>
        <row r="39">
          <cell r="A39" t="str">
            <v>Public Areas Attendant                       Grave Shift</v>
          </cell>
        </row>
        <row r="47">
          <cell r="A47" t="str">
            <v>Rooms Coordinator                              AM Shift</v>
          </cell>
        </row>
        <row r="51">
          <cell r="A51" t="str">
            <v xml:space="preserve">AM &amp; PM FLOOR Supervisors                          </v>
          </cell>
        </row>
        <row r="55">
          <cell r="A55" t="str">
            <v>Floor Managers                         AM Shift</v>
          </cell>
        </row>
        <row r="59">
          <cell r="A59" t="str">
            <v>Overtime Premium Cost</v>
          </cell>
        </row>
        <row r="63">
          <cell r="A63" t="str">
            <v>Total Labor Hours</v>
          </cell>
        </row>
        <row r="70">
          <cell r="B70" t="str">
            <v>Productivity Goals</v>
          </cell>
        </row>
        <row r="71">
          <cell r="A71" t="str">
            <v>Hours Variance (Act. minus Std.)</v>
          </cell>
          <cell r="B71">
            <v>0</v>
          </cell>
        </row>
        <row r="72">
          <cell r="A72" t="str">
            <v>Cost Variance (Act. Minus Std.)</v>
          </cell>
        </row>
        <row r="74">
          <cell r="A74" t="str">
            <v>Rooms Cleaned per AM GRA</v>
          </cell>
        </row>
        <row r="75">
          <cell r="A75" t="str">
            <v>Rooms Cleaned per PM GRA</v>
          </cell>
        </row>
        <row r="76">
          <cell r="A76" t="str">
            <v>Rooms per Carpet Cleaner</v>
          </cell>
        </row>
        <row r="77">
          <cell r="A77" t="str">
            <v>Rooms per Laundry Attendant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37"/>
  <sheetViews>
    <sheetView workbookViewId="0">
      <selection activeCell="W24" sqref="W24"/>
    </sheetView>
  </sheetViews>
  <sheetFormatPr defaultRowHeight="15"/>
  <sheetData>
    <row r="1" spans="1:21">
      <c r="A1" s="1" t="s">
        <v>0</v>
      </c>
      <c r="B1" s="3">
        <v>41639</v>
      </c>
      <c r="C1" s="4">
        <v>215</v>
      </c>
      <c r="D1" s="5">
        <v>207</v>
      </c>
      <c r="E1" s="5">
        <v>14</v>
      </c>
      <c r="F1" s="5">
        <v>0</v>
      </c>
      <c r="G1" s="2">
        <v>221</v>
      </c>
      <c r="H1" s="5">
        <v>0</v>
      </c>
      <c r="I1" s="5">
        <v>8</v>
      </c>
      <c r="J1" s="6">
        <v>111.6</v>
      </c>
      <c r="K1" s="6">
        <v>7.2</v>
      </c>
      <c r="L1" s="7">
        <v>22.9</v>
      </c>
      <c r="M1" s="6">
        <v>0</v>
      </c>
      <c r="N1" s="6">
        <v>7.5</v>
      </c>
      <c r="O1" s="6">
        <v>7.5</v>
      </c>
      <c r="P1" s="6">
        <v>15.5</v>
      </c>
      <c r="Q1" s="6">
        <v>24</v>
      </c>
      <c r="R1" s="6">
        <v>8</v>
      </c>
      <c r="S1" s="6">
        <v>8</v>
      </c>
      <c r="T1" s="6">
        <v>11.43</v>
      </c>
      <c r="U1" s="6">
        <v>0.4</v>
      </c>
    </row>
    <row r="2" spans="1:21">
      <c r="A2" s="1" t="s">
        <v>1</v>
      </c>
      <c r="B2" s="3">
        <v>41640</v>
      </c>
      <c r="C2" s="4">
        <v>301</v>
      </c>
      <c r="D2" s="5">
        <v>284</v>
      </c>
      <c r="E2" s="5">
        <v>11</v>
      </c>
      <c r="F2" s="5">
        <v>0</v>
      </c>
      <c r="G2" s="2">
        <v>295</v>
      </c>
      <c r="H2" s="5">
        <v>0</v>
      </c>
      <c r="I2" s="5">
        <v>8</v>
      </c>
      <c r="J2" s="6">
        <v>151.6</v>
      </c>
      <c r="K2" s="6">
        <v>6.6</v>
      </c>
      <c r="L2" s="7">
        <v>14.9</v>
      </c>
      <c r="M2" s="6">
        <v>0</v>
      </c>
      <c r="N2" s="6">
        <v>7.5</v>
      </c>
      <c r="O2" s="6">
        <v>7.5</v>
      </c>
      <c r="P2" s="6">
        <v>8</v>
      </c>
      <c r="Q2" s="6">
        <v>34.799999999999997</v>
      </c>
      <c r="R2" s="6">
        <v>7.9</v>
      </c>
      <c r="S2" s="6">
        <v>15.8</v>
      </c>
      <c r="T2" s="6">
        <v>11.43</v>
      </c>
      <c r="U2" s="6">
        <v>0.2</v>
      </c>
    </row>
    <row r="3" spans="1:21">
      <c r="A3" s="1" t="s">
        <v>2</v>
      </c>
      <c r="B3" s="3">
        <v>41641</v>
      </c>
      <c r="C3" s="4">
        <v>209</v>
      </c>
      <c r="D3" s="5">
        <v>176</v>
      </c>
      <c r="E3" s="5">
        <v>0</v>
      </c>
      <c r="F3" s="5">
        <v>0</v>
      </c>
      <c r="G3" s="2">
        <v>176</v>
      </c>
      <c r="H3" s="5">
        <v>0</v>
      </c>
      <c r="I3" s="5">
        <v>8</v>
      </c>
      <c r="J3" s="6">
        <v>104</v>
      </c>
      <c r="K3" s="6">
        <v>0</v>
      </c>
      <c r="L3" s="7">
        <v>23.3</v>
      </c>
      <c r="M3" s="6">
        <v>7.5</v>
      </c>
      <c r="N3" s="6">
        <v>7.5</v>
      </c>
      <c r="O3" s="6">
        <v>7.5</v>
      </c>
      <c r="P3" s="6">
        <v>7.5</v>
      </c>
      <c r="Q3" s="6">
        <v>31.5</v>
      </c>
      <c r="R3" s="6">
        <v>8</v>
      </c>
      <c r="S3" s="6">
        <v>15.8</v>
      </c>
      <c r="T3" s="6">
        <v>11.43</v>
      </c>
      <c r="U3" s="6">
        <v>2.1</v>
      </c>
    </row>
    <row r="4" spans="1:21">
      <c r="A4" s="1" t="s">
        <v>3</v>
      </c>
      <c r="B4" s="3">
        <v>41642</v>
      </c>
      <c r="C4" s="4">
        <v>184</v>
      </c>
      <c r="D4" s="5">
        <v>180</v>
      </c>
      <c r="E4" s="5">
        <v>0</v>
      </c>
      <c r="F4" s="5">
        <v>0</v>
      </c>
      <c r="G4" s="2">
        <v>180</v>
      </c>
      <c r="H4" s="5">
        <v>0</v>
      </c>
      <c r="I4" s="5">
        <v>8</v>
      </c>
      <c r="J4" s="6">
        <v>70.099999999999994</v>
      </c>
      <c r="K4" s="6">
        <v>0</v>
      </c>
      <c r="L4" s="7">
        <v>22.6</v>
      </c>
      <c r="M4" s="6">
        <v>7.5</v>
      </c>
      <c r="N4" s="6">
        <v>7.5</v>
      </c>
      <c r="O4" s="6">
        <v>7.5</v>
      </c>
      <c r="P4" s="6">
        <v>7.5</v>
      </c>
      <c r="Q4" s="6">
        <v>24</v>
      </c>
      <c r="R4" s="6">
        <v>8</v>
      </c>
      <c r="S4" s="6">
        <v>20</v>
      </c>
      <c r="T4" s="6">
        <v>11.43</v>
      </c>
      <c r="U4" s="6">
        <v>17</v>
      </c>
    </row>
    <row r="5" spans="1:21">
      <c r="A5" s="1" t="s">
        <v>4</v>
      </c>
      <c r="B5" s="3">
        <v>41643</v>
      </c>
      <c r="C5" s="4">
        <v>154</v>
      </c>
      <c r="D5" s="5">
        <v>174</v>
      </c>
      <c r="E5" s="5">
        <v>0</v>
      </c>
      <c r="F5" s="5">
        <v>0</v>
      </c>
      <c r="G5" s="2">
        <v>174</v>
      </c>
      <c r="H5" s="5">
        <v>0</v>
      </c>
      <c r="I5" s="5">
        <v>8</v>
      </c>
      <c r="J5" s="6">
        <v>87.9</v>
      </c>
      <c r="K5" s="6">
        <v>0</v>
      </c>
      <c r="L5" s="7">
        <v>22.5</v>
      </c>
      <c r="M5" s="6">
        <v>0</v>
      </c>
      <c r="N5" s="6">
        <v>7.5</v>
      </c>
      <c r="O5" s="6">
        <v>7.5</v>
      </c>
      <c r="P5" s="6">
        <v>15</v>
      </c>
      <c r="Q5" s="6">
        <v>24</v>
      </c>
      <c r="R5" s="6">
        <v>8</v>
      </c>
      <c r="S5" s="6">
        <v>16</v>
      </c>
      <c r="T5" s="6">
        <v>11.43</v>
      </c>
      <c r="U5" s="6">
        <v>0.2</v>
      </c>
    </row>
    <row r="6" spans="1:21">
      <c r="A6" s="1" t="s">
        <v>5</v>
      </c>
      <c r="B6" s="3">
        <v>41644</v>
      </c>
      <c r="C6" s="4">
        <v>192</v>
      </c>
      <c r="D6" s="5">
        <v>178</v>
      </c>
      <c r="E6" s="5">
        <v>0</v>
      </c>
      <c r="F6" s="5">
        <v>0</v>
      </c>
      <c r="G6" s="2">
        <v>178</v>
      </c>
      <c r="H6" s="5">
        <v>0</v>
      </c>
      <c r="I6" s="5">
        <v>8</v>
      </c>
      <c r="J6" s="6">
        <v>95.7</v>
      </c>
      <c r="K6" s="6">
        <v>0</v>
      </c>
      <c r="L6" s="7">
        <v>29.9</v>
      </c>
      <c r="M6" s="6">
        <v>7.5</v>
      </c>
      <c r="N6" s="6">
        <v>7.5</v>
      </c>
      <c r="O6" s="6">
        <v>7.5</v>
      </c>
      <c r="P6" s="6">
        <v>15</v>
      </c>
      <c r="Q6" s="6">
        <v>30</v>
      </c>
      <c r="R6" s="6">
        <v>8</v>
      </c>
      <c r="S6" s="6">
        <v>16</v>
      </c>
      <c r="T6" s="6">
        <v>11.43</v>
      </c>
      <c r="U6" s="6">
        <v>0</v>
      </c>
    </row>
    <row r="7" spans="1:21">
      <c r="A7" s="1" t="s">
        <v>6</v>
      </c>
      <c r="B7" s="3">
        <v>41645</v>
      </c>
      <c r="C7" s="4">
        <v>187</v>
      </c>
      <c r="D7" s="5">
        <v>178</v>
      </c>
      <c r="E7" s="5">
        <v>0</v>
      </c>
      <c r="F7" s="5">
        <v>0</v>
      </c>
      <c r="G7" s="2">
        <v>178</v>
      </c>
      <c r="H7" s="5">
        <v>0</v>
      </c>
      <c r="I7" s="5">
        <v>8</v>
      </c>
      <c r="J7" s="6">
        <v>89.6</v>
      </c>
      <c r="K7" s="6">
        <v>0</v>
      </c>
      <c r="L7" s="7">
        <v>22.5</v>
      </c>
      <c r="M7" s="6">
        <v>0</v>
      </c>
      <c r="N7" s="6">
        <v>7.5</v>
      </c>
      <c r="O7" s="6">
        <v>7.5</v>
      </c>
      <c r="P7" s="6">
        <v>7.5</v>
      </c>
      <c r="Q7" s="6">
        <v>27</v>
      </c>
      <c r="R7" s="6">
        <v>8</v>
      </c>
      <c r="S7" s="6">
        <v>7.6</v>
      </c>
      <c r="T7" s="6">
        <v>11.43</v>
      </c>
      <c r="U7" s="6">
        <v>0.3</v>
      </c>
    </row>
    <row r="8" spans="1:21">
      <c r="A8" s="1" t="s">
        <v>0</v>
      </c>
      <c r="B8" s="3">
        <v>41646</v>
      </c>
      <c r="C8" s="4">
        <v>249</v>
      </c>
      <c r="D8" s="5">
        <v>238</v>
      </c>
      <c r="E8" s="5">
        <v>0</v>
      </c>
      <c r="F8" s="5">
        <v>0</v>
      </c>
      <c r="G8" s="2">
        <v>238</v>
      </c>
      <c r="H8" s="5">
        <v>0</v>
      </c>
      <c r="I8" s="5">
        <v>8</v>
      </c>
      <c r="J8" s="6">
        <v>119.6</v>
      </c>
      <c r="K8" s="6">
        <v>0</v>
      </c>
      <c r="L8" s="7">
        <v>15.8</v>
      </c>
      <c r="M8" s="6">
        <v>0</v>
      </c>
      <c r="N8" s="6">
        <v>7.5</v>
      </c>
      <c r="O8" s="6">
        <v>7.5</v>
      </c>
      <c r="P8" s="6">
        <v>7.5</v>
      </c>
      <c r="Q8" s="6">
        <v>23.5</v>
      </c>
      <c r="R8" s="6">
        <v>8</v>
      </c>
      <c r="S8" s="6">
        <v>1.1000000000000001</v>
      </c>
      <c r="T8" s="6">
        <v>11.43</v>
      </c>
      <c r="U8" s="6">
        <v>0</v>
      </c>
    </row>
    <row r="9" spans="1:21">
      <c r="A9" s="1" t="s">
        <v>1</v>
      </c>
      <c r="B9" s="3">
        <v>41647</v>
      </c>
      <c r="C9" s="4">
        <v>226</v>
      </c>
      <c r="D9" s="5">
        <v>227</v>
      </c>
      <c r="E9" s="5">
        <v>5</v>
      </c>
      <c r="F9" s="5">
        <v>0</v>
      </c>
      <c r="G9" s="2">
        <v>232</v>
      </c>
      <c r="H9" s="5">
        <v>0</v>
      </c>
      <c r="I9" s="5">
        <v>8</v>
      </c>
      <c r="J9" s="6">
        <v>116</v>
      </c>
      <c r="K9" s="6">
        <v>7.5</v>
      </c>
      <c r="L9" s="7">
        <v>22.5</v>
      </c>
      <c r="M9" s="6">
        <v>0</v>
      </c>
      <c r="N9" s="6">
        <v>7.5</v>
      </c>
      <c r="O9" s="6">
        <v>7.5</v>
      </c>
      <c r="P9" s="6">
        <v>7.5</v>
      </c>
      <c r="Q9" s="6">
        <v>24</v>
      </c>
      <c r="R9" s="6">
        <v>7.5</v>
      </c>
      <c r="S9" s="6">
        <v>16</v>
      </c>
      <c r="T9" s="6">
        <v>11.43</v>
      </c>
      <c r="U9" s="6">
        <v>0</v>
      </c>
    </row>
    <row r="10" spans="1:21">
      <c r="A10" s="1" t="s">
        <v>2</v>
      </c>
      <c r="B10" s="3">
        <v>41648</v>
      </c>
      <c r="C10" s="4">
        <v>225</v>
      </c>
      <c r="D10" s="5">
        <v>217</v>
      </c>
      <c r="E10" s="5">
        <v>11</v>
      </c>
      <c r="F10" s="5">
        <v>0</v>
      </c>
      <c r="G10" s="2">
        <v>228</v>
      </c>
      <c r="H10" s="5">
        <v>0</v>
      </c>
      <c r="I10" s="5">
        <v>8</v>
      </c>
      <c r="J10" s="6">
        <v>104.9</v>
      </c>
      <c r="K10" s="6">
        <v>7.1</v>
      </c>
      <c r="L10" s="7">
        <v>22.7</v>
      </c>
      <c r="M10" s="6">
        <v>0</v>
      </c>
      <c r="N10" s="6">
        <v>7.5</v>
      </c>
      <c r="O10" s="6">
        <v>7.5</v>
      </c>
      <c r="P10" s="6">
        <v>15</v>
      </c>
      <c r="Q10" s="6">
        <v>32</v>
      </c>
      <c r="R10" s="6">
        <v>8</v>
      </c>
      <c r="S10" s="6">
        <v>16</v>
      </c>
      <c r="T10" s="6">
        <v>11.43</v>
      </c>
      <c r="U10" s="6">
        <v>0</v>
      </c>
    </row>
    <row r="11" spans="1:21">
      <c r="A11" s="1" t="s">
        <v>3</v>
      </c>
      <c r="B11" s="3">
        <v>41649</v>
      </c>
      <c r="C11" s="4">
        <v>216</v>
      </c>
      <c r="D11" s="5">
        <v>196</v>
      </c>
      <c r="E11" s="5">
        <v>14</v>
      </c>
      <c r="F11" s="5">
        <v>0</v>
      </c>
      <c r="G11" s="2">
        <v>210</v>
      </c>
      <c r="H11" s="5">
        <v>0</v>
      </c>
      <c r="I11" s="5">
        <v>8</v>
      </c>
      <c r="J11" s="6">
        <v>95</v>
      </c>
      <c r="K11" s="6">
        <v>8</v>
      </c>
      <c r="L11" s="7">
        <v>22.4</v>
      </c>
      <c r="M11" s="6">
        <v>0</v>
      </c>
      <c r="N11" s="6">
        <v>7.5</v>
      </c>
      <c r="O11" s="6">
        <v>7.5</v>
      </c>
      <c r="P11" s="6">
        <v>8</v>
      </c>
      <c r="Q11" s="6">
        <v>23.5</v>
      </c>
      <c r="R11" s="6">
        <v>8</v>
      </c>
      <c r="S11" s="6">
        <v>16</v>
      </c>
      <c r="T11" s="6">
        <v>11.43</v>
      </c>
      <c r="U11" s="6">
        <v>0</v>
      </c>
    </row>
    <row r="12" spans="1:21">
      <c r="A12" s="1" t="s">
        <v>4</v>
      </c>
      <c r="B12" s="3">
        <v>41650</v>
      </c>
      <c r="C12" s="5">
        <v>222</v>
      </c>
      <c r="D12" s="5">
        <v>216</v>
      </c>
      <c r="E12" s="5">
        <v>0</v>
      </c>
      <c r="F12" s="5">
        <v>0</v>
      </c>
      <c r="G12" s="2">
        <v>216</v>
      </c>
      <c r="H12" s="5">
        <v>0</v>
      </c>
      <c r="I12" s="5">
        <v>8</v>
      </c>
      <c r="J12" s="6">
        <v>114.2</v>
      </c>
      <c r="K12" s="6">
        <v>0</v>
      </c>
      <c r="L12" s="7">
        <v>22.6</v>
      </c>
      <c r="M12" s="6">
        <v>0</v>
      </c>
      <c r="N12" s="6">
        <v>7.5</v>
      </c>
      <c r="O12" s="6">
        <v>7.5</v>
      </c>
      <c r="P12" s="6">
        <v>16</v>
      </c>
      <c r="Q12" s="6">
        <v>23.5</v>
      </c>
      <c r="R12" s="6">
        <v>8</v>
      </c>
      <c r="S12" s="6">
        <v>15.9</v>
      </c>
      <c r="T12" s="6">
        <v>11.43</v>
      </c>
      <c r="U12" s="6">
        <v>0</v>
      </c>
    </row>
    <row r="13" spans="1:21">
      <c r="A13" s="1" t="s">
        <v>5</v>
      </c>
      <c r="B13" s="3">
        <v>41651</v>
      </c>
      <c r="C13" s="5">
        <v>212</v>
      </c>
      <c r="D13" s="5">
        <v>223</v>
      </c>
      <c r="E13" s="5">
        <v>0</v>
      </c>
      <c r="F13" s="5">
        <v>0</v>
      </c>
      <c r="G13" s="2">
        <v>223</v>
      </c>
      <c r="H13" s="5">
        <v>0</v>
      </c>
      <c r="I13" s="5">
        <v>8</v>
      </c>
      <c r="J13" s="6">
        <v>111.9</v>
      </c>
      <c r="K13" s="6">
        <v>0</v>
      </c>
      <c r="L13" s="7">
        <v>22.5</v>
      </c>
      <c r="M13" s="6">
        <v>0</v>
      </c>
      <c r="N13" s="6">
        <v>7.5</v>
      </c>
      <c r="O13" s="6">
        <v>7.5</v>
      </c>
      <c r="P13" s="6">
        <v>15.5</v>
      </c>
      <c r="Q13" s="6">
        <v>28.5</v>
      </c>
      <c r="R13" s="6">
        <v>8</v>
      </c>
      <c r="S13" s="6">
        <v>23</v>
      </c>
      <c r="T13" s="6">
        <v>11.43</v>
      </c>
      <c r="U13" s="6">
        <v>0.1</v>
      </c>
    </row>
    <row r="14" spans="1:21">
      <c r="A14" s="1" t="s">
        <v>6</v>
      </c>
      <c r="B14" s="3">
        <v>41652</v>
      </c>
      <c r="C14" s="4">
        <v>118</v>
      </c>
      <c r="D14" s="5">
        <v>100</v>
      </c>
      <c r="E14" s="5">
        <v>10</v>
      </c>
      <c r="F14" s="5">
        <v>0</v>
      </c>
      <c r="G14" s="2">
        <v>110</v>
      </c>
      <c r="H14" s="5">
        <v>0</v>
      </c>
      <c r="I14" s="5">
        <v>8</v>
      </c>
      <c r="J14" s="6">
        <v>48</v>
      </c>
      <c r="K14" s="6">
        <v>8</v>
      </c>
      <c r="L14" s="7">
        <v>15</v>
      </c>
      <c r="M14" s="6">
        <v>0</v>
      </c>
      <c r="N14" s="6">
        <v>7.5</v>
      </c>
      <c r="O14" s="6">
        <v>7.5</v>
      </c>
      <c r="P14" s="6">
        <v>8</v>
      </c>
      <c r="Q14" s="6">
        <v>23.5</v>
      </c>
      <c r="R14" s="6">
        <v>0</v>
      </c>
      <c r="S14" s="6">
        <v>16</v>
      </c>
      <c r="T14" s="6">
        <v>11.43</v>
      </c>
      <c r="U14" s="6">
        <v>0.1</v>
      </c>
    </row>
    <row r="15" spans="1:21">
      <c r="A15" s="1" t="s">
        <v>0</v>
      </c>
      <c r="B15" s="3">
        <v>41653</v>
      </c>
      <c r="C15" s="4">
        <v>198</v>
      </c>
      <c r="D15" s="5">
        <v>193</v>
      </c>
      <c r="E15" s="5">
        <v>12</v>
      </c>
      <c r="F15" s="5">
        <v>0</v>
      </c>
      <c r="G15" s="2">
        <v>205</v>
      </c>
      <c r="H15" s="5">
        <v>0</v>
      </c>
      <c r="I15" s="5">
        <v>8</v>
      </c>
      <c r="J15" s="6">
        <v>96</v>
      </c>
      <c r="K15" s="6">
        <v>0</v>
      </c>
      <c r="L15" s="7">
        <v>23</v>
      </c>
      <c r="M15" s="6">
        <v>0</v>
      </c>
      <c r="N15" s="6">
        <v>7.5</v>
      </c>
      <c r="O15" s="6">
        <v>8</v>
      </c>
      <c r="P15" s="6">
        <v>8</v>
      </c>
      <c r="Q15" s="6">
        <v>40</v>
      </c>
      <c r="R15" s="6">
        <v>0</v>
      </c>
      <c r="S15" s="6">
        <v>16</v>
      </c>
      <c r="T15" s="6">
        <v>11.43</v>
      </c>
      <c r="U15" s="6">
        <v>0.1</v>
      </c>
    </row>
    <row r="16" spans="1:21">
      <c r="A16" s="1" t="s">
        <v>1</v>
      </c>
      <c r="B16" s="3">
        <v>41654</v>
      </c>
      <c r="C16" s="4">
        <v>302</v>
      </c>
      <c r="D16" s="5">
        <v>294</v>
      </c>
      <c r="E16" s="5">
        <v>1</v>
      </c>
      <c r="F16" s="5">
        <v>0</v>
      </c>
      <c r="G16" s="2">
        <v>295</v>
      </c>
      <c r="H16" s="5">
        <v>0</v>
      </c>
      <c r="I16" s="5">
        <v>8</v>
      </c>
      <c r="J16" s="6">
        <v>148.80000000000001</v>
      </c>
      <c r="K16" s="6">
        <v>7.5</v>
      </c>
      <c r="L16" s="7">
        <v>22.3</v>
      </c>
      <c r="M16" s="6">
        <v>0</v>
      </c>
      <c r="N16" s="6">
        <v>7.5</v>
      </c>
      <c r="O16" s="6">
        <v>7.5</v>
      </c>
      <c r="P16" s="6">
        <v>15.5</v>
      </c>
      <c r="Q16" s="6">
        <v>39.5</v>
      </c>
      <c r="R16" s="8">
        <v>0</v>
      </c>
      <c r="S16" s="6">
        <v>16</v>
      </c>
      <c r="T16" s="6">
        <v>11.43</v>
      </c>
      <c r="U16" s="6">
        <v>0.4</v>
      </c>
    </row>
    <row r="17" spans="1:21">
      <c r="A17" s="1" t="s">
        <v>2</v>
      </c>
      <c r="B17" s="3">
        <v>41655</v>
      </c>
      <c r="C17" s="4">
        <v>309</v>
      </c>
      <c r="D17" s="5">
        <v>266</v>
      </c>
      <c r="E17" s="5">
        <v>28</v>
      </c>
      <c r="F17" s="5">
        <v>0</v>
      </c>
      <c r="G17" s="2">
        <v>294</v>
      </c>
      <c r="H17" s="5">
        <v>0</v>
      </c>
      <c r="I17" s="5">
        <v>8</v>
      </c>
      <c r="J17" s="6">
        <v>118.1</v>
      </c>
      <c r="K17" s="6">
        <v>8</v>
      </c>
      <c r="L17" s="7">
        <v>22.4</v>
      </c>
      <c r="M17" s="6">
        <v>7.5</v>
      </c>
      <c r="N17" s="6">
        <v>7.5</v>
      </c>
      <c r="O17" s="6">
        <v>7.6</v>
      </c>
      <c r="P17" s="6">
        <v>7.5</v>
      </c>
      <c r="Q17" s="6">
        <v>32</v>
      </c>
      <c r="R17" s="6">
        <v>8</v>
      </c>
      <c r="S17" s="6">
        <v>16</v>
      </c>
      <c r="T17" s="6">
        <v>11.43</v>
      </c>
      <c r="U17" s="6">
        <v>1.2</v>
      </c>
    </row>
    <row r="18" spans="1:21">
      <c r="A18" s="1" t="s">
        <v>3</v>
      </c>
      <c r="B18" s="3">
        <v>41656</v>
      </c>
      <c r="C18" s="4">
        <v>223</v>
      </c>
      <c r="D18" s="5">
        <v>194</v>
      </c>
      <c r="E18" s="5">
        <v>27</v>
      </c>
      <c r="F18" s="5">
        <v>0</v>
      </c>
      <c r="G18" s="2">
        <v>221</v>
      </c>
      <c r="H18" s="5">
        <v>0</v>
      </c>
      <c r="I18" s="5">
        <v>8</v>
      </c>
      <c r="J18" s="6">
        <v>87.1</v>
      </c>
      <c r="K18" s="6">
        <v>14</v>
      </c>
      <c r="L18" s="7">
        <v>22.5</v>
      </c>
      <c r="M18" s="6">
        <v>0</v>
      </c>
      <c r="N18" s="6">
        <v>7.5</v>
      </c>
      <c r="O18" s="6">
        <v>7.5</v>
      </c>
      <c r="P18" s="6">
        <v>7.5</v>
      </c>
      <c r="Q18" s="6">
        <v>23.6</v>
      </c>
      <c r="R18" s="6">
        <v>0</v>
      </c>
      <c r="S18" s="6">
        <v>16</v>
      </c>
      <c r="T18" s="6">
        <v>11.43</v>
      </c>
      <c r="U18" s="6">
        <v>8.1999999999999993</v>
      </c>
    </row>
    <row r="19" spans="1:21">
      <c r="A19" s="1" t="s">
        <v>4</v>
      </c>
      <c r="B19" s="3">
        <v>41657</v>
      </c>
      <c r="C19" s="4">
        <v>214</v>
      </c>
      <c r="D19" s="5">
        <v>213</v>
      </c>
      <c r="E19" s="5">
        <v>0</v>
      </c>
      <c r="F19" s="5">
        <v>0</v>
      </c>
      <c r="G19" s="2">
        <v>213</v>
      </c>
      <c r="H19" s="5">
        <v>0</v>
      </c>
      <c r="I19" s="5">
        <v>8</v>
      </c>
      <c r="J19" s="6">
        <v>112</v>
      </c>
      <c r="K19" s="6">
        <v>0</v>
      </c>
      <c r="L19" s="7">
        <v>22.5</v>
      </c>
      <c r="M19" s="6">
        <v>0</v>
      </c>
      <c r="N19" s="6">
        <v>7.5</v>
      </c>
      <c r="O19" s="6">
        <v>7.5</v>
      </c>
      <c r="P19" s="6">
        <v>15.5</v>
      </c>
      <c r="Q19" s="6">
        <v>24</v>
      </c>
      <c r="R19" s="6">
        <v>0</v>
      </c>
      <c r="S19" s="6">
        <v>16</v>
      </c>
      <c r="T19" s="6">
        <v>11.43</v>
      </c>
      <c r="U19" s="6">
        <v>0.3</v>
      </c>
    </row>
    <row r="20" spans="1:21">
      <c r="A20" s="1" t="s">
        <v>5</v>
      </c>
      <c r="B20" s="3">
        <v>41658</v>
      </c>
      <c r="C20" s="4">
        <v>222</v>
      </c>
      <c r="D20" s="5">
        <v>230</v>
      </c>
      <c r="E20" s="5">
        <v>0</v>
      </c>
      <c r="F20" s="5">
        <v>0</v>
      </c>
      <c r="G20" s="2">
        <v>230</v>
      </c>
      <c r="H20" s="5">
        <v>0</v>
      </c>
      <c r="I20" s="5">
        <v>8</v>
      </c>
      <c r="J20" s="6">
        <v>124</v>
      </c>
      <c r="K20" s="6">
        <v>0</v>
      </c>
      <c r="L20" s="7">
        <v>21.2</v>
      </c>
      <c r="M20" s="6">
        <v>0</v>
      </c>
      <c r="N20" s="6">
        <v>7.5</v>
      </c>
      <c r="O20" s="6">
        <v>7.5</v>
      </c>
      <c r="P20" s="6">
        <v>15.5</v>
      </c>
      <c r="Q20" s="6">
        <v>32</v>
      </c>
      <c r="R20" s="6">
        <v>0</v>
      </c>
      <c r="S20" s="6">
        <v>16</v>
      </c>
      <c r="T20" s="6">
        <v>11.43</v>
      </c>
      <c r="U20" s="6">
        <v>0.3</v>
      </c>
    </row>
    <row r="21" spans="1:21">
      <c r="A21" s="1" t="s">
        <v>6</v>
      </c>
      <c r="B21" s="3">
        <v>41659</v>
      </c>
      <c r="C21" s="4">
        <v>138</v>
      </c>
      <c r="D21" s="5">
        <v>136</v>
      </c>
      <c r="E21" s="5">
        <v>0</v>
      </c>
      <c r="F21" s="5">
        <v>0</v>
      </c>
      <c r="G21" s="2">
        <v>136</v>
      </c>
      <c r="H21" s="5">
        <v>0</v>
      </c>
      <c r="I21" s="5">
        <v>8</v>
      </c>
      <c r="J21" s="6">
        <v>63.6</v>
      </c>
      <c r="K21" s="6">
        <v>3.5</v>
      </c>
      <c r="L21" s="7">
        <v>22.6</v>
      </c>
      <c r="M21" s="6">
        <v>0</v>
      </c>
      <c r="N21" s="6">
        <v>4</v>
      </c>
      <c r="O21" s="6">
        <v>4</v>
      </c>
      <c r="P21" s="6">
        <v>16</v>
      </c>
      <c r="Q21" s="6">
        <v>27</v>
      </c>
      <c r="R21" s="6">
        <v>8</v>
      </c>
      <c r="S21" s="6">
        <v>8</v>
      </c>
      <c r="T21" s="6">
        <v>11.43</v>
      </c>
      <c r="U21" s="6">
        <v>0.4</v>
      </c>
    </row>
    <row r="22" spans="1:21">
      <c r="A22" s="1" t="s">
        <v>0</v>
      </c>
      <c r="B22" s="3">
        <v>41660</v>
      </c>
      <c r="C22" s="4">
        <v>198</v>
      </c>
      <c r="D22" s="5">
        <v>190</v>
      </c>
      <c r="E22" s="5">
        <v>0</v>
      </c>
      <c r="F22" s="5">
        <v>0</v>
      </c>
      <c r="G22" s="2">
        <v>190</v>
      </c>
      <c r="H22" s="5">
        <v>0</v>
      </c>
      <c r="I22" s="5">
        <v>8</v>
      </c>
      <c r="J22" s="6">
        <v>93.2</v>
      </c>
      <c r="K22" s="6">
        <v>0</v>
      </c>
      <c r="L22" s="7">
        <v>22.7</v>
      </c>
      <c r="M22" s="6">
        <v>0</v>
      </c>
      <c r="N22" s="6">
        <v>7.5</v>
      </c>
      <c r="O22" s="6">
        <v>7.5</v>
      </c>
      <c r="P22" s="6">
        <v>7.5</v>
      </c>
      <c r="Q22" s="6">
        <v>32</v>
      </c>
      <c r="R22" s="6">
        <v>8</v>
      </c>
      <c r="S22" s="6">
        <v>8</v>
      </c>
      <c r="T22" s="6">
        <v>11.43</v>
      </c>
      <c r="U22" s="6">
        <v>0.2</v>
      </c>
    </row>
    <row r="23" spans="1:21">
      <c r="A23" s="1" t="s">
        <v>1</v>
      </c>
      <c r="B23" s="3">
        <v>41661</v>
      </c>
      <c r="C23" s="4">
        <v>253</v>
      </c>
      <c r="D23" s="5">
        <v>239</v>
      </c>
      <c r="E23" s="5">
        <v>0</v>
      </c>
      <c r="F23" s="5">
        <v>0</v>
      </c>
      <c r="G23" s="2">
        <v>239</v>
      </c>
      <c r="H23" s="5">
        <v>0</v>
      </c>
      <c r="I23" s="5">
        <v>8</v>
      </c>
      <c r="J23" s="6">
        <v>118.5</v>
      </c>
      <c r="K23" s="6">
        <v>0</v>
      </c>
      <c r="L23" s="7">
        <v>22.7</v>
      </c>
      <c r="M23" s="6">
        <v>0</v>
      </c>
      <c r="N23" s="6">
        <v>7.5</v>
      </c>
      <c r="O23" s="6">
        <v>7.5</v>
      </c>
      <c r="P23" s="6">
        <v>7.5</v>
      </c>
      <c r="Q23" s="6">
        <v>27.2</v>
      </c>
      <c r="R23" s="6">
        <v>8</v>
      </c>
      <c r="S23" s="6">
        <v>16</v>
      </c>
      <c r="T23" s="6">
        <v>11.43</v>
      </c>
      <c r="U23" s="6">
        <v>0.05</v>
      </c>
    </row>
    <row r="24" spans="1:21">
      <c r="A24" s="1" t="s">
        <v>2</v>
      </c>
      <c r="B24" s="3">
        <v>41662</v>
      </c>
      <c r="C24" s="4">
        <v>273</v>
      </c>
      <c r="D24" s="5">
        <v>268</v>
      </c>
      <c r="E24" s="5">
        <v>7</v>
      </c>
      <c r="F24" s="5">
        <v>0</v>
      </c>
      <c r="G24" s="2">
        <v>275</v>
      </c>
      <c r="H24" s="5">
        <v>0</v>
      </c>
      <c r="I24" s="5">
        <v>8</v>
      </c>
      <c r="J24" s="6">
        <v>128</v>
      </c>
      <c r="K24" s="6">
        <v>8</v>
      </c>
      <c r="L24" s="7">
        <v>22.5</v>
      </c>
      <c r="M24" s="6">
        <v>0</v>
      </c>
      <c r="N24" s="6">
        <v>7.5</v>
      </c>
      <c r="O24" s="6">
        <v>7.5</v>
      </c>
      <c r="P24" s="6">
        <v>8</v>
      </c>
      <c r="Q24" s="6">
        <v>15.5</v>
      </c>
      <c r="R24" s="6">
        <v>8</v>
      </c>
      <c r="S24" s="6">
        <v>16</v>
      </c>
      <c r="T24" s="6">
        <v>11.43</v>
      </c>
      <c r="U24" s="6">
        <v>0.1</v>
      </c>
    </row>
    <row r="25" spans="1:21">
      <c r="A25" s="1" t="s">
        <v>3</v>
      </c>
      <c r="B25" s="3">
        <v>41663</v>
      </c>
      <c r="C25" s="4">
        <v>220</v>
      </c>
      <c r="D25" s="5">
        <v>202</v>
      </c>
      <c r="E25" s="5">
        <v>0</v>
      </c>
      <c r="F25" s="5">
        <v>0</v>
      </c>
      <c r="G25" s="2">
        <v>202</v>
      </c>
      <c r="H25" s="5">
        <v>0</v>
      </c>
      <c r="I25" s="5">
        <v>8</v>
      </c>
      <c r="J25" s="6">
        <v>101.95</v>
      </c>
      <c r="K25" s="6">
        <v>0</v>
      </c>
      <c r="L25" s="7">
        <v>22.7</v>
      </c>
      <c r="M25" s="6">
        <v>0</v>
      </c>
      <c r="N25" s="6">
        <v>7.75</v>
      </c>
      <c r="O25" s="6">
        <v>7.75</v>
      </c>
      <c r="P25" s="6">
        <v>8</v>
      </c>
      <c r="Q25" s="6">
        <v>34.6</v>
      </c>
      <c r="R25" s="6">
        <v>8</v>
      </c>
      <c r="S25" s="6">
        <v>16</v>
      </c>
      <c r="T25" s="6">
        <v>11.43</v>
      </c>
      <c r="U25" s="6">
        <v>0</v>
      </c>
    </row>
    <row r="26" spans="1:21">
      <c r="A26" s="1" t="s">
        <v>4</v>
      </c>
      <c r="B26" s="3">
        <v>41664</v>
      </c>
      <c r="C26" s="4">
        <v>224</v>
      </c>
      <c r="D26" s="5">
        <v>218</v>
      </c>
      <c r="E26" s="5">
        <v>0</v>
      </c>
      <c r="F26" s="5">
        <v>0</v>
      </c>
      <c r="G26" s="2">
        <v>218</v>
      </c>
      <c r="H26" s="5">
        <v>0</v>
      </c>
      <c r="I26" s="5">
        <v>8</v>
      </c>
      <c r="J26" s="6">
        <v>111.7</v>
      </c>
      <c r="K26" s="6">
        <v>0</v>
      </c>
      <c r="L26" s="7">
        <v>23.5</v>
      </c>
      <c r="M26" s="6">
        <v>0</v>
      </c>
      <c r="N26" s="6">
        <v>7.5</v>
      </c>
      <c r="O26" s="6">
        <v>7.6</v>
      </c>
      <c r="P26" s="6">
        <v>15.5</v>
      </c>
      <c r="Q26" s="6">
        <v>32</v>
      </c>
      <c r="R26" s="6">
        <v>8</v>
      </c>
      <c r="S26" s="6">
        <v>16</v>
      </c>
      <c r="T26" s="6">
        <v>11.43</v>
      </c>
      <c r="U26" s="6">
        <v>0.1</v>
      </c>
    </row>
    <row r="27" spans="1:21">
      <c r="A27" s="1" t="s">
        <v>5</v>
      </c>
      <c r="B27" s="3">
        <v>41665</v>
      </c>
      <c r="C27" s="4">
        <v>268</v>
      </c>
      <c r="D27" s="5">
        <v>255</v>
      </c>
      <c r="E27" s="5">
        <v>0</v>
      </c>
      <c r="F27" s="5">
        <v>0</v>
      </c>
      <c r="G27" s="2">
        <v>255</v>
      </c>
      <c r="H27" s="5">
        <v>0</v>
      </c>
      <c r="I27" s="5">
        <v>8</v>
      </c>
      <c r="J27" s="6">
        <v>118.4</v>
      </c>
      <c r="K27" s="6">
        <v>0</v>
      </c>
      <c r="L27" s="7">
        <v>23.8</v>
      </c>
      <c r="M27" s="6">
        <v>0</v>
      </c>
      <c r="N27" s="6">
        <v>7.5</v>
      </c>
      <c r="O27" s="6">
        <v>7.5</v>
      </c>
      <c r="P27" s="6">
        <v>15.5</v>
      </c>
      <c r="Q27" s="6">
        <v>24</v>
      </c>
      <c r="R27" s="6">
        <v>8</v>
      </c>
      <c r="S27" s="6">
        <v>24</v>
      </c>
      <c r="T27" s="6">
        <v>11.43</v>
      </c>
      <c r="U27" s="6">
        <v>0.2</v>
      </c>
    </row>
    <row r="28" spans="1:21">
      <c r="A28" s="1" t="s">
        <v>6</v>
      </c>
      <c r="B28" s="3">
        <v>41666</v>
      </c>
      <c r="C28" s="4">
        <v>186</v>
      </c>
      <c r="D28" s="5">
        <v>181</v>
      </c>
      <c r="E28" s="5">
        <v>0</v>
      </c>
      <c r="F28" s="5">
        <v>0</v>
      </c>
      <c r="G28" s="2">
        <v>181</v>
      </c>
      <c r="H28" s="5">
        <v>0</v>
      </c>
      <c r="I28" s="5">
        <v>8</v>
      </c>
      <c r="J28" s="6">
        <v>86.6</v>
      </c>
      <c r="K28" s="6">
        <v>0</v>
      </c>
      <c r="L28" s="7">
        <v>22.5</v>
      </c>
      <c r="M28" s="6">
        <v>0</v>
      </c>
      <c r="N28" s="6">
        <v>7.5</v>
      </c>
      <c r="O28" s="6">
        <v>7.5</v>
      </c>
      <c r="P28" s="6">
        <v>8</v>
      </c>
      <c r="Q28" s="6">
        <v>32</v>
      </c>
      <c r="R28" s="6">
        <v>0</v>
      </c>
      <c r="S28" s="6">
        <v>16</v>
      </c>
      <c r="T28" s="6">
        <v>11.43</v>
      </c>
      <c r="U28" s="6">
        <v>0.2</v>
      </c>
    </row>
    <row r="29" spans="1:21">
      <c r="A29" s="1" t="s">
        <v>0</v>
      </c>
      <c r="B29" s="3">
        <v>41667</v>
      </c>
      <c r="C29" s="4">
        <v>244</v>
      </c>
      <c r="D29" s="5">
        <v>230</v>
      </c>
      <c r="E29" s="5">
        <v>20</v>
      </c>
      <c r="F29" s="5">
        <v>0</v>
      </c>
      <c r="G29" s="2">
        <v>250</v>
      </c>
      <c r="H29" s="5">
        <v>0</v>
      </c>
      <c r="I29" s="5">
        <v>8</v>
      </c>
      <c r="J29" s="6">
        <v>113.9</v>
      </c>
      <c r="K29" s="6">
        <v>4.0999999999999996</v>
      </c>
      <c r="L29" s="7">
        <v>22.6</v>
      </c>
      <c r="M29" s="6">
        <v>0</v>
      </c>
      <c r="N29" s="6">
        <v>7.5</v>
      </c>
      <c r="O29" s="6">
        <v>7.5</v>
      </c>
      <c r="P29" s="6">
        <v>8</v>
      </c>
      <c r="Q29" s="6">
        <v>31.5</v>
      </c>
      <c r="R29" s="6">
        <v>8</v>
      </c>
      <c r="S29" s="6">
        <v>10</v>
      </c>
      <c r="T29" s="6">
        <v>11.43</v>
      </c>
      <c r="U29" s="6">
        <v>1.1000000000000001</v>
      </c>
    </row>
    <row r="30" spans="1:21">
      <c r="A30" s="1" t="s">
        <v>1</v>
      </c>
      <c r="B30" s="3">
        <v>41668</v>
      </c>
      <c r="C30" s="4">
        <v>257</v>
      </c>
      <c r="D30" s="5">
        <v>230</v>
      </c>
      <c r="E30" s="5">
        <v>20</v>
      </c>
      <c r="F30" s="5">
        <v>0</v>
      </c>
      <c r="G30" s="2">
        <v>250</v>
      </c>
      <c r="H30" s="5">
        <v>0</v>
      </c>
      <c r="I30" s="5">
        <v>8</v>
      </c>
      <c r="J30" s="6">
        <v>117.9</v>
      </c>
      <c r="K30" s="6">
        <v>7.5</v>
      </c>
      <c r="L30" s="7">
        <v>26.9</v>
      </c>
      <c r="M30" s="6">
        <v>0</v>
      </c>
      <c r="N30" s="6">
        <v>8</v>
      </c>
      <c r="O30" s="6">
        <v>7.5</v>
      </c>
      <c r="P30" s="6">
        <v>15.5</v>
      </c>
      <c r="Q30" s="6">
        <v>32</v>
      </c>
      <c r="R30" s="6">
        <v>0</v>
      </c>
      <c r="S30" s="6">
        <v>16</v>
      </c>
      <c r="T30" s="6">
        <v>11.43</v>
      </c>
      <c r="U30" s="6">
        <v>0.1</v>
      </c>
    </row>
    <row r="31" spans="1:21">
      <c r="A31" s="1" t="s">
        <v>2</v>
      </c>
      <c r="B31" s="3">
        <v>41669</v>
      </c>
      <c r="C31" s="4">
        <v>219</v>
      </c>
      <c r="D31" s="5">
        <v>181</v>
      </c>
      <c r="E31" s="5">
        <v>27</v>
      </c>
      <c r="F31" s="5">
        <v>0</v>
      </c>
      <c r="G31" s="2">
        <v>208</v>
      </c>
      <c r="H31" s="5">
        <v>0</v>
      </c>
      <c r="I31" s="5">
        <v>8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</row>
    <row r="32" spans="1:21">
      <c r="A32" s="1" t="s">
        <v>3</v>
      </c>
      <c r="B32" s="3">
        <v>41670</v>
      </c>
      <c r="C32" s="4">
        <v>155</v>
      </c>
      <c r="D32" s="5">
        <v>123</v>
      </c>
      <c r="E32" s="5">
        <v>24</v>
      </c>
      <c r="F32" s="5">
        <v>0</v>
      </c>
      <c r="G32" s="2">
        <v>147</v>
      </c>
      <c r="H32" s="5">
        <v>0</v>
      </c>
      <c r="I32" s="5">
        <v>8</v>
      </c>
      <c r="J32" s="6">
        <v>81.05</v>
      </c>
      <c r="K32" s="6">
        <v>8</v>
      </c>
      <c r="L32" s="7">
        <v>26.3</v>
      </c>
      <c r="M32" s="6">
        <v>0</v>
      </c>
      <c r="N32" s="6">
        <v>8</v>
      </c>
      <c r="O32" s="6">
        <v>7.5</v>
      </c>
      <c r="P32" s="6">
        <v>8</v>
      </c>
      <c r="Q32" s="6">
        <v>23.9</v>
      </c>
      <c r="R32" s="6">
        <v>8</v>
      </c>
      <c r="S32" s="6">
        <v>16</v>
      </c>
      <c r="T32" s="6">
        <v>11.43</v>
      </c>
      <c r="U32" s="6">
        <v>21.5</v>
      </c>
    </row>
    <row r="33" spans="1:21">
      <c r="A33" s="1" t="s">
        <v>4</v>
      </c>
      <c r="B33" s="3">
        <v>41671</v>
      </c>
      <c r="C33" s="4">
        <v>121</v>
      </c>
      <c r="D33" s="5">
        <v>122</v>
      </c>
      <c r="E33" s="5">
        <v>0</v>
      </c>
      <c r="F33" s="5">
        <v>0</v>
      </c>
      <c r="G33" s="2">
        <v>122</v>
      </c>
      <c r="H33" s="5">
        <v>0</v>
      </c>
      <c r="I33" s="5">
        <v>8</v>
      </c>
      <c r="J33" s="6">
        <v>69.599999999999994</v>
      </c>
      <c r="K33" s="6">
        <v>0</v>
      </c>
      <c r="L33" s="7">
        <v>24</v>
      </c>
      <c r="M33" s="6">
        <v>0</v>
      </c>
      <c r="N33" s="6">
        <v>7.5</v>
      </c>
      <c r="O33" s="6">
        <v>7.5</v>
      </c>
      <c r="P33" s="6">
        <v>15.5</v>
      </c>
      <c r="Q33" s="6">
        <v>24</v>
      </c>
      <c r="R33" s="6">
        <v>8</v>
      </c>
      <c r="S33" s="6">
        <v>16</v>
      </c>
      <c r="T33" s="6">
        <v>11.43</v>
      </c>
      <c r="U33" s="6">
        <v>0</v>
      </c>
    </row>
    <row r="34" spans="1:21">
      <c r="A34" s="1" t="s">
        <v>5</v>
      </c>
      <c r="B34" s="3">
        <v>41672</v>
      </c>
      <c r="C34" s="4">
        <v>112</v>
      </c>
      <c r="D34" s="5">
        <v>110</v>
      </c>
      <c r="E34" s="5">
        <v>0</v>
      </c>
      <c r="F34" s="5">
        <v>0</v>
      </c>
      <c r="G34" s="2">
        <v>110</v>
      </c>
      <c r="H34" s="5">
        <v>0</v>
      </c>
      <c r="I34" s="5">
        <v>8</v>
      </c>
      <c r="J34" s="6">
        <v>54.5</v>
      </c>
      <c r="K34" s="6">
        <v>0</v>
      </c>
      <c r="L34" s="7">
        <v>21.5</v>
      </c>
      <c r="M34" s="6">
        <v>0</v>
      </c>
      <c r="N34" s="6">
        <v>7.5</v>
      </c>
      <c r="O34" s="6">
        <v>7.5</v>
      </c>
      <c r="P34" s="6">
        <v>15.5</v>
      </c>
      <c r="Q34" s="6">
        <v>29</v>
      </c>
      <c r="R34" s="6">
        <v>8</v>
      </c>
      <c r="S34" s="6">
        <v>16</v>
      </c>
      <c r="T34" s="6">
        <v>11.43</v>
      </c>
      <c r="U34" s="6">
        <v>0</v>
      </c>
    </row>
    <row r="35" spans="1:21">
      <c r="A35" s="1" t="s">
        <v>6</v>
      </c>
      <c r="B35" s="3">
        <v>41673</v>
      </c>
      <c r="C35" s="4">
        <v>98</v>
      </c>
      <c r="D35" s="5">
        <v>98</v>
      </c>
      <c r="E35" s="5">
        <v>0</v>
      </c>
      <c r="F35" s="5">
        <v>0</v>
      </c>
      <c r="G35" s="2">
        <v>98</v>
      </c>
      <c r="H35" s="5">
        <v>0</v>
      </c>
      <c r="I35" s="5">
        <v>8</v>
      </c>
      <c r="J35" s="6">
        <v>53.5</v>
      </c>
      <c r="K35" s="6">
        <v>0</v>
      </c>
      <c r="L35" s="7">
        <v>21.6</v>
      </c>
      <c r="M35" s="6">
        <v>0</v>
      </c>
      <c r="N35" s="6">
        <v>4</v>
      </c>
      <c r="O35" s="6">
        <v>4</v>
      </c>
      <c r="P35" s="6">
        <v>8</v>
      </c>
      <c r="Q35" s="6">
        <v>15.5</v>
      </c>
      <c r="R35" s="6">
        <v>0</v>
      </c>
      <c r="S35" s="6">
        <v>16</v>
      </c>
      <c r="T35" s="6">
        <v>11.43</v>
      </c>
      <c r="U35" s="6">
        <v>0.1</v>
      </c>
    </row>
    <row r="36" spans="1:21">
      <c r="A36" s="1" t="s">
        <v>0</v>
      </c>
      <c r="B36" s="3">
        <v>41674</v>
      </c>
      <c r="C36" s="4">
        <v>265</v>
      </c>
      <c r="D36" s="5">
        <v>246</v>
      </c>
      <c r="E36" s="5">
        <v>1</v>
      </c>
      <c r="F36" s="5">
        <v>0</v>
      </c>
      <c r="G36" s="2">
        <v>247</v>
      </c>
      <c r="H36" s="5">
        <v>0</v>
      </c>
      <c r="I36" s="5">
        <v>8</v>
      </c>
      <c r="J36" s="6">
        <v>129.9</v>
      </c>
      <c r="K36" s="6">
        <v>5.5</v>
      </c>
      <c r="L36" s="7">
        <v>22.5</v>
      </c>
      <c r="M36" s="6">
        <v>0</v>
      </c>
      <c r="N36" s="6">
        <v>7.5</v>
      </c>
      <c r="O36" s="6">
        <v>7.5</v>
      </c>
      <c r="P36" s="6">
        <v>8</v>
      </c>
      <c r="Q36" s="6">
        <v>32</v>
      </c>
      <c r="R36" s="6">
        <v>0</v>
      </c>
      <c r="S36" s="6">
        <v>16</v>
      </c>
      <c r="T36" s="6">
        <v>11.43</v>
      </c>
      <c r="U36" s="6">
        <v>0.6</v>
      </c>
    </row>
    <row r="37" spans="1:21">
      <c r="A37" s="1" t="s">
        <v>1</v>
      </c>
      <c r="B37" s="3">
        <v>41675</v>
      </c>
      <c r="C37" s="4">
        <v>295</v>
      </c>
      <c r="D37" s="5">
        <v>284</v>
      </c>
      <c r="E37" s="5">
        <v>9</v>
      </c>
      <c r="F37" s="5">
        <v>0</v>
      </c>
      <c r="G37" s="2">
        <v>293</v>
      </c>
      <c r="H37" s="5">
        <v>0</v>
      </c>
      <c r="I37" s="5">
        <v>8</v>
      </c>
      <c r="J37" s="6">
        <v>132</v>
      </c>
      <c r="K37" s="6">
        <v>7</v>
      </c>
      <c r="L37" s="7">
        <v>30.5</v>
      </c>
      <c r="M37" s="6">
        <v>0</v>
      </c>
      <c r="N37" s="6">
        <v>7.5</v>
      </c>
      <c r="O37" s="6">
        <v>7.5</v>
      </c>
      <c r="P37" s="6">
        <v>15.5</v>
      </c>
      <c r="Q37" s="6">
        <v>39.5</v>
      </c>
      <c r="R37" s="6">
        <v>0</v>
      </c>
      <c r="S37" s="6">
        <v>16</v>
      </c>
      <c r="T37" s="6">
        <v>11.43</v>
      </c>
      <c r="U37" s="6">
        <v>0.05</v>
      </c>
    </row>
  </sheetData>
  <protectedRanges>
    <protectedRange sqref="H19:K30 N19:T30 H32:K37 N32:T37 H31:U31" name="Range1_2"/>
    <protectedRange sqref="H1:I7 F1:F37" name="Range1_55_1"/>
    <protectedRange sqref="D1:E37" name="Range1_56_1"/>
    <protectedRange sqref="H8:K8 N8:T8" name="Range1_49_3_1_2"/>
    <protectedRange sqref="H9:I9 K9 N9:T9" name="Range1_50_3_1_2"/>
    <protectedRange sqref="H10:I10 K10 N10:T10" name="Range1_51_3_1_2"/>
    <protectedRange sqref="H11:I11 K11 N11:T11" name="Range1_59_2"/>
    <protectedRange sqref="H12:I14 K12:K14 N12:T14" name="Range1_61_2"/>
    <protectedRange sqref="H15:I15 K15 N15:T15" name="Range1_62_3"/>
    <protectedRange sqref="U19:U30 U32:U37" name="Range1_1_1"/>
    <protectedRange sqref="U8" name="Range1_49_3_1_1_1"/>
    <protectedRange sqref="U9" name="Range1_50_3_1_1_1"/>
    <protectedRange sqref="U10" name="Range1_51_3_1_1_1"/>
    <protectedRange sqref="U11" name="Range1_59_1_1"/>
    <protectedRange sqref="U12:U14" name="Range1_61_1_1"/>
    <protectedRange sqref="U15" name="Range1_62_1_1"/>
    <protectedRange sqref="G1:G37" name="Range1_55_4_1"/>
    <protectedRange sqref="C8" name="Range1_41_1"/>
    <protectedRange sqref="C1:C7" name="Range1_58_4_1"/>
    <protectedRange sqref="C9" name="Range1_51_3_1_3_1"/>
    <protectedRange sqref="C10" name="Range1_59_3_1"/>
    <protectedRange sqref="C11" name="Range1_61_3_1"/>
    <protectedRange sqref="C14" name="Range1_62_2_1"/>
    <protectedRange sqref="C18" name="Range1_42_1"/>
    <protectedRange sqref="C19:C23" name="Range1_33_1"/>
    <protectedRange sqref="C24:C29" name="Range1_43_1"/>
    <protectedRange sqref="C30:C37" name="Range1_44_1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77"/>
  <sheetViews>
    <sheetView tabSelected="1" workbookViewId="0">
      <selection sqref="A1:K77"/>
    </sheetView>
  </sheetViews>
  <sheetFormatPr defaultRowHeight="15"/>
  <sheetData>
    <row r="1" spans="1:11" ht="22.5">
      <c r="A1" s="9"/>
      <c r="B1" s="9"/>
      <c r="C1" s="9"/>
      <c r="D1" s="9"/>
      <c r="E1" s="10" t="s">
        <v>7</v>
      </c>
      <c r="F1" s="9"/>
      <c r="G1" s="9"/>
      <c r="H1" s="9"/>
      <c r="I1" s="9"/>
      <c r="J1" s="9"/>
      <c r="K1" s="11" t="s">
        <v>8</v>
      </c>
    </row>
    <row r="2" spans="1:11" ht="22.5">
      <c r="A2" s="9"/>
      <c r="B2" s="9"/>
      <c r="C2" s="9"/>
      <c r="D2" s="9"/>
      <c r="E2" s="10" t="s">
        <v>9</v>
      </c>
      <c r="F2" s="9"/>
      <c r="G2" s="9"/>
      <c r="H2" s="9"/>
      <c r="I2" s="9"/>
      <c r="J2" s="9"/>
      <c r="K2" s="11"/>
    </row>
    <row r="3" spans="1:11" ht="15.75">
      <c r="A3" s="9"/>
      <c r="B3" s="9"/>
      <c r="C3" s="12"/>
      <c r="D3" s="12"/>
      <c r="E3" s="13"/>
      <c r="F3" s="9"/>
      <c r="G3" s="12"/>
      <c r="H3" s="12"/>
      <c r="I3" s="12"/>
      <c r="J3" s="9"/>
      <c r="K3" s="9"/>
    </row>
    <row r="4" spans="1:11" ht="15.75">
      <c r="A4" s="9"/>
      <c r="B4" s="14" t="s">
        <v>10</v>
      </c>
      <c r="C4" s="15" t="s">
        <v>11</v>
      </c>
      <c r="D4" s="15" t="s">
        <v>12</v>
      </c>
      <c r="E4" s="15" t="s">
        <v>13</v>
      </c>
      <c r="F4" s="15" t="s">
        <v>14</v>
      </c>
      <c r="G4" s="15" t="s">
        <v>15</v>
      </c>
      <c r="H4" s="15" t="s">
        <v>16</v>
      </c>
      <c r="I4" s="15" t="s">
        <v>17</v>
      </c>
      <c r="J4" s="16"/>
      <c r="K4" s="17" t="s">
        <v>18</v>
      </c>
    </row>
    <row r="5" spans="1:11" ht="15.75">
      <c r="A5" s="9"/>
      <c r="B5" s="14" t="s">
        <v>19</v>
      </c>
      <c r="C5" s="18">
        <f>+'[1]Input Screen'!B6</f>
        <v>41639</v>
      </c>
      <c r="D5" s="18">
        <f t="shared" ref="D5:I5" si="0">+C5+1</f>
        <v>41640</v>
      </c>
      <c r="E5" s="18">
        <f t="shared" si="0"/>
        <v>41641</v>
      </c>
      <c r="F5" s="18">
        <f t="shared" si="0"/>
        <v>41642</v>
      </c>
      <c r="G5" s="18">
        <f t="shared" si="0"/>
        <v>41643</v>
      </c>
      <c r="H5" s="18">
        <f t="shared" si="0"/>
        <v>41644</v>
      </c>
      <c r="I5" s="18">
        <f t="shared" si="0"/>
        <v>41645</v>
      </c>
      <c r="J5" s="19"/>
      <c r="K5" s="20" t="s">
        <v>20</v>
      </c>
    </row>
    <row r="6" spans="1:11" ht="15.75">
      <c r="A6" s="21"/>
      <c r="B6" s="22" t="s">
        <v>21</v>
      </c>
      <c r="C6" s="23">
        <f>+'[1]Input Screen'!C$6</f>
        <v>215</v>
      </c>
      <c r="D6" s="23">
        <f>+'[1]Input Screen'!C$7</f>
        <v>301</v>
      </c>
      <c r="E6" s="23">
        <f>+'[1]Input Screen'!C$8</f>
        <v>209</v>
      </c>
      <c r="F6" s="23">
        <f>+'[1]Input Screen'!C$9</f>
        <v>184</v>
      </c>
      <c r="G6" s="23">
        <f>+'[1]Input Screen'!C$10</f>
        <v>154</v>
      </c>
      <c r="H6" s="23">
        <f>+'[1]Input Screen'!C$11</f>
        <v>192</v>
      </c>
      <c r="I6" s="23">
        <f>+'[1]Input Screen'!C$12</f>
        <v>187</v>
      </c>
      <c r="J6" s="24"/>
      <c r="K6" s="25">
        <f>SUM(C6:I6)</f>
        <v>1442</v>
      </c>
    </row>
    <row r="7" spans="1:11" ht="15.75">
      <c r="A7" s="21"/>
      <c r="B7" s="22" t="s">
        <v>22</v>
      </c>
      <c r="C7" s="26">
        <f>C6/310</f>
        <v>0.69354838709677424</v>
      </c>
      <c r="D7" s="26">
        <f t="shared" ref="D7:I7" si="1">D6/310</f>
        <v>0.97096774193548385</v>
      </c>
      <c r="E7" s="26">
        <f t="shared" si="1"/>
        <v>0.67419354838709677</v>
      </c>
      <c r="F7" s="26">
        <f t="shared" si="1"/>
        <v>0.59354838709677415</v>
      </c>
      <c r="G7" s="26">
        <f t="shared" si="1"/>
        <v>0.49677419354838709</v>
      </c>
      <c r="H7" s="26">
        <f t="shared" si="1"/>
        <v>0.61935483870967745</v>
      </c>
      <c r="I7" s="26">
        <f t="shared" si="1"/>
        <v>0.60322580645161294</v>
      </c>
      <c r="J7" s="24"/>
      <c r="K7" s="26">
        <f>K6/2170</f>
        <v>0.6645161290322581</v>
      </c>
    </row>
    <row r="8" spans="1:11" ht="15.75">
      <c r="A8" s="21"/>
      <c r="B8" s="22" t="s">
        <v>23</v>
      </c>
      <c r="C8" s="23">
        <f>+'[1]Input Screen'!D$6</f>
        <v>207</v>
      </c>
      <c r="D8" s="23">
        <f>+'[1]Input Screen'!D$7</f>
        <v>284</v>
      </c>
      <c r="E8" s="23">
        <f>+'[1]Input Screen'!D$8</f>
        <v>176</v>
      </c>
      <c r="F8" s="23">
        <f>+'[1]Input Screen'!D$9</f>
        <v>180</v>
      </c>
      <c r="G8" s="23">
        <f>+'[1]Input Screen'!D$10</f>
        <v>174</v>
      </c>
      <c r="H8" s="23">
        <f>+'[1]Input Screen'!D$11</f>
        <v>178</v>
      </c>
      <c r="I8" s="23">
        <f>+'[1]Input Screen'!D$12</f>
        <v>178</v>
      </c>
      <c r="J8" s="24"/>
      <c r="K8" s="25">
        <f t="shared" ref="K8:K13" si="2">SUM(C8:I8)</f>
        <v>1377</v>
      </c>
    </row>
    <row r="9" spans="1:11" ht="15.75">
      <c r="A9" s="21"/>
      <c r="B9" s="22" t="s">
        <v>24</v>
      </c>
      <c r="C9" s="23">
        <f>+'[1]Input Screen'!E$6</f>
        <v>14</v>
      </c>
      <c r="D9" s="23">
        <f>+'[1]Input Screen'!E$7</f>
        <v>11</v>
      </c>
      <c r="E9" s="23">
        <f>+'[1]Input Screen'!E$8</f>
        <v>0</v>
      </c>
      <c r="F9" s="23">
        <f>+'[1]Input Screen'!E$9</f>
        <v>0</v>
      </c>
      <c r="G9" s="23">
        <f>+'[1]Input Screen'!E$10</f>
        <v>0</v>
      </c>
      <c r="H9" s="23">
        <f>+'[1]Input Screen'!E$11</f>
        <v>0</v>
      </c>
      <c r="I9" s="23">
        <f>+'[1]Input Screen'!E$12</f>
        <v>0</v>
      </c>
      <c r="J9" s="24"/>
      <c r="K9" s="25">
        <f t="shared" si="2"/>
        <v>25</v>
      </c>
    </row>
    <row r="10" spans="1:11" ht="15.75">
      <c r="A10" s="21"/>
      <c r="B10" s="22" t="s">
        <v>25</v>
      </c>
      <c r="C10" s="23">
        <f>+'[1]Input Screen'!F$6</f>
        <v>0</v>
      </c>
      <c r="D10" s="23">
        <f>+'[1]Input Screen'!F$7</f>
        <v>0</v>
      </c>
      <c r="E10" s="23">
        <f>+'[1]Input Screen'!F$8</f>
        <v>0</v>
      </c>
      <c r="F10" s="23">
        <f>+'[1]Input Screen'!F$9</f>
        <v>0</v>
      </c>
      <c r="G10" s="23">
        <f>+'[1]Input Screen'!F$10</f>
        <v>0</v>
      </c>
      <c r="H10" s="23">
        <f>+'[1]Input Screen'!F$11</f>
        <v>0</v>
      </c>
      <c r="I10" s="23">
        <f>+'[1]Input Screen'!F$12</f>
        <v>0</v>
      </c>
      <c r="J10" s="24"/>
      <c r="K10" s="25">
        <f t="shared" si="2"/>
        <v>0</v>
      </c>
    </row>
    <row r="11" spans="1:11" ht="15.75">
      <c r="A11" s="21"/>
      <c r="B11" s="22" t="s">
        <v>26</v>
      </c>
      <c r="C11" s="23">
        <f>+'[1]Input Screen'!G$6</f>
        <v>221</v>
      </c>
      <c r="D11" s="23">
        <f>+'[1]Input Screen'!G$7</f>
        <v>295</v>
      </c>
      <c r="E11" s="23">
        <f>+'[1]Input Screen'!G$8</f>
        <v>176</v>
      </c>
      <c r="F11" s="23">
        <f>+'[1]Input Screen'!G$9</f>
        <v>180</v>
      </c>
      <c r="G11" s="23">
        <f>+'[1]Input Screen'!G$10</f>
        <v>174</v>
      </c>
      <c r="H11" s="23">
        <f>+'[1]Input Screen'!G$11</f>
        <v>178</v>
      </c>
      <c r="I11" s="23">
        <f>+'[1]Input Screen'!G$12</f>
        <v>178</v>
      </c>
      <c r="J11" s="24"/>
      <c r="K11" s="25">
        <f t="shared" si="2"/>
        <v>1402</v>
      </c>
    </row>
    <row r="12" spans="1:11" ht="15.75">
      <c r="A12" s="21"/>
      <c r="B12" s="22" t="s">
        <v>27</v>
      </c>
      <c r="C12" s="23">
        <f>+'[1]Input Screen'!H$6</f>
        <v>0</v>
      </c>
      <c r="D12" s="23">
        <f>+'[1]Input Screen'!H$7</f>
        <v>0</v>
      </c>
      <c r="E12" s="23">
        <f>+'[1]Input Screen'!H$8</f>
        <v>0</v>
      </c>
      <c r="F12" s="23">
        <f>+'[1]Input Screen'!H$9</f>
        <v>0</v>
      </c>
      <c r="G12" s="23">
        <f>+'[1]Input Screen'!H$10</f>
        <v>0</v>
      </c>
      <c r="H12" s="23">
        <f>+'[1]Input Screen'!H$11</f>
        <v>0</v>
      </c>
      <c r="I12" s="23">
        <f>+'[1]Input Screen'!H$12</f>
        <v>0</v>
      </c>
      <c r="J12" s="24"/>
      <c r="K12" s="25">
        <f t="shared" si="2"/>
        <v>0</v>
      </c>
    </row>
    <row r="13" spans="1:11" ht="15.75">
      <c r="A13" s="21"/>
      <c r="B13" s="22" t="s">
        <v>28</v>
      </c>
      <c r="C13" s="23">
        <f>+'[1]Input Screen'!I$6</f>
        <v>8</v>
      </c>
      <c r="D13" s="23">
        <f>+'[1]Input Screen'!I$7</f>
        <v>8</v>
      </c>
      <c r="E13" s="23">
        <f>+'[1]Input Screen'!I$8</f>
        <v>8</v>
      </c>
      <c r="F13" s="23">
        <f>+'[1]Input Screen'!I$9</f>
        <v>8</v>
      </c>
      <c r="G13" s="23">
        <f>+'[1]Input Screen'!I$10</f>
        <v>8</v>
      </c>
      <c r="H13" s="23">
        <f>+'[1]Input Screen'!I$11</f>
        <v>8</v>
      </c>
      <c r="I13" s="23">
        <f>+'[1]Input Screen'!I$12</f>
        <v>8</v>
      </c>
      <c r="J13" s="24"/>
      <c r="K13" s="25">
        <f t="shared" si="2"/>
        <v>56</v>
      </c>
    </row>
    <row r="14" spans="1:11" ht="15.75">
      <c r="A14" s="21"/>
      <c r="B14" s="27"/>
      <c r="C14" s="28"/>
      <c r="D14" s="28"/>
      <c r="E14" s="28"/>
      <c r="F14" s="28"/>
      <c r="G14" s="28"/>
      <c r="H14" s="28"/>
      <c r="I14" s="28"/>
      <c r="J14" s="24"/>
      <c r="K14" s="29"/>
    </row>
    <row r="15" spans="1:11">
      <c r="A15" s="30" t="s">
        <v>29</v>
      </c>
      <c r="B15" s="31" t="s">
        <v>30</v>
      </c>
      <c r="C15" s="32">
        <f>+'[1]Input Screen'!J$6</f>
        <v>111.6</v>
      </c>
      <c r="D15" s="32">
        <f>+'[1]Input Screen'!J$7</f>
        <v>151.6</v>
      </c>
      <c r="E15" s="32">
        <f>+'[1]Input Screen'!J$8</f>
        <v>104</v>
      </c>
      <c r="F15" s="32">
        <f>+'[1]Input Screen'!J$9</f>
        <v>70.099999999999994</v>
      </c>
      <c r="G15" s="32">
        <f>+'[1]Input Screen'!J$10</f>
        <v>87.9</v>
      </c>
      <c r="H15" s="32">
        <f>+'[1]Input Screen'!J$11</f>
        <v>95.7</v>
      </c>
      <c r="I15" s="32">
        <f>+'[1]Input Screen'!J$12</f>
        <v>89.6</v>
      </c>
      <c r="J15" s="33"/>
      <c r="K15" s="34">
        <f>SUM(C15:I15)</f>
        <v>710.5</v>
      </c>
    </row>
    <row r="16" spans="1:11">
      <c r="A16" s="35"/>
      <c r="B16" s="36" t="s">
        <v>31</v>
      </c>
      <c r="C16" s="34">
        <f>VLOOKUP(C8,'[1]Labor Stds'!A14:Q76,7)</f>
        <v>104</v>
      </c>
      <c r="D16" s="34">
        <f>VLOOKUP(D8,'[1]Labor Stds'!A14:Q76,7)</f>
        <v>141.5</v>
      </c>
      <c r="E16" s="34">
        <f>VLOOKUP(E8,'[1]Labor Stds'!A14:Q76,7)</f>
        <v>89</v>
      </c>
      <c r="F16" s="34">
        <f>VLOOKUP(F8,'[1]Labor Stds'!A14:Q76,7)</f>
        <v>89</v>
      </c>
      <c r="G16" s="34">
        <f>VLOOKUP(G8,'[1]Labor Stds'!A14:Q76,7)</f>
        <v>86.5</v>
      </c>
      <c r="H16" s="34">
        <f>VLOOKUP(H8,'[1]Labor Stds'!A14:Q76,7)</f>
        <v>89</v>
      </c>
      <c r="I16" s="34">
        <f>VLOOKUP(I8,'[1]Labor Stds'!A14:Q76,7)</f>
        <v>89</v>
      </c>
      <c r="J16" s="33"/>
      <c r="K16" s="34">
        <f>SUM(C16:I16)</f>
        <v>688</v>
      </c>
    </row>
    <row r="17" spans="1:11">
      <c r="A17" s="37"/>
      <c r="B17" s="31" t="s">
        <v>32</v>
      </c>
      <c r="C17" s="26">
        <f t="shared" ref="C17:I17" si="3">IF(C15=0,0,C16/C15)</f>
        <v>0.93189964157706096</v>
      </c>
      <c r="D17" s="26">
        <f t="shared" si="3"/>
        <v>0.9333773087071241</v>
      </c>
      <c r="E17" s="26">
        <f t="shared" si="3"/>
        <v>0.85576923076923073</v>
      </c>
      <c r="F17" s="26">
        <f t="shared" si="3"/>
        <v>1.269614835948645</v>
      </c>
      <c r="G17" s="26">
        <f t="shared" si="3"/>
        <v>0.98407281001137648</v>
      </c>
      <c r="H17" s="26">
        <f t="shared" si="3"/>
        <v>0.92998955067920586</v>
      </c>
      <c r="I17" s="26">
        <f t="shared" si="3"/>
        <v>0.99330357142857151</v>
      </c>
      <c r="J17" s="38"/>
      <c r="K17" s="26">
        <f>IF(K15=0,0,K16/K15)</f>
        <v>0.96833216045038706</v>
      </c>
    </row>
    <row r="18" spans="1:11">
      <c r="A18" s="39"/>
      <c r="B18" s="40"/>
      <c r="C18" s="24"/>
      <c r="D18" s="24"/>
      <c r="E18" s="24"/>
      <c r="F18" s="24"/>
      <c r="G18" s="24"/>
      <c r="H18" s="24"/>
      <c r="I18" s="24"/>
      <c r="J18" s="24"/>
      <c r="K18" s="24"/>
    </row>
    <row r="19" spans="1:11">
      <c r="A19" s="30" t="s">
        <v>33</v>
      </c>
      <c r="B19" s="31" t="s">
        <v>30</v>
      </c>
      <c r="C19" s="32">
        <f>+'[1]Input Screen'!K$6</f>
        <v>7.2</v>
      </c>
      <c r="D19" s="32">
        <f>+'[1]Input Screen'!K$7</f>
        <v>6.6</v>
      </c>
      <c r="E19" s="32">
        <f>+'[1]Input Screen'!K$8</f>
        <v>0</v>
      </c>
      <c r="F19" s="32">
        <f>+'[1]Input Screen'!K$9</f>
        <v>0</v>
      </c>
      <c r="G19" s="32">
        <f>+'[1]Input Screen'!K$10</f>
        <v>0</v>
      </c>
      <c r="H19" s="32">
        <f>+'[1]Input Screen'!K$11</f>
        <v>0</v>
      </c>
      <c r="I19" s="32">
        <f>+'[1]Input Screen'!K$12</f>
        <v>0</v>
      </c>
      <c r="J19" s="33"/>
      <c r="K19" s="34">
        <f>SUM(C19:I19)</f>
        <v>13.8</v>
      </c>
    </row>
    <row r="20" spans="1:11">
      <c r="A20" s="35"/>
      <c r="B20" s="36" t="s">
        <v>31</v>
      </c>
      <c r="C20" s="34">
        <f>VLOOKUP(C9,'[1]Labor Stds'!A14:Q76,8)</f>
        <v>7.4285714285714288</v>
      </c>
      <c r="D20" s="34">
        <f>VLOOKUP(D9,'[1]Labor Stds'!A14:Q76,8)</f>
        <v>7.4285714285714288</v>
      </c>
      <c r="E20" s="34">
        <f>VLOOKUP(E9,'[1]Labor Stds'!A14:Q76,8)</f>
        <v>0</v>
      </c>
      <c r="F20" s="34">
        <f>VLOOKUP(F9,'[1]Labor Stds'!A14:Q76,8)</f>
        <v>0</v>
      </c>
      <c r="G20" s="34">
        <f>VLOOKUP(G9,'[1]Labor Stds'!A14:Q76,8)</f>
        <v>0</v>
      </c>
      <c r="H20" s="34">
        <f>VLOOKUP(H9,'[1]Labor Stds'!A14:Q76,8)</f>
        <v>0</v>
      </c>
      <c r="I20" s="34">
        <f>VLOOKUP(I9,'[1]Labor Stds'!A14:Q76,8)</f>
        <v>0</v>
      </c>
      <c r="J20" s="33"/>
      <c r="K20" s="34">
        <f>SUM(C20:I20)</f>
        <v>14.857142857142858</v>
      </c>
    </row>
    <row r="21" spans="1:11">
      <c r="A21" s="37"/>
      <c r="B21" s="31" t="s">
        <v>32</v>
      </c>
      <c r="C21" s="26">
        <f t="shared" ref="C21:I21" si="4">IF(C19=0,0,C20/C19)</f>
        <v>1.0317460317460319</v>
      </c>
      <c r="D21" s="26">
        <f t="shared" si="4"/>
        <v>1.1255411255411256</v>
      </c>
      <c r="E21" s="26">
        <f>IF(E19=0,0,E20/E19)</f>
        <v>0</v>
      </c>
      <c r="F21" s="26">
        <f t="shared" si="4"/>
        <v>0</v>
      </c>
      <c r="G21" s="26">
        <f t="shared" si="4"/>
        <v>0</v>
      </c>
      <c r="H21" s="26">
        <f t="shared" si="4"/>
        <v>0</v>
      </c>
      <c r="I21" s="26">
        <f t="shared" si="4"/>
        <v>0</v>
      </c>
      <c r="J21" s="38"/>
      <c r="K21" s="26">
        <f>IF(K19=0,0,K20/K19)</f>
        <v>1.0766045548654244</v>
      </c>
    </row>
    <row r="22" spans="1:11">
      <c r="A22" s="39"/>
      <c r="B22" s="40"/>
      <c r="C22" s="24"/>
      <c r="D22" s="24"/>
      <c r="E22" s="24"/>
      <c r="F22" s="24"/>
      <c r="G22" s="24"/>
      <c r="H22" s="24"/>
      <c r="I22" s="24"/>
      <c r="J22" s="24"/>
      <c r="K22" s="24"/>
    </row>
    <row r="23" spans="1:11">
      <c r="A23" s="30" t="s">
        <v>34</v>
      </c>
      <c r="B23" s="31" t="s">
        <v>30</v>
      </c>
      <c r="C23" s="32">
        <f>+'[1]Input Screen'!L$6</f>
        <v>22.9</v>
      </c>
      <c r="D23" s="32">
        <f>+'[1]Input Screen'!L$7</f>
        <v>14.9</v>
      </c>
      <c r="E23" s="32">
        <f>+'[1]Input Screen'!L$8</f>
        <v>23.3</v>
      </c>
      <c r="F23" s="32">
        <f>+'[1]Input Screen'!L$9</f>
        <v>22.6</v>
      </c>
      <c r="G23" s="32">
        <f>+'[1]Input Screen'!L$10</f>
        <v>22.5</v>
      </c>
      <c r="H23" s="32">
        <f>+'[1]Input Screen'!L$11</f>
        <v>29.9</v>
      </c>
      <c r="I23" s="32">
        <f>+'[1]Input Screen'!L$12</f>
        <v>22.5</v>
      </c>
      <c r="J23" s="33"/>
      <c r="K23" s="34">
        <f>SUM(C23:I23)</f>
        <v>158.6</v>
      </c>
    </row>
    <row r="24" spans="1:11">
      <c r="A24" s="35"/>
      <c r="B24" s="36" t="s">
        <v>31</v>
      </c>
      <c r="C24" s="34">
        <f>VLOOKUP(C8,'[1]Labor Stds'!A14:Q76,9)</f>
        <v>23.5</v>
      </c>
      <c r="D24" s="34">
        <f>VLOOKUP(D8,'[1]Labor Stds'!A14:Q76,9)</f>
        <v>23.5</v>
      </c>
      <c r="E24" s="34">
        <f>VLOOKUP(E8,'[1]Labor Stds'!A14:Q76,9)</f>
        <v>23.5</v>
      </c>
      <c r="F24" s="34">
        <f>VLOOKUP(F8,'[1]Labor Stds'!A14:Q76,9)</f>
        <v>23.5</v>
      </c>
      <c r="G24" s="34">
        <f>VLOOKUP(G8,'[1]Labor Stds'!A14:Q76,9)</f>
        <v>23.5</v>
      </c>
      <c r="H24" s="34">
        <f>VLOOKUP(H8,'[1]Labor Stds'!A14:Q76,9)</f>
        <v>23.5</v>
      </c>
      <c r="I24" s="34">
        <f>VLOOKUP(I8,'[1]Labor Stds'!A14:Q76,9)</f>
        <v>23.5</v>
      </c>
      <c r="J24" s="33"/>
      <c r="K24" s="34">
        <f>SUM(C24:I24)</f>
        <v>164.5</v>
      </c>
    </row>
    <row r="25" spans="1:11">
      <c r="A25" s="37"/>
      <c r="B25" s="31" t="s">
        <v>32</v>
      </c>
      <c r="C25" s="26">
        <f t="shared" ref="C25:I25" si="5">IF(C23=0,0,C24/C23)</f>
        <v>1.0262008733624455</v>
      </c>
      <c r="D25" s="26">
        <f t="shared" si="5"/>
        <v>1.5771812080536913</v>
      </c>
      <c r="E25" s="26">
        <f t="shared" si="5"/>
        <v>1.0085836909871244</v>
      </c>
      <c r="F25" s="26">
        <f t="shared" si="5"/>
        <v>1.0398230088495575</v>
      </c>
      <c r="G25" s="26">
        <f t="shared" si="5"/>
        <v>1.0444444444444445</v>
      </c>
      <c r="H25" s="26">
        <f t="shared" si="5"/>
        <v>0.78595317725752512</v>
      </c>
      <c r="I25" s="26">
        <f t="shared" si="5"/>
        <v>1.0444444444444445</v>
      </c>
      <c r="J25" s="38"/>
      <c r="K25" s="26">
        <f>IF(K23=0,0,K24/K23)</f>
        <v>1.0372005044136192</v>
      </c>
    </row>
    <row r="26" spans="1:11">
      <c r="A26" s="39"/>
      <c r="B26" s="40"/>
      <c r="C26" s="24"/>
      <c r="D26" s="24"/>
      <c r="E26" s="24"/>
      <c r="F26" s="24"/>
      <c r="G26" s="24"/>
      <c r="H26" s="24"/>
      <c r="I26" s="24"/>
      <c r="J26" s="24"/>
      <c r="K26" s="24"/>
    </row>
    <row r="27" spans="1:11">
      <c r="A27" s="30" t="s">
        <v>35</v>
      </c>
      <c r="B27" s="31" t="s">
        <v>30</v>
      </c>
      <c r="C27" s="32">
        <f>+'[1]Input Screen'!M$6</f>
        <v>0</v>
      </c>
      <c r="D27" s="32">
        <f>+'[1]Input Screen'!M$7</f>
        <v>0</v>
      </c>
      <c r="E27" s="32">
        <f>+'[1]Input Screen'!M$8</f>
        <v>7.5</v>
      </c>
      <c r="F27" s="32">
        <f>+'[1]Input Screen'!M$9</f>
        <v>7.5</v>
      </c>
      <c r="G27" s="32">
        <f>+'[1]Input Screen'!M$10</f>
        <v>0</v>
      </c>
      <c r="H27" s="32">
        <f>+'[1]Input Screen'!M$11</f>
        <v>7.5</v>
      </c>
      <c r="I27" s="32">
        <f>+'[1]Input Screen'!M$12</f>
        <v>0</v>
      </c>
      <c r="J27" s="33"/>
      <c r="K27" s="34">
        <f>SUM(C27:I27)</f>
        <v>22.5</v>
      </c>
    </row>
    <row r="28" spans="1:11">
      <c r="A28" s="35"/>
      <c r="B28" s="36" t="s">
        <v>31</v>
      </c>
      <c r="C28" s="34">
        <f>VLOOKUP(C12,'[1]Labor Stds'!A14:Q76,10)</f>
        <v>0</v>
      </c>
      <c r="D28" s="34">
        <f>VLOOKUP(D12,'[1]Labor Stds'!A14:Q76,10)</f>
        <v>0</v>
      </c>
      <c r="E28" s="34">
        <f>VLOOKUP(E12,'[1]Labor Stds'!A14:Q76,10)</f>
        <v>0</v>
      </c>
      <c r="F28" s="34">
        <f>VLOOKUP(F12,'[1]Labor Stds'!A14:Q76,10)</f>
        <v>0</v>
      </c>
      <c r="G28" s="34">
        <f>VLOOKUP(G12,'[1]Labor Stds'!A14:Q76,10)</f>
        <v>0</v>
      </c>
      <c r="H28" s="34">
        <f>VLOOKUP(H12,'[1]Labor Stds'!A14:Q76,10)</f>
        <v>0</v>
      </c>
      <c r="I28" s="34">
        <f>VLOOKUP(I12,'[1]Labor Stds'!A14:Q76,10)</f>
        <v>0</v>
      </c>
      <c r="J28" s="33"/>
      <c r="K28" s="34">
        <f>SUM(C28:I28)</f>
        <v>0</v>
      </c>
    </row>
    <row r="29" spans="1:11">
      <c r="A29" s="37"/>
      <c r="B29" s="31" t="s">
        <v>32</v>
      </c>
      <c r="C29" s="26">
        <f t="shared" ref="C29:I29" si="6">IF(C27=0,0,C28/C27)</f>
        <v>0</v>
      </c>
      <c r="D29" s="26">
        <f t="shared" si="6"/>
        <v>0</v>
      </c>
      <c r="E29" s="26">
        <f t="shared" si="6"/>
        <v>0</v>
      </c>
      <c r="F29" s="26">
        <f t="shared" si="6"/>
        <v>0</v>
      </c>
      <c r="G29" s="26">
        <f t="shared" si="6"/>
        <v>0</v>
      </c>
      <c r="H29" s="26">
        <f t="shared" si="6"/>
        <v>0</v>
      </c>
      <c r="I29" s="26">
        <f t="shared" si="6"/>
        <v>0</v>
      </c>
      <c r="J29" s="38"/>
      <c r="K29" s="26">
        <f>IF(K27=0,0,K28/K27)</f>
        <v>0</v>
      </c>
    </row>
    <row r="30" spans="1:11">
      <c r="A30" s="39"/>
      <c r="B30" s="40"/>
      <c r="C30" s="24"/>
      <c r="D30" s="24"/>
      <c r="E30" s="24"/>
      <c r="F30" s="24"/>
      <c r="G30" s="24"/>
      <c r="H30" s="24"/>
      <c r="I30" s="24"/>
      <c r="J30" s="24"/>
      <c r="K30" s="24"/>
    </row>
    <row r="31" spans="1:11">
      <c r="A31" s="30" t="s">
        <v>36</v>
      </c>
      <c r="B31" s="31" t="s">
        <v>30</v>
      </c>
      <c r="C31" s="32">
        <f>+'[1]Input Screen'!N$6</f>
        <v>7.5</v>
      </c>
      <c r="D31" s="32">
        <f>+'[1]Input Screen'!N$7</f>
        <v>7.5</v>
      </c>
      <c r="E31" s="32">
        <f>+'[1]Input Screen'!N$8</f>
        <v>7.5</v>
      </c>
      <c r="F31" s="32">
        <f>+'[1]Input Screen'!N$9</f>
        <v>7.5</v>
      </c>
      <c r="G31" s="32">
        <f>+'[1]Input Screen'!N$10</f>
        <v>7.5</v>
      </c>
      <c r="H31" s="32">
        <f>+'[1]Input Screen'!N$11</f>
        <v>7.5</v>
      </c>
      <c r="I31" s="32">
        <f>+'[1]Input Screen'!N$12</f>
        <v>7.5</v>
      </c>
      <c r="J31" s="33"/>
      <c r="K31" s="34">
        <f>SUM(C31:I31)</f>
        <v>52.5</v>
      </c>
    </row>
    <row r="32" spans="1:11">
      <c r="A32" s="35"/>
      <c r="B32" s="36" t="s">
        <v>31</v>
      </c>
      <c r="C32" s="34">
        <f>VLOOKUP(C6,'[1]Labor Stds'!A14:Q76,11)</f>
        <v>7.5</v>
      </c>
      <c r="D32" s="34">
        <f>VLOOKUP(D6,'[1]Labor Stds'!A14:Q76,11)</f>
        <v>7.5</v>
      </c>
      <c r="E32" s="34">
        <f>VLOOKUP(E6,'[1]Labor Stds'!A14:Q76,11)</f>
        <v>7.5</v>
      </c>
      <c r="F32" s="34">
        <f>VLOOKUP(F6,'[1]Labor Stds'!A14:Q76,11)</f>
        <v>7.5</v>
      </c>
      <c r="G32" s="34">
        <f>VLOOKUP(G6,'[1]Labor Stds'!A14:Q76,11)</f>
        <v>7.5</v>
      </c>
      <c r="H32" s="34">
        <f>VLOOKUP(H6,'[1]Labor Stds'!A14:Q76,11)</f>
        <v>7.5</v>
      </c>
      <c r="I32" s="34">
        <f>VLOOKUP(I6,'[1]Labor Stds'!A14:Q76,11)</f>
        <v>7.5</v>
      </c>
      <c r="J32" s="33"/>
      <c r="K32" s="34">
        <f>SUM(C32:I32)</f>
        <v>52.5</v>
      </c>
    </row>
    <row r="33" spans="1:11">
      <c r="A33" s="37"/>
      <c r="B33" s="31" t="s">
        <v>32</v>
      </c>
      <c r="C33" s="26">
        <f t="shared" ref="C33:I33" si="7">IF(C31=0,0,C32/C31)</f>
        <v>1</v>
      </c>
      <c r="D33" s="26">
        <f t="shared" si="7"/>
        <v>1</v>
      </c>
      <c r="E33" s="26">
        <f>IF(E31=0,0,E32/E31)</f>
        <v>1</v>
      </c>
      <c r="F33" s="26">
        <f t="shared" si="7"/>
        <v>1</v>
      </c>
      <c r="G33" s="26">
        <f t="shared" si="7"/>
        <v>1</v>
      </c>
      <c r="H33" s="26">
        <f>IF(H31=0,0,H32/H31)</f>
        <v>1</v>
      </c>
      <c r="I33" s="26">
        <f t="shared" si="7"/>
        <v>1</v>
      </c>
      <c r="J33" s="38"/>
      <c r="K33" s="26">
        <f>IF(K31=0,0,K32/K31)</f>
        <v>1</v>
      </c>
    </row>
    <row r="34" spans="1:11">
      <c r="A34" s="39"/>
      <c r="B34" s="40"/>
      <c r="C34" s="24"/>
      <c r="D34" s="24"/>
      <c r="E34" s="24"/>
      <c r="F34" s="24"/>
      <c r="G34" s="24"/>
      <c r="H34" s="24"/>
      <c r="I34" s="24"/>
      <c r="J34" s="24"/>
      <c r="K34" s="24"/>
    </row>
    <row r="35" spans="1:11">
      <c r="A35" s="30" t="s">
        <v>37</v>
      </c>
      <c r="B35" s="31" t="s">
        <v>30</v>
      </c>
      <c r="C35" s="32">
        <f>+'[1]Input Screen'!O$6</f>
        <v>7.5</v>
      </c>
      <c r="D35" s="32">
        <f>+'[1]Input Screen'!O$7</f>
        <v>7.5</v>
      </c>
      <c r="E35" s="32">
        <f>+'[1]Input Screen'!O$8</f>
        <v>7.5</v>
      </c>
      <c r="F35" s="32">
        <f>+'[1]Input Screen'!O$9</f>
        <v>7.5</v>
      </c>
      <c r="G35" s="32">
        <f>+'[1]Input Screen'!O$10</f>
        <v>7.5</v>
      </c>
      <c r="H35" s="32">
        <f>+'[1]Input Screen'!O$11</f>
        <v>7.5</v>
      </c>
      <c r="I35" s="32">
        <f>+'[1]Input Screen'!O$12</f>
        <v>7.5</v>
      </c>
      <c r="J35" s="33"/>
      <c r="K35" s="34">
        <f>SUM(C35:I35)</f>
        <v>52.5</v>
      </c>
    </row>
    <row r="36" spans="1:11">
      <c r="A36" s="35"/>
      <c r="B36" s="36" t="s">
        <v>31</v>
      </c>
      <c r="C36" s="34">
        <f>VLOOKUP(C6,'[1]Labor Stds'!A14:Q76,12)</f>
        <v>7.5</v>
      </c>
      <c r="D36" s="34">
        <f>VLOOKUP(D6,'[1]Labor Stds'!A14:Q76,12)</f>
        <v>7.5</v>
      </c>
      <c r="E36" s="34">
        <f>VLOOKUP(E6,'[1]Labor Stds'!A14:Q76,12)</f>
        <v>7.5</v>
      </c>
      <c r="F36" s="34">
        <f>VLOOKUP(F6,'[1]Labor Stds'!A14:Q76,12)</f>
        <v>7.5</v>
      </c>
      <c r="G36" s="34">
        <f>VLOOKUP(G6,'[1]Labor Stds'!A14:Q76,12)</f>
        <v>7.5</v>
      </c>
      <c r="H36" s="34">
        <f>VLOOKUP(H6,'[1]Labor Stds'!A14:Q76,12)</f>
        <v>7.5</v>
      </c>
      <c r="I36" s="34">
        <f>VLOOKUP(I6,'[1]Labor Stds'!A14:Q76,12)</f>
        <v>7.5</v>
      </c>
      <c r="J36" s="33"/>
      <c r="K36" s="34">
        <f>SUM(C36:I36)</f>
        <v>52.5</v>
      </c>
    </row>
    <row r="37" spans="1:11">
      <c r="A37" s="37"/>
      <c r="B37" s="31" t="s">
        <v>32</v>
      </c>
      <c r="C37" s="26">
        <f t="shared" ref="C37:I37" si="8">IF(C35=0,0,C36/C35)</f>
        <v>1</v>
      </c>
      <c r="D37" s="26">
        <f t="shared" si="8"/>
        <v>1</v>
      </c>
      <c r="E37" s="26">
        <f t="shared" si="8"/>
        <v>1</v>
      </c>
      <c r="F37" s="26">
        <f t="shared" si="8"/>
        <v>1</v>
      </c>
      <c r="G37" s="26">
        <f t="shared" si="8"/>
        <v>1</v>
      </c>
      <c r="H37" s="26">
        <f t="shared" si="8"/>
        <v>1</v>
      </c>
      <c r="I37" s="26">
        <f t="shared" si="8"/>
        <v>1</v>
      </c>
      <c r="J37" s="38"/>
      <c r="K37" s="26">
        <f>IF(K35=0,0,K36/K35)</f>
        <v>1</v>
      </c>
    </row>
    <row r="38" spans="1:11">
      <c r="A38" s="39"/>
      <c r="B38" s="40"/>
      <c r="C38" s="24"/>
      <c r="D38" s="24"/>
      <c r="E38" s="24"/>
      <c r="F38" s="24"/>
      <c r="G38" s="24"/>
      <c r="H38" s="24"/>
      <c r="I38" s="24"/>
      <c r="J38" s="24"/>
      <c r="K38" s="24"/>
    </row>
    <row r="39" spans="1:11">
      <c r="A39" s="30" t="s">
        <v>38</v>
      </c>
      <c r="B39" s="31" t="s">
        <v>30</v>
      </c>
      <c r="C39" s="32">
        <f>+'[1]Input Screen'!P$6</f>
        <v>15.5</v>
      </c>
      <c r="D39" s="32">
        <f>+'[1]Input Screen'!P$7</f>
        <v>8</v>
      </c>
      <c r="E39" s="32">
        <f>+'[1]Input Screen'!P$8</f>
        <v>7.5</v>
      </c>
      <c r="F39" s="32">
        <f>+'[1]Input Screen'!P$9</f>
        <v>7.5</v>
      </c>
      <c r="G39" s="32">
        <f>+'[1]Input Screen'!P$10</f>
        <v>15</v>
      </c>
      <c r="H39" s="32">
        <f>+'[1]Input Screen'!P$11</f>
        <v>15</v>
      </c>
      <c r="I39" s="32">
        <f>+'[1]Input Screen'!P$12</f>
        <v>7.5</v>
      </c>
      <c r="J39" s="33"/>
      <c r="K39" s="34">
        <f>SUM(C39:I39)</f>
        <v>76</v>
      </c>
    </row>
    <row r="40" spans="1:11">
      <c r="A40" s="35"/>
      <c r="B40" s="36" t="s">
        <v>31</v>
      </c>
      <c r="C40" s="34">
        <f>VLOOKUP(C6,'[1]Labor Stds'!A14:Q76,13)</f>
        <v>16</v>
      </c>
      <c r="D40" s="34">
        <f>VLOOKUP(D6,'[1]Labor Stds'!A14:Q76,13)</f>
        <v>16</v>
      </c>
      <c r="E40" s="34">
        <f>VLOOKUP(E6,'[1]Labor Stds'!A14:Q76,13)</f>
        <v>16</v>
      </c>
      <c r="F40" s="34">
        <f>VLOOKUP(F6,'[1]Labor Stds'!A14:Q76,13)</f>
        <v>16</v>
      </c>
      <c r="G40" s="34">
        <f>VLOOKUP(G6,'[1]Labor Stds'!A14:Q76,13)</f>
        <v>16</v>
      </c>
      <c r="H40" s="34">
        <f>VLOOKUP(H6,'[1]Labor Stds'!A14:Q76,13)</f>
        <v>16</v>
      </c>
      <c r="I40" s="34">
        <f>VLOOKUP(I6,'[1]Labor Stds'!A14:Q76,13)</f>
        <v>16</v>
      </c>
      <c r="J40" s="41"/>
      <c r="K40" s="34">
        <f>SUM(C40:I40)</f>
        <v>112</v>
      </c>
    </row>
    <row r="41" spans="1:11">
      <c r="A41" s="37"/>
      <c r="B41" s="31" t="s">
        <v>32</v>
      </c>
      <c r="C41" s="26">
        <f t="shared" ref="C41:I41" si="9">IF(C39=0,0,C40/C39)</f>
        <v>1.032258064516129</v>
      </c>
      <c r="D41" s="26">
        <f t="shared" si="9"/>
        <v>2</v>
      </c>
      <c r="E41" s="26">
        <f t="shared" si="9"/>
        <v>2.1333333333333333</v>
      </c>
      <c r="F41" s="26">
        <f t="shared" si="9"/>
        <v>2.1333333333333333</v>
      </c>
      <c r="G41" s="26">
        <f t="shared" si="9"/>
        <v>1.0666666666666667</v>
      </c>
      <c r="H41" s="26">
        <f t="shared" si="9"/>
        <v>1.0666666666666667</v>
      </c>
      <c r="I41" s="26">
        <f t="shared" si="9"/>
        <v>2.1333333333333333</v>
      </c>
      <c r="J41" s="38"/>
      <c r="K41" s="26">
        <f>IF(K39=0,0,K40/K39)</f>
        <v>1.4736842105263157</v>
      </c>
    </row>
    <row r="42" spans="1:11">
      <c r="A42" s="39"/>
      <c r="B42" s="40"/>
      <c r="C42" s="24"/>
      <c r="D42" s="24"/>
      <c r="E42" s="24"/>
      <c r="F42" s="24"/>
      <c r="G42" s="24"/>
      <c r="H42" s="24"/>
      <c r="I42" s="24"/>
      <c r="J42" s="24"/>
      <c r="K42" s="24"/>
    </row>
    <row r="43" spans="1:11">
      <c r="A43" s="30" t="s">
        <v>39</v>
      </c>
      <c r="B43" s="31" t="s">
        <v>30</v>
      </c>
      <c r="C43" s="32">
        <f>+'[1]Input Screen'!Q$6</f>
        <v>24</v>
      </c>
      <c r="D43" s="32">
        <f>+'[1]Input Screen'!Q$7</f>
        <v>34.799999999999997</v>
      </c>
      <c r="E43" s="32">
        <f>+'[1]Input Screen'!Q$8</f>
        <v>31.5</v>
      </c>
      <c r="F43" s="32">
        <f>+'[1]Input Screen'!Q$9</f>
        <v>24</v>
      </c>
      <c r="G43" s="32">
        <f>+'[1]Input Screen'!Q$10</f>
        <v>24</v>
      </c>
      <c r="H43" s="32">
        <f>+'[1]Input Screen'!Q$11</f>
        <v>30</v>
      </c>
      <c r="I43" s="32">
        <f>+'[1]Input Screen'!Q$12</f>
        <v>27</v>
      </c>
      <c r="J43" s="33"/>
      <c r="K43" s="34">
        <f>SUM(C43:I43)</f>
        <v>195.3</v>
      </c>
    </row>
    <row r="44" spans="1:11">
      <c r="A44" s="35"/>
      <c r="B44" s="36" t="s">
        <v>31</v>
      </c>
      <c r="C44" s="34">
        <f>VLOOKUP(C11,'[1]Labor Stds'!A14:Q76,14)</f>
        <v>32</v>
      </c>
      <c r="D44" s="34">
        <f>VLOOKUP(D11,'[1]Labor Stds'!A14:Q76,14)</f>
        <v>32</v>
      </c>
      <c r="E44" s="34">
        <f>VLOOKUP(E11,'[1]Labor Stds'!A14:Q76,14)</f>
        <v>32</v>
      </c>
      <c r="F44" s="34">
        <f>VLOOKUP(F11,'[1]Labor Stds'!A14:Q76,14)</f>
        <v>32</v>
      </c>
      <c r="G44" s="34">
        <f>VLOOKUP(G11,'[1]Labor Stds'!A14:Q76,14)</f>
        <v>32</v>
      </c>
      <c r="H44" s="34">
        <f>VLOOKUP(H11,'[1]Labor Stds'!A14:Q76,14)</f>
        <v>32</v>
      </c>
      <c r="I44" s="34">
        <f>VLOOKUP(I11,'[1]Labor Stds'!A14:Q76,14)</f>
        <v>32</v>
      </c>
      <c r="J44" s="33"/>
      <c r="K44" s="34">
        <f>SUM(C44:I44)</f>
        <v>224</v>
      </c>
    </row>
    <row r="45" spans="1:11">
      <c r="A45" s="37"/>
      <c r="B45" s="31" t="s">
        <v>32</v>
      </c>
      <c r="C45" s="26">
        <f t="shared" ref="C45:I45" si="10">IF(C43=0,0,C44/C43)</f>
        <v>1.3333333333333333</v>
      </c>
      <c r="D45" s="26">
        <f t="shared" si="10"/>
        <v>0.91954022988505757</v>
      </c>
      <c r="E45" s="26">
        <f t="shared" si="10"/>
        <v>1.0158730158730158</v>
      </c>
      <c r="F45" s="26">
        <f t="shared" si="10"/>
        <v>1.3333333333333333</v>
      </c>
      <c r="G45" s="26">
        <f t="shared" si="10"/>
        <v>1.3333333333333333</v>
      </c>
      <c r="H45" s="26">
        <f t="shared" si="10"/>
        <v>1.0666666666666667</v>
      </c>
      <c r="I45" s="26">
        <f t="shared" si="10"/>
        <v>1.1851851851851851</v>
      </c>
      <c r="J45" s="38"/>
      <c r="K45" s="26">
        <f>IF(K43=0,0,K44/K43)</f>
        <v>1.1469534050179211</v>
      </c>
    </row>
    <row r="46" spans="1:11">
      <c r="A46" s="39"/>
      <c r="B46" s="40"/>
      <c r="C46" s="24"/>
      <c r="D46" s="24"/>
      <c r="E46" s="24"/>
      <c r="F46" s="24"/>
      <c r="G46" s="24"/>
      <c r="H46" s="24"/>
      <c r="I46" s="24"/>
      <c r="J46" s="24"/>
      <c r="K46" s="24"/>
    </row>
    <row r="47" spans="1:11">
      <c r="A47" s="30" t="s">
        <v>40</v>
      </c>
      <c r="B47" s="31" t="s">
        <v>30</v>
      </c>
      <c r="C47" s="32">
        <f>+'[1]Input Screen'!R$6</f>
        <v>8</v>
      </c>
      <c r="D47" s="32">
        <f>+'[1]Input Screen'!R$7</f>
        <v>7.9</v>
      </c>
      <c r="E47" s="32">
        <f>+'[1]Input Screen'!R$8</f>
        <v>8</v>
      </c>
      <c r="F47" s="32">
        <f>+'[1]Input Screen'!R$9</f>
        <v>8</v>
      </c>
      <c r="G47" s="32">
        <f>+'[1]Input Screen'!R$10</f>
        <v>8</v>
      </c>
      <c r="H47" s="32">
        <f>+'[1]Input Screen'!R$11</f>
        <v>8</v>
      </c>
      <c r="I47" s="32">
        <f>+'[1]Input Screen'!R$12</f>
        <v>8</v>
      </c>
      <c r="J47" s="33"/>
      <c r="K47" s="34">
        <f>SUM(C47:I47)</f>
        <v>55.9</v>
      </c>
    </row>
    <row r="48" spans="1:11">
      <c r="A48" s="42"/>
      <c r="B48" s="36" t="s">
        <v>31</v>
      </c>
      <c r="C48" s="34">
        <f>VLOOKUP(C11,'[1]Labor Stds'!A14:Q76,15)</f>
        <v>8</v>
      </c>
      <c r="D48" s="34">
        <f>VLOOKUP(D11,'[1]Labor Stds'!A14:Q76,15)</f>
        <v>8</v>
      </c>
      <c r="E48" s="34">
        <f>VLOOKUP(E11,'[1]Labor Stds'!A14:Q76,15)</f>
        <v>8</v>
      </c>
      <c r="F48" s="34">
        <f>VLOOKUP(F11,'[1]Labor Stds'!A14:Q76,15)</f>
        <v>8</v>
      </c>
      <c r="G48" s="34">
        <f>VLOOKUP(G11,'[1]Labor Stds'!A14:Q76,15)</f>
        <v>8</v>
      </c>
      <c r="H48" s="34">
        <f>VLOOKUP(H11,'[1]Labor Stds'!A14:Q76,15)</f>
        <v>8</v>
      </c>
      <c r="I48" s="34">
        <f>VLOOKUP(I11,'[1]Labor Stds'!A14:Q76,15)</f>
        <v>8</v>
      </c>
      <c r="J48" s="33"/>
      <c r="K48" s="34">
        <f>SUM(C48:I48)</f>
        <v>56</v>
      </c>
    </row>
    <row r="49" spans="1:11">
      <c r="A49" s="43"/>
      <c r="B49" s="31" t="s">
        <v>32</v>
      </c>
      <c r="C49" s="26">
        <f t="shared" ref="C49:I49" si="11">IF(C47=0,0,C48/C47)</f>
        <v>1</v>
      </c>
      <c r="D49" s="26">
        <f t="shared" si="11"/>
        <v>1.0126582278481011</v>
      </c>
      <c r="E49" s="26">
        <f t="shared" si="11"/>
        <v>1</v>
      </c>
      <c r="F49" s="26">
        <f t="shared" si="11"/>
        <v>1</v>
      </c>
      <c r="G49" s="26">
        <f t="shared" si="11"/>
        <v>1</v>
      </c>
      <c r="H49" s="26">
        <f t="shared" si="11"/>
        <v>1</v>
      </c>
      <c r="I49" s="26">
        <f t="shared" si="11"/>
        <v>1</v>
      </c>
      <c r="J49" s="38"/>
      <c r="K49" s="26">
        <f>IF(K47=0,0,K48/K47)</f>
        <v>1.0017889087656531</v>
      </c>
    </row>
    <row r="50" spans="1:11">
      <c r="A50" s="39"/>
      <c r="B50" s="40"/>
      <c r="C50" s="24"/>
      <c r="D50" s="24"/>
      <c r="E50" s="24"/>
      <c r="F50" s="24"/>
      <c r="G50" s="24"/>
      <c r="H50" s="24"/>
      <c r="I50" s="24"/>
      <c r="J50" s="24"/>
      <c r="K50" s="24"/>
    </row>
    <row r="51" spans="1:11">
      <c r="A51" s="30" t="s">
        <v>41</v>
      </c>
      <c r="B51" s="31" t="s">
        <v>30</v>
      </c>
      <c r="C51" s="32">
        <f>+'[1]Input Screen'!S$6</f>
        <v>8</v>
      </c>
      <c r="D51" s="32">
        <f>+'[1]Input Screen'!S$7</f>
        <v>15.8</v>
      </c>
      <c r="E51" s="32">
        <f>+'[1]Input Screen'!S$8</f>
        <v>15.8</v>
      </c>
      <c r="F51" s="32">
        <f>+'[1]Input Screen'!S$9</f>
        <v>20</v>
      </c>
      <c r="G51" s="32">
        <f>+'[1]Input Screen'!S$10</f>
        <v>16</v>
      </c>
      <c r="H51" s="32">
        <f>+'[1]Input Screen'!S$11</f>
        <v>16</v>
      </c>
      <c r="I51" s="32">
        <f>+'[1]Input Screen'!S$12</f>
        <v>7.6</v>
      </c>
      <c r="J51" s="33"/>
      <c r="K51" s="34">
        <f>SUM(C51:I51)</f>
        <v>99.199999999999989</v>
      </c>
    </row>
    <row r="52" spans="1:11">
      <c r="A52" s="35"/>
      <c r="B52" s="36" t="s">
        <v>31</v>
      </c>
      <c r="C52" s="34">
        <f>VLOOKUP(C11,'[1]Labor Stds'!A14:Q76,16)</f>
        <v>16</v>
      </c>
      <c r="D52" s="34">
        <f>VLOOKUP(D11,'[1]Labor Stds'!A14:Q76,16)</f>
        <v>16</v>
      </c>
      <c r="E52" s="34">
        <f>VLOOKUP(E11,'[1]Labor Stds'!A14:Q76,16)</f>
        <v>16</v>
      </c>
      <c r="F52" s="34">
        <f>VLOOKUP(F11,'[1]Labor Stds'!A14:Q76,16)</f>
        <v>16</v>
      </c>
      <c r="G52" s="34">
        <f>VLOOKUP(G11,'[1]Labor Stds'!A14:Q76,16)</f>
        <v>16</v>
      </c>
      <c r="H52" s="34">
        <f>VLOOKUP(H11,'[1]Labor Stds'!A14:Q76,16)</f>
        <v>16</v>
      </c>
      <c r="I52" s="34">
        <f>VLOOKUP(I11,'[1]Labor Stds'!A14:Q76,16)</f>
        <v>16</v>
      </c>
      <c r="J52" s="33"/>
      <c r="K52" s="34">
        <f>SUM(C52:I52)</f>
        <v>112</v>
      </c>
    </row>
    <row r="53" spans="1:11">
      <c r="A53" s="37"/>
      <c r="B53" s="31" t="s">
        <v>32</v>
      </c>
      <c r="C53" s="26">
        <f t="shared" ref="C53:I53" si="12">IF(C51=0,0,C52/C51)</f>
        <v>2</v>
      </c>
      <c r="D53" s="26">
        <f t="shared" si="12"/>
        <v>1.0126582278481011</v>
      </c>
      <c r="E53" s="26">
        <f t="shared" si="12"/>
        <v>1.0126582278481011</v>
      </c>
      <c r="F53" s="26">
        <f t="shared" si="12"/>
        <v>0.8</v>
      </c>
      <c r="G53" s="26">
        <f t="shared" si="12"/>
        <v>1</v>
      </c>
      <c r="H53" s="26">
        <f t="shared" si="12"/>
        <v>1</v>
      </c>
      <c r="I53" s="26">
        <f t="shared" si="12"/>
        <v>2.1052631578947367</v>
      </c>
      <c r="J53" s="38"/>
      <c r="K53" s="26">
        <f>IF(K51=0,0,K52/K51)</f>
        <v>1.1290322580645162</v>
      </c>
    </row>
    <row r="54" spans="1:11">
      <c r="A54" s="39"/>
      <c r="B54" s="40"/>
      <c r="C54" s="24"/>
      <c r="D54" s="24"/>
      <c r="E54" s="24"/>
      <c r="F54" s="24"/>
      <c r="G54" s="24"/>
      <c r="H54" s="24"/>
      <c r="I54" s="24"/>
      <c r="J54" s="24"/>
      <c r="K54" s="24"/>
    </row>
    <row r="55" spans="1:11">
      <c r="A55" s="30" t="s">
        <v>42</v>
      </c>
      <c r="B55" s="31" t="s">
        <v>30</v>
      </c>
      <c r="C55" s="32">
        <f>+'[1]Input Screen'!T$6</f>
        <v>11.43</v>
      </c>
      <c r="D55" s="32">
        <f>+'[1]Input Screen'!T$7</f>
        <v>11.43</v>
      </c>
      <c r="E55" s="32">
        <f>+'[1]Input Screen'!T$8</f>
        <v>11.43</v>
      </c>
      <c r="F55" s="32">
        <f>+'[1]Input Screen'!T$9</f>
        <v>11.43</v>
      </c>
      <c r="G55" s="32">
        <f>+'[1]Input Screen'!T$10</f>
        <v>11.43</v>
      </c>
      <c r="H55" s="32">
        <f>+'[1]Input Screen'!T$11</f>
        <v>11.43</v>
      </c>
      <c r="I55" s="32">
        <f>+'[1]Input Screen'!T$12</f>
        <v>11.43</v>
      </c>
      <c r="J55" s="33"/>
      <c r="K55" s="34">
        <f>SUM(C55:I55)</f>
        <v>80.009999999999991</v>
      </c>
    </row>
    <row r="56" spans="1:11">
      <c r="A56" s="35"/>
      <c r="B56" s="36" t="s">
        <v>31</v>
      </c>
      <c r="C56" s="34">
        <f>VLOOKUP(C11,'[1]Labor Stds'!A14:Q76,17)</f>
        <v>11.43</v>
      </c>
      <c r="D56" s="34">
        <f>VLOOKUP(D11,'[1]Labor Stds'!A14:Q76,17)</f>
        <v>11.43</v>
      </c>
      <c r="E56" s="34">
        <f>VLOOKUP(E11,'[1]Labor Stds'!A14:Q76,17)</f>
        <v>11.43</v>
      </c>
      <c r="F56" s="34">
        <f>VLOOKUP(F11,'[1]Labor Stds'!A14:Q76,17)</f>
        <v>11.43</v>
      </c>
      <c r="G56" s="34">
        <f>VLOOKUP(G11,'[1]Labor Stds'!A14:Q76,17)</f>
        <v>11.43</v>
      </c>
      <c r="H56" s="34">
        <f>VLOOKUP(H11,'[1]Labor Stds'!A14:Q76,17)</f>
        <v>11.43</v>
      </c>
      <c r="I56" s="34">
        <f>VLOOKUP(I11,'[1]Labor Stds'!A14:Q76,17)</f>
        <v>11.43</v>
      </c>
      <c r="J56" s="33"/>
      <c r="K56" s="34">
        <f>SUM(C56:I56)</f>
        <v>80.009999999999991</v>
      </c>
    </row>
    <row r="57" spans="1:11">
      <c r="A57" s="37"/>
      <c r="B57" s="31" t="s">
        <v>32</v>
      </c>
      <c r="C57" s="26">
        <f t="shared" ref="C57:I57" si="13">IF(C55=0,0,C56/C55)</f>
        <v>1</v>
      </c>
      <c r="D57" s="26">
        <f>IF(D55=0,0,D56/D55)</f>
        <v>1</v>
      </c>
      <c r="E57" s="26">
        <f t="shared" si="13"/>
        <v>1</v>
      </c>
      <c r="F57" s="26">
        <f t="shared" si="13"/>
        <v>1</v>
      </c>
      <c r="G57" s="26">
        <f t="shared" si="13"/>
        <v>1</v>
      </c>
      <c r="H57" s="26">
        <f t="shared" si="13"/>
        <v>1</v>
      </c>
      <c r="I57" s="26">
        <f t="shared" si="13"/>
        <v>1</v>
      </c>
      <c r="J57" s="38"/>
      <c r="K57" s="26">
        <f>IF(K55=0,0,K56/K55)</f>
        <v>1</v>
      </c>
    </row>
    <row r="58" spans="1:11">
      <c r="A58" s="39"/>
      <c r="B58" s="44"/>
      <c r="C58" s="45"/>
      <c r="D58" s="45"/>
      <c r="E58" s="45"/>
      <c r="F58" s="45"/>
      <c r="G58" s="45"/>
      <c r="H58" s="45"/>
      <c r="I58" s="45"/>
      <c r="J58" s="46"/>
      <c r="K58" s="45"/>
    </row>
    <row r="59" spans="1:11">
      <c r="A59" s="30" t="s">
        <v>43</v>
      </c>
      <c r="B59" s="31" t="s">
        <v>44</v>
      </c>
      <c r="C59" s="32">
        <f>+'[1]Input Screen'!U$6</f>
        <v>0.4</v>
      </c>
      <c r="D59" s="32">
        <f>+'[1]Input Screen'!U$7</f>
        <v>0.2</v>
      </c>
      <c r="E59" s="32">
        <f>+'[1]Input Screen'!U$8</f>
        <v>2.1</v>
      </c>
      <c r="F59" s="32">
        <f>+'[1]Input Screen'!U$9</f>
        <v>17</v>
      </c>
      <c r="G59" s="32">
        <f>+'[1]Input Screen'!U$10</f>
        <v>0.2</v>
      </c>
      <c r="H59" s="32">
        <f>+'[1]Input Screen'!U$11</f>
        <v>0</v>
      </c>
      <c r="I59" s="32">
        <f>+'[1]Input Screen'!U$12</f>
        <v>0.3</v>
      </c>
      <c r="J59" s="33"/>
      <c r="K59" s="34">
        <f>SUM(C59:I59)</f>
        <v>20.2</v>
      </c>
    </row>
    <row r="60" spans="1:11">
      <c r="A60" s="35"/>
      <c r="B60" s="36" t="s">
        <v>45</v>
      </c>
      <c r="C60" s="47">
        <f>C59*'[1]Labor Stds'!$S$10</f>
        <v>9.5178000000000029</v>
      </c>
      <c r="D60" s="47">
        <f>D59*'[1]Labor Stds'!$S$10</f>
        <v>4.7589000000000015</v>
      </c>
      <c r="E60" s="47">
        <f>E59*'[1]Labor Stds'!$S$10</f>
        <v>49.968450000000018</v>
      </c>
      <c r="F60" s="47">
        <f>F59*'[1]Labor Stds'!$S$10</f>
        <v>404.50650000000013</v>
      </c>
      <c r="G60" s="47">
        <f>G59*'[1]Labor Stds'!$S$10</f>
        <v>4.7589000000000015</v>
      </c>
      <c r="H60" s="47">
        <f>H59*'[1]Labor Stds'!$S$10</f>
        <v>0</v>
      </c>
      <c r="I60" s="47">
        <f>I59*'[1]Labor Stds'!$S$10</f>
        <v>7.1383500000000017</v>
      </c>
      <c r="J60" s="33"/>
      <c r="K60" s="47">
        <f>SUM(C60:I60)</f>
        <v>480.64890000000014</v>
      </c>
    </row>
    <row r="61" spans="1:11">
      <c r="A61" s="37"/>
      <c r="B61" s="31" t="s">
        <v>43</v>
      </c>
      <c r="C61" s="47">
        <f>C60/3</f>
        <v>3.172600000000001</v>
      </c>
      <c r="D61" s="47">
        <f t="shared" ref="D61:I61" si="14">D60/3</f>
        <v>1.5863000000000005</v>
      </c>
      <c r="E61" s="47">
        <f t="shared" si="14"/>
        <v>16.656150000000007</v>
      </c>
      <c r="F61" s="47">
        <f t="shared" si="14"/>
        <v>134.83550000000005</v>
      </c>
      <c r="G61" s="47">
        <f t="shared" si="14"/>
        <v>1.5863000000000005</v>
      </c>
      <c r="H61" s="47">
        <f t="shared" si="14"/>
        <v>0</v>
      </c>
      <c r="I61" s="47">
        <f t="shared" si="14"/>
        <v>2.3794500000000007</v>
      </c>
      <c r="J61" s="48"/>
      <c r="K61" s="47">
        <f>SUM(C61:I61)</f>
        <v>160.21630000000005</v>
      </c>
    </row>
    <row r="62" spans="1:11">
      <c r="A62" s="49"/>
      <c r="B62" s="40"/>
      <c r="C62" s="24"/>
      <c r="D62" s="24"/>
      <c r="E62" s="24"/>
      <c r="F62" s="24"/>
      <c r="G62" s="24"/>
      <c r="H62" s="24"/>
      <c r="I62" s="24"/>
      <c r="J62" s="24"/>
      <c r="K62" s="24"/>
    </row>
    <row r="63" spans="1:11">
      <c r="A63" s="50" t="s">
        <v>46</v>
      </c>
      <c r="B63" s="31" t="s">
        <v>30</v>
      </c>
      <c r="C63" s="25">
        <f>SUM(C15,C19,C23,C27,C31,C35,C39,C43,C47,C51,C55)</f>
        <v>223.63</v>
      </c>
      <c r="D63" s="25">
        <f t="shared" ref="D63:I64" si="15">SUM(D15,D19,D23,D27,D31,D35,D39,D43,D47,D51,D55)</f>
        <v>266.02999999999997</v>
      </c>
      <c r="E63" s="25">
        <f t="shared" si="15"/>
        <v>224.03000000000003</v>
      </c>
      <c r="F63" s="25">
        <f t="shared" si="15"/>
        <v>186.13</v>
      </c>
      <c r="G63" s="25">
        <f t="shared" si="15"/>
        <v>199.83</v>
      </c>
      <c r="H63" s="25">
        <f t="shared" si="15"/>
        <v>228.53</v>
      </c>
      <c r="I63" s="25">
        <f t="shared" si="15"/>
        <v>188.63</v>
      </c>
      <c r="J63" s="24"/>
      <c r="K63" s="25">
        <f>SUM(C63:I63)</f>
        <v>1516.81</v>
      </c>
    </row>
    <row r="64" spans="1:11">
      <c r="A64" s="35"/>
      <c r="B64" s="36" t="s">
        <v>31</v>
      </c>
      <c r="C64" s="25">
        <f>SUM(C16,C20,C24,C28,C32,C36,C40,C44,C48,C52,C56)</f>
        <v>233.35857142857145</v>
      </c>
      <c r="D64" s="25">
        <f t="shared" si="15"/>
        <v>270.85857142857145</v>
      </c>
      <c r="E64" s="25">
        <f t="shared" si="15"/>
        <v>210.93</v>
      </c>
      <c r="F64" s="25">
        <f t="shared" si="15"/>
        <v>210.93</v>
      </c>
      <c r="G64" s="25">
        <f t="shared" si="15"/>
        <v>208.43</v>
      </c>
      <c r="H64" s="25">
        <f t="shared" si="15"/>
        <v>210.93</v>
      </c>
      <c r="I64" s="25">
        <f t="shared" si="15"/>
        <v>210.93</v>
      </c>
      <c r="J64" s="33"/>
      <c r="K64" s="25">
        <f>SUM(C64:I64)</f>
        <v>1556.3671428571431</v>
      </c>
    </row>
    <row r="65" spans="1:11">
      <c r="A65" s="37"/>
      <c r="B65" s="31" t="s">
        <v>32</v>
      </c>
      <c r="C65" s="26">
        <f t="shared" ref="C65:I65" si="16">IF(C63=0,0,C64/C63)</f>
        <v>1.0435029800499551</v>
      </c>
      <c r="D65" s="26">
        <f t="shared" si="16"/>
        <v>1.0181504771212702</v>
      </c>
      <c r="E65" s="26">
        <f t="shared" si="16"/>
        <v>0.94152568852385832</v>
      </c>
      <c r="F65" s="26">
        <f t="shared" si="16"/>
        <v>1.1332402084564552</v>
      </c>
      <c r="G65" s="26">
        <f t="shared" si="16"/>
        <v>1.0430365810939297</v>
      </c>
      <c r="H65" s="26">
        <f t="shared" si="16"/>
        <v>0.92298604121997119</v>
      </c>
      <c r="I65" s="26">
        <f t="shared" si="16"/>
        <v>1.1182208556433231</v>
      </c>
      <c r="J65" s="38"/>
      <c r="K65" s="26">
        <f>IF(K63=0,0,K64/K63)</f>
        <v>1.0260791680283907</v>
      </c>
    </row>
    <row r="66" spans="1:11">
      <c r="A66" s="51"/>
      <c r="B66" s="44"/>
      <c r="C66" s="52"/>
      <c r="D66" s="52"/>
      <c r="E66" s="52"/>
      <c r="F66" s="52"/>
      <c r="G66" s="52"/>
      <c r="H66" s="52"/>
      <c r="I66" s="52"/>
      <c r="J66" s="38"/>
      <c r="K66" s="52"/>
    </row>
    <row r="67" spans="1:11">
      <c r="A67" s="50" t="s">
        <v>47</v>
      </c>
      <c r="B67" s="31" t="s">
        <v>48</v>
      </c>
      <c r="C67" s="47">
        <f>C15*'[1]Labor Stds'!$G$10+C19*'[1]Labor Stds'!$H$10+C23*'[1]Labor Stds'!$I$10+C27*'[1]Labor Stds'!$J$10+C31*'[1]Labor Stds'!$K$10+C35*'[1]Labor Stds'!$L$10+C39*'[1]Labor Stds'!$M$10+C43*'[1]Labor Stds'!$N$10+C47*'[1]Labor Stds'!$O$10+C51*'[1]Labor Stds'!$P$10+C55*'[1]Labor Stds'!$Q$10+C61</f>
        <v>3105.9611</v>
      </c>
      <c r="D67" s="47">
        <f>D15*'[1]Labor Stds'!$G$10+D19*'[1]Labor Stds'!$H$10+D23*'[1]Labor Stds'!$I$10+D27*'[1]Labor Stds'!$J$10+D31*'[1]Labor Stds'!$K$10+D35*'[1]Labor Stds'!$L$10+D39*'[1]Labor Stds'!$M$10+D43*'[1]Labor Stds'!$N$10+D47*'[1]Labor Stds'!$O$10+D51*'[1]Labor Stds'!$P$10+D55*'[1]Labor Stds'!$Q$10+D61</f>
        <v>3672.1967999999993</v>
      </c>
      <c r="E67" s="47">
        <f>E15*'[1]Labor Stds'!$G$10+E19*'[1]Labor Stds'!$H$10+E23*'[1]Labor Stds'!$I$10+E27*'[1]Labor Stds'!$J$10+E31*'[1]Labor Stds'!$K$10+E35*'[1]Labor Stds'!$L$10+E39*'[1]Labor Stds'!$M$10+E43*'[1]Labor Stds'!$N$10+E47*'[1]Labor Stds'!$O$10+E51*'[1]Labor Stds'!$P$10+E55*'[1]Labor Stds'!$Q$10+E61</f>
        <v>3130.5206499999999</v>
      </c>
      <c r="F67" s="47">
        <f>F15*'[1]Labor Stds'!$G$10+F19*'[1]Labor Stds'!$H$10+F23*'[1]Labor Stds'!$I$10+F27*'[1]Labor Stds'!$J$10+F31*'[1]Labor Stds'!$K$10+F35*'[1]Labor Stds'!$L$10+F39*'[1]Labor Stds'!$M$10+F43*'[1]Labor Stds'!$N$10+F47*'[1]Labor Stds'!$O$10+F51*'[1]Labor Stds'!$P$10+F55*'[1]Labor Stds'!$Q$10+F61</f>
        <v>2749.2540000000004</v>
      </c>
      <c r="G67" s="47">
        <f>G15*'[1]Labor Stds'!$G$10+G19*'[1]Labor Stds'!$H$10+G23*'[1]Labor Stds'!$I$10+G27*'[1]Labor Stds'!$J$10+G31*'[1]Labor Stds'!$K$10+G35*'[1]Labor Stds'!$L$10+G39*'[1]Labor Stds'!$M$10+G43*'[1]Labor Stds'!$N$10+G47*'[1]Labor Stds'!$O$10+G51*'[1]Labor Stds'!$P$10+G55*'[1]Labor Stds'!$Q$10+G61</f>
        <v>2794.7068000000004</v>
      </c>
      <c r="H67" s="47">
        <f>H15*'[1]Labor Stds'!$G$10+H19*'[1]Labor Stds'!$H$10+H23*'[1]Labor Stds'!$I$10+H27*'[1]Labor Stds'!$J$10+H31*'[1]Labor Stds'!$K$10+H35*'[1]Labor Stds'!$L$10+H39*'[1]Labor Stds'!$M$10+H43*'[1]Labor Stds'!$N$10+H47*'[1]Labor Stds'!$O$10+H51*'[1]Labor Stds'!$P$10+H55*'[1]Labor Stds'!$Q$10+H61</f>
        <v>3173.6825000000003</v>
      </c>
      <c r="I67" s="47">
        <f>I15*'[1]Labor Stds'!$G$10+I19*'[1]Labor Stds'!$H$10+I23*'[1]Labor Stds'!$I$10+I27*'[1]Labor Stds'!$J$10+I31*'[1]Labor Stds'!$K$10+I35*'[1]Labor Stds'!$L$10+I39*'[1]Labor Stds'!$M$10+I43*'[1]Labor Stds'!$N$10+I47*'[1]Labor Stds'!$O$10+I51*'[1]Labor Stds'!$P$10+I55*'[1]Labor Stds'!$Q$10+I61</f>
        <v>2640.7719499999998</v>
      </c>
      <c r="J67" s="24"/>
      <c r="K67" s="47">
        <f>SUM(C67:I67)</f>
        <v>21267.093799999999</v>
      </c>
    </row>
    <row r="68" spans="1:11">
      <c r="A68" s="35"/>
      <c r="B68" s="36" t="s">
        <v>49</v>
      </c>
      <c r="C68" s="47">
        <f>C16*'[1]Labor Stds'!$G$10+C20*'[1]Labor Stds'!$H$10+C24*'[1]Labor Stds'!$I$10+C28*'[1]Labor Stds'!$J$10+C32*'[1]Labor Stds'!$K$10+C36*'[1]Labor Stds'!$L$10+C40*'[1]Labor Stds'!$M$10+C44*'[1]Labor Stds'!$N$10+C48*'[1]Labor Stds'!$O$10+C52*'[1]Labor Stds'!$P$10+C56*'[1]Labor Stds'!$Q$10</f>
        <v>3237.7093571428572</v>
      </c>
      <c r="D68" s="47">
        <f>D16*'[1]Labor Stds'!$G$10+D20*'[1]Labor Stds'!$H$10+D24*'[1]Labor Stds'!$I$10+D28*'[1]Labor Stds'!$J$10+D32*'[1]Labor Stds'!$K$10+D36*'[1]Labor Stds'!$L$10+D40*'[1]Labor Stds'!$M$10+D44*'[1]Labor Stds'!$N$10+D48*'[1]Labor Stds'!$O$10+D52*'[1]Labor Stds'!$P$10+D56*'[1]Labor Stds'!$Q$10</f>
        <v>3734.9593571428568</v>
      </c>
      <c r="E68" s="47">
        <f>E16*'[1]Labor Stds'!$G$10+E20*'[1]Labor Stds'!$H$10+E24*'[1]Labor Stds'!$I$10+E28*'[1]Labor Stds'!$J$10+E32*'[1]Labor Stds'!$K$10+E36*'[1]Labor Stds'!$L$10+E40*'[1]Labor Stds'!$M$10+E44*'[1]Labor Stds'!$N$10+E48*'[1]Labor Stds'!$O$10+E52*'[1]Labor Stds'!$P$10+E56*'[1]Labor Stds'!$Q$10</f>
        <v>2940.3065000000001</v>
      </c>
      <c r="F68" s="47">
        <f>F16*'[1]Labor Stds'!$G$10+F20*'[1]Labor Stds'!$H$10+F24*'[1]Labor Stds'!$I$10+F28*'[1]Labor Stds'!$J$10+F32*'[1]Labor Stds'!$K$10+F36*'[1]Labor Stds'!$L$10+F40*'[1]Labor Stds'!$M$10+F44*'[1]Labor Stds'!$N$10+F48*'[1]Labor Stds'!$O$10+F52*'[1]Labor Stds'!$P$10+F56*'[1]Labor Stds'!$Q$10</f>
        <v>2940.3065000000001</v>
      </c>
      <c r="G68" s="47">
        <f>G16*'[1]Labor Stds'!$G$10+G20*'[1]Labor Stds'!$H$10+G24*'[1]Labor Stds'!$I$10+G28*'[1]Labor Stds'!$J$10+G32*'[1]Labor Stds'!$K$10+G36*'[1]Labor Stds'!$L$10+G40*'[1]Labor Stds'!$M$10+G44*'[1]Labor Stds'!$N$10+G48*'[1]Labor Stds'!$O$10+G52*'[1]Labor Stds'!$P$10+G56*'[1]Labor Stds'!$Q$10</f>
        <v>2907.1565000000001</v>
      </c>
      <c r="H68" s="47">
        <f>H16*'[1]Labor Stds'!$G$10+H20*'[1]Labor Stds'!$H$10+H24*'[1]Labor Stds'!$I$10+H28*'[1]Labor Stds'!$J$10+H32*'[1]Labor Stds'!$K$10+H36*'[1]Labor Stds'!$L$10+H40*'[1]Labor Stds'!$M$10+H44*'[1]Labor Stds'!$N$10+H48*'[1]Labor Stds'!$O$10+H52*'[1]Labor Stds'!$P$10+H56*'[1]Labor Stds'!$Q$10</f>
        <v>2940.3065000000001</v>
      </c>
      <c r="I68" s="47">
        <f>I16*'[1]Labor Stds'!$G$10+I20*'[1]Labor Stds'!$H$10+I24*'[1]Labor Stds'!$I$10+I28*'[1]Labor Stds'!$J$10+I32*'[1]Labor Stds'!$K$10+I36*'[1]Labor Stds'!$L$10+I40*'[1]Labor Stds'!$M$10+I44*'[1]Labor Stds'!$N$10+I48*'[1]Labor Stds'!$O$10+I52*'[1]Labor Stds'!$P$10+I56*'[1]Labor Stds'!$Q$10</f>
        <v>2940.3065000000001</v>
      </c>
      <c r="J68" s="33"/>
      <c r="K68" s="47">
        <f>SUM(C68:I68)</f>
        <v>21641.051214285711</v>
      </c>
    </row>
    <row r="69" spans="1:11">
      <c r="A69" s="37"/>
      <c r="B69" s="31" t="s">
        <v>32</v>
      </c>
      <c r="C69" s="26">
        <f t="shared" ref="C69:I69" si="17">IF(C67=0,0,C68/C67)</f>
        <v>1.0424178709588015</v>
      </c>
      <c r="D69" s="26">
        <f t="shared" si="17"/>
        <v>1.0170912836542032</v>
      </c>
      <c r="E69" s="26">
        <f t="shared" si="17"/>
        <v>0.93923881319869273</v>
      </c>
      <c r="F69" s="26">
        <f t="shared" si="17"/>
        <v>1.0694924877803214</v>
      </c>
      <c r="G69" s="26">
        <f t="shared" si="17"/>
        <v>1.0402366716966516</v>
      </c>
      <c r="H69" s="26">
        <f t="shared" si="17"/>
        <v>0.92646523399867498</v>
      </c>
      <c r="I69" s="26">
        <f t="shared" si="17"/>
        <v>1.113426890193983</v>
      </c>
      <c r="J69" s="38"/>
      <c r="K69" s="26">
        <f>IF(K67=0,0,K68/K67)</f>
        <v>1.0175838512681838</v>
      </c>
    </row>
    <row r="70" spans="1:11">
      <c r="A70" s="53"/>
      <c r="B70" s="54" t="s">
        <v>50</v>
      </c>
      <c r="C70" s="24"/>
      <c r="D70" s="24"/>
      <c r="E70" s="24"/>
      <c r="F70" s="24"/>
      <c r="G70" s="24"/>
      <c r="H70" s="24"/>
      <c r="I70" s="24"/>
      <c r="J70" s="55"/>
      <c r="K70" s="28"/>
    </row>
    <row r="71" spans="1:11">
      <c r="A71" s="56" t="s">
        <v>51</v>
      </c>
      <c r="B71" s="57">
        <v>0</v>
      </c>
      <c r="C71" s="58">
        <f>IF(C63=0,0,C63-C64)</f>
        <v>-9.7285714285714562</v>
      </c>
      <c r="D71" s="58">
        <f t="shared" ref="D71:I71" si="18">IF(D63=0,0,D63-D64)</f>
        <v>-4.8285714285714789</v>
      </c>
      <c r="E71" s="58">
        <f t="shared" si="18"/>
        <v>13.100000000000023</v>
      </c>
      <c r="F71" s="58">
        <f t="shared" si="18"/>
        <v>-24.800000000000011</v>
      </c>
      <c r="G71" s="58">
        <f t="shared" si="18"/>
        <v>-8.5999999999999943</v>
      </c>
      <c r="H71" s="58">
        <f t="shared" si="18"/>
        <v>17.599999999999994</v>
      </c>
      <c r="I71" s="58">
        <f t="shared" si="18"/>
        <v>-22.300000000000011</v>
      </c>
      <c r="J71" s="41"/>
      <c r="K71" s="59">
        <f>IF(K63=0,0,K63-K64)</f>
        <v>-39.557142857143162</v>
      </c>
    </row>
    <row r="72" spans="1:11">
      <c r="A72" s="56" t="s">
        <v>52</v>
      </c>
      <c r="B72" s="57">
        <v>0</v>
      </c>
      <c r="C72" s="60">
        <f>IF(C64=0,0,C67-C68)</f>
        <v>-131.74825714285726</v>
      </c>
      <c r="D72" s="60">
        <f t="shared" ref="D72:I72" si="19">IF(D64=0,0,D67-D68)</f>
        <v>-62.762557142857531</v>
      </c>
      <c r="E72" s="60">
        <f t="shared" si="19"/>
        <v>190.21414999999979</v>
      </c>
      <c r="F72" s="60">
        <f t="shared" si="19"/>
        <v>-191.05249999999978</v>
      </c>
      <c r="G72" s="60">
        <f t="shared" si="19"/>
        <v>-112.44969999999967</v>
      </c>
      <c r="H72" s="60">
        <f t="shared" si="19"/>
        <v>233.3760000000002</v>
      </c>
      <c r="I72" s="60">
        <f t="shared" si="19"/>
        <v>-299.53455000000031</v>
      </c>
      <c r="J72" s="41"/>
      <c r="K72" s="60">
        <f>IF(K64=0,0,K67-K68)</f>
        <v>-373.95741428571273</v>
      </c>
    </row>
    <row r="73" spans="1:11">
      <c r="A73" s="56" t="s">
        <v>53</v>
      </c>
      <c r="B73" s="57">
        <f>IF(K64=0,0,(K64*60)/K11)</f>
        <v>66.606297126553912</v>
      </c>
      <c r="C73" s="61">
        <f>IF(C63=0,0,(C63*60)/C11)</f>
        <v>60.714027149321261</v>
      </c>
      <c r="D73" s="61">
        <f t="shared" ref="D73:I73" si="20">IF(D63=0,0,(D63*60)/D11)</f>
        <v>54.107796610169487</v>
      </c>
      <c r="E73" s="61">
        <f t="shared" si="20"/>
        <v>76.373863636363637</v>
      </c>
      <c r="F73" s="61">
        <f t="shared" si="20"/>
        <v>62.043333333333329</v>
      </c>
      <c r="G73" s="61">
        <f t="shared" si="20"/>
        <v>68.906896551724145</v>
      </c>
      <c r="H73" s="61">
        <f t="shared" si="20"/>
        <v>77.032584269662919</v>
      </c>
      <c r="I73" s="61">
        <f t="shared" si="20"/>
        <v>63.583146067415726</v>
      </c>
      <c r="J73" s="41"/>
      <c r="K73" s="62">
        <f>IF(K63=0,0,(K63*60)/K11)</f>
        <v>64.913409415121251</v>
      </c>
    </row>
    <row r="74" spans="1:11">
      <c r="A74" s="56" t="s">
        <v>54</v>
      </c>
      <c r="B74" s="57">
        <f>IF(K16=0,0,(K8/(K16/8)))</f>
        <v>16.011627906976745</v>
      </c>
      <c r="C74" s="61">
        <f t="shared" ref="C74:K74" si="21">IF(C15=0,0,(C8/(C15/8)))</f>
        <v>14.838709677419356</v>
      </c>
      <c r="D74" s="61">
        <f t="shared" si="21"/>
        <v>14.986807387862797</v>
      </c>
      <c r="E74" s="61">
        <f t="shared" si="21"/>
        <v>13.538461538461538</v>
      </c>
      <c r="F74" s="61">
        <f t="shared" si="21"/>
        <v>20.542082738944366</v>
      </c>
      <c r="G74" s="61">
        <f t="shared" si="21"/>
        <v>15.83617747440273</v>
      </c>
      <c r="H74" s="61">
        <f t="shared" si="21"/>
        <v>14.879832810867294</v>
      </c>
      <c r="I74" s="61">
        <f t="shared" si="21"/>
        <v>15.892857142857144</v>
      </c>
      <c r="J74" s="41"/>
      <c r="K74" s="62">
        <f t="shared" si="21"/>
        <v>15.504574243490501</v>
      </c>
    </row>
    <row r="75" spans="1:11">
      <c r="A75" s="56" t="s">
        <v>55</v>
      </c>
      <c r="B75" s="57">
        <f>IF(K20=0,0,(K9/(K20/8)))</f>
        <v>13.461538461538462</v>
      </c>
      <c r="C75" s="61">
        <f>IF(C19=0,0,(C9/(C19/8)))</f>
        <v>15.555555555555555</v>
      </c>
      <c r="D75" s="61">
        <f t="shared" ref="D75:I75" si="22">IF(D19=0,0,(D9/(D19/8)))</f>
        <v>13.333333333333334</v>
      </c>
      <c r="E75" s="61">
        <f t="shared" si="22"/>
        <v>0</v>
      </c>
      <c r="F75" s="61">
        <f t="shared" si="22"/>
        <v>0</v>
      </c>
      <c r="G75" s="61">
        <f t="shared" si="22"/>
        <v>0</v>
      </c>
      <c r="H75" s="61">
        <f t="shared" si="22"/>
        <v>0</v>
      </c>
      <c r="I75" s="61">
        <f t="shared" si="22"/>
        <v>0</v>
      </c>
      <c r="J75" s="41"/>
      <c r="K75" s="62">
        <f>IF(K19=0,0,(K9/(K19/8)))</f>
        <v>14.492753623188404</v>
      </c>
    </row>
    <row r="76" spans="1:11" ht="15.75">
      <c r="A76" s="56" t="s">
        <v>56</v>
      </c>
      <c r="B76" s="61">
        <f>IF(K28=0,0,(K12/(K28/7.5)))</f>
        <v>0</v>
      </c>
      <c r="C76" s="61">
        <f>IF(C27=0,0,(C12/(C27/7.5)))</f>
        <v>0</v>
      </c>
      <c r="D76" s="61">
        <f t="shared" ref="D76:I76" si="23">IF(D27=0,0,(D12/(D27/7.5)))</f>
        <v>0</v>
      </c>
      <c r="E76" s="61">
        <f t="shared" si="23"/>
        <v>0</v>
      </c>
      <c r="F76" s="61">
        <f t="shared" si="23"/>
        <v>0</v>
      </c>
      <c r="G76" s="61">
        <f t="shared" si="23"/>
        <v>0</v>
      </c>
      <c r="H76" s="61">
        <f t="shared" si="23"/>
        <v>0</v>
      </c>
      <c r="I76" s="61">
        <f t="shared" si="23"/>
        <v>0</v>
      </c>
      <c r="J76" s="9"/>
      <c r="K76" s="61">
        <f>IF(K27=0,0,(K12/(K27/7.5)))</f>
        <v>0</v>
      </c>
    </row>
    <row r="77" spans="1:11" ht="15.75">
      <c r="A77" s="56" t="s">
        <v>57</v>
      </c>
      <c r="B77" s="61">
        <f>IF(K44=0,0,(K11/(K44/7.5)))</f>
        <v>46.941964285714285</v>
      </c>
      <c r="C77" s="61">
        <f>IF(C43=0,0,(C11/(C43/7.5)))</f>
        <v>69.0625</v>
      </c>
      <c r="D77" s="61">
        <f t="shared" ref="D77:I77" si="24">IF(D43=0,0,(D11/(D43/7.5)))</f>
        <v>63.577586206896555</v>
      </c>
      <c r="E77" s="61">
        <f t="shared" si="24"/>
        <v>41.904761904761905</v>
      </c>
      <c r="F77" s="61">
        <f t="shared" si="24"/>
        <v>56.25</v>
      </c>
      <c r="G77" s="61">
        <f t="shared" si="24"/>
        <v>54.375</v>
      </c>
      <c r="H77" s="61">
        <f t="shared" si="24"/>
        <v>44.5</v>
      </c>
      <c r="I77" s="61">
        <f t="shared" si="24"/>
        <v>49.444444444444443</v>
      </c>
      <c r="J77" s="63"/>
      <c r="K77" s="61">
        <f>IF(K43=0,0,(K11/(K43/7.5)))</f>
        <v>53.840245775729642</v>
      </c>
    </row>
  </sheetData>
  <mergeCells count="14">
    <mergeCell ref="A63:A65"/>
    <mergeCell ref="A67:A69"/>
    <mergeCell ref="A39:A41"/>
    <mergeCell ref="A43:A45"/>
    <mergeCell ref="A47:A49"/>
    <mergeCell ref="A51:A53"/>
    <mergeCell ref="A55:A57"/>
    <mergeCell ref="A59:A61"/>
    <mergeCell ref="A15:A17"/>
    <mergeCell ref="A19:A21"/>
    <mergeCell ref="A23:A25"/>
    <mergeCell ref="A27:A29"/>
    <mergeCell ref="A31:A33"/>
    <mergeCell ref="A35:A3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92"/>
  <sheetViews>
    <sheetView workbookViewId="0">
      <selection sqref="A1:XFD1048576"/>
    </sheetView>
  </sheetViews>
  <sheetFormatPr defaultRowHeight="15"/>
  <cols>
    <col min="1" max="1" width="29.85546875" style="9" customWidth="1"/>
    <col min="2" max="2" width="23.85546875" style="9" customWidth="1"/>
    <col min="3" max="4" width="10.140625" style="9" customWidth="1"/>
    <col min="5" max="5" width="10.85546875" style="9" customWidth="1"/>
    <col min="6" max="6" width="10.28515625" style="9" customWidth="1"/>
    <col min="7" max="7" width="10.85546875" style="9" customWidth="1"/>
    <col min="8" max="8" width="10.140625" style="9" customWidth="1"/>
    <col min="9" max="9" width="10" style="9" customWidth="1"/>
    <col min="10" max="10" width="2.140625" style="9" customWidth="1"/>
    <col min="11" max="11" width="10.28515625" style="9" customWidth="1"/>
    <col min="12" max="16384" width="9.140625" style="9"/>
  </cols>
  <sheetData>
    <row r="1" spans="1:13" ht="23.25" customHeight="1">
      <c r="A1" s="64"/>
      <c r="B1" s="64"/>
      <c r="C1" s="64"/>
      <c r="D1" s="64"/>
      <c r="E1" s="10" t="s">
        <v>7</v>
      </c>
      <c r="G1" s="64"/>
      <c r="H1" s="64"/>
      <c r="I1" s="64"/>
      <c r="J1" s="64"/>
      <c r="K1" s="11" t="s">
        <v>58</v>
      </c>
      <c r="L1" s="64"/>
      <c r="M1" s="64"/>
    </row>
    <row r="2" spans="1:13" ht="19.5" customHeight="1">
      <c r="A2" s="64"/>
      <c r="B2" s="64"/>
      <c r="C2" s="64"/>
      <c r="D2" s="64"/>
      <c r="E2" s="10" t="str">
        <f>'[1]Week 1'!E2</f>
        <v>Housekeeping Department</v>
      </c>
      <c r="G2" s="64"/>
      <c r="H2" s="64"/>
      <c r="I2" s="64"/>
      <c r="J2" s="64"/>
      <c r="K2" s="11"/>
      <c r="L2" s="64"/>
      <c r="M2" s="64"/>
    </row>
    <row r="3" spans="1:13" ht="15" customHeight="1">
      <c r="A3" s="64"/>
      <c r="B3" s="64"/>
      <c r="C3" s="12"/>
      <c r="D3" s="12"/>
      <c r="E3" s="13"/>
      <c r="G3" s="12"/>
      <c r="H3" s="12"/>
      <c r="I3" s="12"/>
      <c r="J3" s="40"/>
      <c r="K3" s="64"/>
      <c r="L3" s="64"/>
      <c r="M3" s="64"/>
    </row>
    <row r="4" spans="1:13" ht="15" customHeight="1">
      <c r="A4" s="64"/>
      <c r="B4" s="14" t="s">
        <v>10</v>
      </c>
      <c r="C4" s="15" t="str">
        <f>'[1]Week 1'!C4</f>
        <v>Tuesday</v>
      </c>
      <c r="D4" s="15" t="str">
        <f>'[1]Week 1'!D4</f>
        <v>Wednesday</v>
      </c>
      <c r="E4" s="15" t="str">
        <f>'[1]Week 1'!E4</f>
        <v>Thursday</v>
      </c>
      <c r="F4" s="15" t="str">
        <f>'[1]Week 1'!F4</f>
        <v>Friday</v>
      </c>
      <c r="G4" s="15" t="str">
        <f>'[1]Week 1'!G4</f>
        <v>Saturday</v>
      </c>
      <c r="H4" s="15" t="str">
        <f>'[1]Week 1'!H4</f>
        <v>Sunday</v>
      </c>
      <c r="I4" s="15" t="str">
        <f>'[1]Week 1'!I4</f>
        <v>Monday</v>
      </c>
      <c r="J4" s="19"/>
      <c r="K4" s="17" t="s">
        <v>18</v>
      </c>
      <c r="L4" s="64"/>
      <c r="M4" s="64"/>
    </row>
    <row r="5" spans="1:13" ht="15" customHeight="1">
      <c r="A5" s="64"/>
      <c r="B5" s="14" t="s">
        <v>19</v>
      </c>
      <c r="C5" s="18">
        <f>+'[1]Input Screen'!B13</f>
        <v>41646</v>
      </c>
      <c r="D5" s="18">
        <f t="shared" ref="D5:I5" si="0">+C5+1</f>
        <v>41647</v>
      </c>
      <c r="E5" s="18">
        <f t="shared" si="0"/>
        <v>41648</v>
      </c>
      <c r="F5" s="18">
        <f t="shared" si="0"/>
        <v>41649</v>
      </c>
      <c r="G5" s="18">
        <f t="shared" si="0"/>
        <v>41650</v>
      </c>
      <c r="H5" s="18">
        <f t="shared" si="0"/>
        <v>41651</v>
      </c>
      <c r="I5" s="18">
        <f t="shared" si="0"/>
        <v>41652</v>
      </c>
      <c r="J5" s="19"/>
      <c r="K5" s="20" t="s">
        <v>20</v>
      </c>
      <c r="L5" s="64"/>
      <c r="M5" s="64"/>
    </row>
    <row r="6" spans="1:13" ht="15" customHeight="1">
      <c r="A6" s="65"/>
      <c r="B6" s="22" t="str">
        <f>'[1]Week 1'!B6</f>
        <v>Offset Rooms Occupied</v>
      </c>
      <c r="C6" s="23">
        <f>+'[1]Input Screen'!C$13</f>
        <v>249</v>
      </c>
      <c r="D6" s="23">
        <f>+'[1]Input Screen'!C$14</f>
        <v>226</v>
      </c>
      <c r="E6" s="23">
        <f>+'[1]Input Screen'!C$15</f>
        <v>225</v>
      </c>
      <c r="F6" s="23">
        <f>+'[1]Input Screen'!C$16</f>
        <v>216</v>
      </c>
      <c r="G6" s="23">
        <f>+'[1]Input Screen'!C$17</f>
        <v>222</v>
      </c>
      <c r="H6" s="23">
        <f>+'[1]Input Screen'!C$18</f>
        <v>212</v>
      </c>
      <c r="I6" s="23">
        <f>+'[1]Input Screen'!C$19</f>
        <v>118</v>
      </c>
      <c r="J6" s="24"/>
      <c r="K6" s="25">
        <f>SUM(C6:I6)</f>
        <v>1468</v>
      </c>
      <c r="L6" s="64"/>
      <c r="M6" s="64"/>
    </row>
    <row r="7" spans="1:13" ht="15" customHeight="1">
      <c r="A7" s="65"/>
      <c r="B7" s="22" t="str">
        <f>'[1]Week 1'!B7</f>
        <v>Occupancy Percent</v>
      </c>
      <c r="C7" s="26">
        <f>C6/310</f>
        <v>0.8032258064516129</v>
      </c>
      <c r="D7" s="26">
        <f t="shared" ref="D7:I7" si="1">D6/310</f>
        <v>0.7290322580645161</v>
      </c>
      <c r="E7" s="26">
        <f t="shared" si="1"/>
        <v>0.72580645161290325</v>
      </c>
      <c r="F7" s="26">
        <f t="shared" si="1"/>
        <v>0.6967741935483871</v>
      </c>
      <c r="G7" s="26">
        <f t="shared" si="1"/>
        <v>0.71612903225806457</v>
      </c>
      <c r="H7" s="26">
        <f t="shared" si="1"/>
        <v>0.68387096774193545</v>
      </c>
      <c r="I7" s="26">
        <f t="shared" si="1"/>
        <v>0.38064516129032255</v>
      </c>
      <c r="J7" s="24"/>
      <c r="K7" s="26">
        <f>K6/2170</f>
        <v>0.67649769585253461</v>
      </c>
      <c r="L7" s="64"/>
      <c r="M7" s="64"/>
    </row>
    <row r="8" spans="1:13" ht="15" customHeight="1">
      <c r="A8" s="65"/>
      <c r="B8" s="22" t="str">
        <f>'[1]Week 1'!B8</f>
        <v>AM Rooms Cleaned</v>
      </c>
      <c r="C8" s="23">
        <f>+'[1]Input Screen'!D$13</f>
        <v>238</v>
      </c>
      <c r="D8" s="23">
        <f>+'[1]Input Screen'!D$14</f>
        <v>227</v>
      </c>
      <c r="E8" s="23">
        <f>+'[1]Input Screen'!D$15</f>
        <v>217</v>
      </c>
      <c r="F8" s="23">
        <f>+'[1]Input Screen'!D$16</f>
        <v>196</v>
      </c>
      <c r="G8" s="23">
        <f>+'[1]Input Screen'!D$17</f>
        <v>216</v>
      </c>
      <c r="H8" s="23">
        <f>+'[1]Input Screen'!D$18</f>
        <v>223</v>
      </c>
      <c r="I8" s="23">
        <f>+'[1]Input Screen'!D$19</f>
        <v>100</v>
      </c>
      <c r="J8" s="24"/>
      <c r="K8" s="25">
        <f t="shared" ref="K8:K13" si="2">SUM(C8:I8)</f>
        <v>1417</v>
      </c>
      <c r="L8" s="64"/>
      <c r="M8" s="64"/>
    </row>
    <row r="9" spans="1:13" ht="15" customHeight="1">
      <c r="A9" s="65"/>
      <c r="B9" s="22" t="str">
        <f>'[1]Week 1'!B9</f>
        <v>PM Rooms Cleaned</v>
      </c>
      <c r="C9" s="23">
        <f>+'[1]Input Screen'!E$13</f>
        <v>0</v>
      </c>
      <c r="D9" s="23">
        <f>+'[1]Input Screen'!E$14</f>
        <v>5</v>
      </c>
      <c r="E9" s="23">
        <f>+'[1]Input Screen'!E$15</f>
        <v>11</v>
      </c>
      <c r="F9" s="23">
        <f>+'[1]Input Screen'!E$16</f>
        <v>14</v>
      </c>
      <c r="G9" s="23">
        <f>+'[1]Input Screen'!E$17</f>
        <v>0</v>
      </c>
      <c r="H9" s="23">
        <f>+'[1]Input Screen'!E$18</f>
        <v>0</v>
      </c>
      <c r="I9" s="23">
        <f>+'[1]Input Screen'!E$19</f>
        <v>10</v>
      </c>
      <c r="J9" s="24"/>
      <c r="K9" s="25">
        <f t="shared" si="2"/>
        <v>40</v>
      </c>
      <c r="L9" s="64"/>
      <c r="M9" s="64"/>
    </row>
    <row r="10" spans="1:13" ht="15" customHeight="1">
      <c r="A10" s="65"/>
      <c r="B10" s="22" t="str">
        <f>'[1]Week 1'!B10</f>
        <v>Rooms Sold</v>
      </c>
      <c r="C10" s="23">
        <f>+'[1]Input Screen'!F$13</f>
        <v>0</v>
      </c>
      <c r="D10" s="23">
        <f>+'[1]Input Screen'!F$14</f>
        <v>0</v>
      </c>
      <c r="E10" s="23">
        <f>+'[1]Input Screen'!F$15</f>
        <v>0</v>
      </c>
      <c r="F10" s="23">
        <f>+'[1]Input Screen'!F$16</f>
        <v>0</v>
      </c>
      <c r="G10" s="23">
        <f>+'[1]Input Screen'!F$17</f>
        <v>0</v>
      </c>
      <c r="H10" s="23">
        <f>+'[1]Input Screen'!F$18</f>
        <v>0</v>
      </c>
      <c r="I10" s="23">
        <f>+'[1]Input Screen'!F$19</f>
        <v>0</v>
      </c>
      <c r="J10" s="24"/>
      <c r="K10" s="25">
        <f t="shared" si="2"/>
        <v>0</v>
      </c>
      <c r="L10" s="64"/>
      <c r="M10" s="64"/>
    </row>
    <row r="11" spans="1:13" ht="15" customHeight="1">
      <c r="A11" s="65"/>
      <c r="B11" s="22" t="str">
        <f>'[1]Week 1'!B11</f>
        <v>Total Rooms Cleaned</v>
      </c>
      <c r="C11" s="23">
        <f>+'[1]Input Screen'!G$13</f>
        <v>238</v>
      </c>
      <c r="D11" s="23">
        <f>+'[1]Input Screen'!G$14</f>
        <v>232</v>
      </c>
      <c r="E11" s="23">
        <f>+'[1]Input Screen'!G$15</f>
        <v>228</v>
      </c>
      <c r="F11" s="23">
        <f>+'[1]Input Screen'!G$16</f>
        <v>210</v>
      </c>
      <c r="G11" s="23">
        <f>+'[1]Input Screen'!G$17</f>
        <v>216</v>
      </c>
      <c r="H11" s="23">
        <f>+'[1]Input Screen'!G$18</f>
        <v>223</v>
      </c>
      <c r="I11" s="23">
        <f>+'[1]Input Screen'!G$19</f>
        <v>110</v>
      </c>
      <c r="J11" s="24"/>
      <c r="K11" s="25">
        <f t="shared" si="2"/>
        <v>1457</v>
      </c>
      <c r="L11" s="64"/>
      <c r="M11" s="64"/>
    </row>
    <row r="12" spans="1:13" ht="15" customHeight="1">
      <c r="A12" s="65"/>
      <c r="B12" s="22" t="str">
        <f>'[1]Week 1'!B12</f>
        <v>Guestroom Carpets Cleaned</v>
      </c>
      <c r="C12" s="23">
        <f>+'[1]Input Screen'!H$13</f>
        <v>0</v>
      </c>
      <c r="D12" s="23">
        <f>+'[1]Input Screen'!H$14</f>
        <v>0</v>
      </c>
      <c r="E12" s="23">
        <f>+'[1]Input Screen'!H$15</f>
        <v>0</v>
      </c>
      <c r="F12" s="23">
        <f>+'[1]Input Screen'!H$16</f>
        <v>0</v>
      </c>
      <c r="G12" s="23">
        <f>+'[1]Input Screen'!H$17</f>
        <v>0</v>
      </c>
      <c r="H12" s="23">
        <f>+'[1]Input Screen'!H$18</f>
        <v>0</v>
      </c>
      <c r="I12" s="23">
        <f>+'[1]Input Screen'!H$19</f>
        <v>0</v>
      </c>
      <c r="J12" s="24"/>
      <c r="K12" s="25">
        <f t="shared" si="2"/>
        <v>0</v>
      </c>
      <c r="L12" s="64"/>
      <c r="M12" s="64"/>
    </row>
    <row r="13" spans="1:13" ht="15" customHeight="1">
      <c r="A13" s="65"/>
      <c r="B13" s="22" t="str">
        <f>'[1]Week 1'!B13</f>
        <v>Documented Inspections</v>
      </c>
      <c r="C13" s="23">
        <f>+'[1]Input Screen'!I$13</f>
        <v>8</v>
      </c>
      <c r="D13" s="23">
        <f>+'[1]Input Screen'!I$14</f>
        <v>8</v>
      </c>
      <c r="E13" s="23">
        <f>+'[1]Input Screen'!I$15</f>
        <v>8</v>
      </c>
      <c r="F13" s="23">
        <f>+'[1]Input Screen'!I$16</f>
        <v>8</v>
      </c>
      <c r="G13" s="23">
        <f>+'[1]Input Screen'!I$17</f>
        <v>8</v>
      </c>
      <c r="H13" s="23">
        <f>+'[1]Input Screen'!I$18</f>
        <v>8</v>
      </c>
      <c r="I13" s="23">
        <f>+'[1]Input Screen'!I$19</f>
        <v>8</v>
      </c>
      <c r="J13" s="24"/>
      <c r="K13" s="25">
        <f t="shared" si="2"/>
        <v>56</v>
      </c>
      <c r="L13" s="64"/>
      <c r="M13" s="64"/>
    </row>
    <row r="14" spans="1:13" ht="15" customHeight="1">
      <c r="A14" s="66"/>
      <c r="B14" s="40"/>
      <c r="C14" s="24"/>
      <c r="D14" s="24"/>
      <c r="E14" s="24"/>
      <c r="F14" s="24"/>
      <c r="G14" s="24"/>
      <c r="H14" s="24"/>
      <c r="I14" s="24"/>
      <c r="J14" s="24"/>
      <c r="K14" s="24"/>
      <c r="L14" s="64"/>
      <c r="M14" s="67"/>
    </row>
    <row r="15" spans="1:13" ht="15" customHeight="1">
      <c r="A15" s="30" t="str">
        <f>'[1]Week 1'!A15:A17</f>
        <v>Room Attendants                         AM Shift</v>
      </c>
      <c r="B15" s="31" t="s">
        <v>30</v>
      </c>
      <c r="C15" s="32">
        <f>+'[1]Input Screen'!J$13</f>
        <v>119.6</v>
      </c>
      <c r="D15" s="32">
        <f>+'[1]Input Screen'!J$14</f>
        <v>116</v>
      </c>
      <c r="E15" s="32">
        <f>+'[1]Input Screen'!J$15</f>
        <v>104.9</v>
      </c>
      <c r="F15" s="32">
        <f>+'[1]Input Screen'!J$16</f>
        <v>95</v>
      </c>
      <c r="G15" s="32">
        <f>+'[1]Input Screen'!J$17</f>
        <v>114.2</v>
      </c>
      <c r="H15" s="32">
        <f>+'[1]Input Screen'!J$18</f>
        <v>111.9</v>
      </c>
      <c r="I15" s="32">
        <f>+'[1]Input Screen'!J$19</f>
        <v>48</v>
      </c>
      <c r="J15" s="33"/>
      <c r="K15" s="34">
        <f>SUM(C15:I15)</f>
        <v>709.6</v>
      </c>
      <c r="L15" s="64"/>
      <c r="M15" s="67"/>
    </row>
    <row r="16" spans="1:13" ht="15" customHeight="1">
      <c r="A16" s="68"/>
      <c r="B16" s="36" t="s">
        <v>31</v>
      </c>
      <c r="C16" s="34">
        <f>VLOOKUP(C8,'[1]Labor Stds'!A14:Q76,7)</f>
        <v>119</v>
      </c>
      <c r="D16" s="34">
        <f>VLOOKUP(D8,'[1]Labor Stds'!A14:Q76,7)</f>
        <v>114</v>
      </c>
      <c r="E16" s="34">
        <f>VLOOKUP(E8,'[1]Labor Stds'!A14:Q76,7)</f>
        <v>109</v>
      </c>
      <c r="F16" s="34">
        <f>VLOOKUP(F8,'[1]Labor Stds'!A14:Q76,7)</f>
        <v>99</v>
      </c>
      <c r="G16" s="34">
        <f>VLOOKUP(G8,'[1]Labor Stds'!A14:Q76,7)</f>
        <v>109</v>
      </c>
      <c r="H16" s="34">
        <f>VLOOKUP(H8,'[1]Labor Stds'!A14:Q76,7)</f>
        <v>111.5</v>
      </c>
      <c r="I16" s="34">
        <f>VLOOKUP(I8,'[1]Labor Stds'!A14:Q76,7)</f>
        <v>49</v>
      </c>
      <c r="J16" s="33"/>
      <c r="K16" s="34">
        <f>SUM(C16:I16)</f>
        <v>710.5</v>
      </c>
      <c r="L16" s="64"/>
      <c r="M16" s="67"/>
    </row>
    <row r="17" spans="1:13" ht="15" customHeight="1">
      <c r="A17" s="69"/>
      <c r="B17" s="31" t="s">
        <v>32</v>
      </c>
      <c r="C17" s="26">
        <f t="shared" ref="C17:I17" si="3">IF(C15=0,0,C16/C15)</f>
        <v>0.99498327759197325</v>
      </c>
      <c r="D17" s="26">
        <f t="shared" si="3"/>
        <v>0.98275862068965514</v>
      </c>
      <c r="E17" s="26">
        <f t="shared" si="3"/>
        <v>1.0390848427073403</v>
      </c>
      <c r="F17" s="26">
        <f t="shared" si="3"/>
        <v>1.0421052631578946</v>
      </c>
      <c r="G17" s="26">
        <f t="shared" si="3"/>
        <v>0.95446584938704027</v>
      </c>
      <c r="H17" s="26">
        <f t="shared" si="3"/>
        <v>0.99642537980339585</v>
      </c>
      <c r="I17" s="26">
        <f t="shared" si="3"/>
        <v>1.0208333333333333</v>
      </c>
      <c r="J17" s="38"/>
      <c r="K17" s="26">
        <f>IF(K15=0,0,K16/K15)</f>
        <v>1.0012683201803834</v>
      </c>
      <c r="M17" s="67"/>
    </row>
    <row r="18" spans="1:13" ht="15" customHeight="1">
      <c r="A18" s="70"/>
      <c r="B18" s="40"/>
      <c r="C18" s="24"/>
      <c r="D18" s="24"/>
      <c r="E18" s="24"/>
      <c r="F18" s="24"/>
      <c r="G18" s="24"/>
      <c r="H18" s="24"/>
      <c r="I18" s="24"/>
      <c r="J18" s="24"/>
      <c r="K18" s="24"/>
      <c r="M18" s="67"/>
    </row>
    <row r="19" spans="1:13" ht="15" customHeight="1">
      <c r="A19" s="30" t="str">
        <f>'[1]Week 1'!A19:A21</f>
        <v>Room Attendants                          PM Shift</v>
      </c>
      <c r="B19" s="31" t="s">
        <v>30</v>
      </c>
      <c r="C19" s="32">
        <f>+'[1]Input Screen'!K$13</f>
        <v>0</v>
      </c>
      <c r="D19" s="32">
        <f>+'[1]Input Screen'!K$14</f>
        <v>7.5</v>
      </c>
      <c r="E19" s="32">
        <f>+'[1]Input Screen'!K$15</f>
        <v>7.1</v>
      </c>
      <c r="F19" s="32">
        <f>+'[1]Input Screen'!K$16</f>
        <v>8</v>
      </c>
      <c r="G19" s="32">
        <f>+'[1]Input Screen'!K$17</f>
        <v>0</v>
      </c>
      <c r="H19" s="32">
        <f>+'[1]Input Screen'!K$18</f>
        <v>0</v>
      </c>
      <c r="I19" s="32">
        <f>+'[1]Input Screen'!K$19</f>
        <v>8</v>
      </c>
      <c r="J19" s="33"/>
      <c r="K19" s="34">
        <f>SUM(C19:I19)</f>
        <v>30.6</v>
      </c>
      <c r="L19" s="64"/>
      <c r="M19" s="64"/>
    </row>
    <row r="20" spans="1:13" ht="15" customHeight="1">
      <c r="A20" s="68"/>
      <c r="B20" s="36" t="s">
        <v>31</v>
      </c>
      <c r="C20" s="34">
        <f>VLOOKUP(C9,'[1]Labor Stds'!A14:Q76,8)</f>
        <v>0</v>
      </c>
      <c r="D20" s="34">
        <f>VLOOKUP(D9,'[1]Labor Stds'!A14:Q76,8)</f>
        <v>1.7142857142857142</v>
      </c>
      <c r="E20" s="34">
        <f>VLOOKUP(E9,'[1]Labor Stds'!A14:Q76,8)</f>
        <v>7.4285714285714288</v>
      </c>
      <c r="F20" s="34">
        <f>VLOOKUP(F9,'[1]Labor Stds'!A14:Q76,8)</f>
        <v>7.4285714285714288</v>
      </c>
      <c r="G20" s="34">
        <f>VLOOKUP(G9,'[1]Labor Stds'!A14:Q76,8)</f>
        <v>0</v>
      </c>
      <c r="H20" s="34">
        <f>VLOOKUP(H9,'[1]Labor Stds'!A14:Q76,8)</f>
        <v>0</v>
      </c>
      <c r="I20" s="34">
        <f>VLOOKUP(I9,'[1]Labor Stds'!A14:Q76,8)</f>
        <v>4.5714285714285712</v>
      </c>
      <c r="J20" s="33"/>
      <c r="K20" s="34">
        <f>SUM(C20:I20)</f>
        <v>21.142857142857139</v>
      </c>
      <c r="L20" s="64"/>
      <c r="M20" s="64"/>
    </row>
    <row r="21" spans="1:13" ht="15" customHeight="1">
      <c r="A21" s="69"/>
      <c r="B21" s="31" t="s">
        <v>32</v>
      </c>
      <c r="C21" s="26">
        <f t="shared" ref="C21:I21" si="4">IF(C19=0,0,C20/C19)</f>
        <v>0</v>
      </c>
      <c r="D21" s="26">
        <f t="shared" si="4"/>
        <v>0.22857142857142856</v>
      </c>
      <c r="E21" s="26">
        <f>IF(E19=0,0,E20/E19)</f>
        <v>1.046277665995976</v>
      </c>
      <c r="F21" s="26">
        <f t="shared" si="4"/>
        <v>0.9285714285714286</v>
      </c>
      <c r="G21" s="26">
        <f t="shared" si="4"/>
        <v>0</v>
      </c>
      <c r="H21" s="26">
        <f t="shared" si="4"/>
        <v>0</v>
      </c>
      <c r="I21" s="26">
        <f t="shared" si="4"/>
        <v>0.5714285714285714</v>
      </c>
      <c r="J21" s="38"/>
      <c r="K21" s="26">
        <f>IF(K19=0,0,K20/K19)</f>
        <v>0.69094304388422023</v>
      </c>
      <c r="L21" s="64"/>
      <c r="M21" s="64"/>
    </row>
    <row r="22" spans="1:13" ht="15" customHeight="1">
      <c r="A22" s="49"/>
      <c r="B22" s="40"/>
      <c r="C22" s="24"/>
      <c r="D22" s="24"/>
      <c r="E22" s="24"/>
      <c r="F22" s="24"/>
      <c r="G22" s="24"/>
      <c r="H22" s="24"/>
      <c r="I22" s="24"/>
      <c r="J22" s="24"/>
      <c r="K22" s="24"/>
      <c r="L22" s="64"/>
      <c r="M22" s="64"/>
    </row>
    <row r="23" spans="1:13" ht="15" customHeight="1">
      <c r="A23" s="30" t="s">
        <v>34</v>
      </c>
      <c r="B23" s="31" t="s">
        <v>30</v>
      </c>
      <c r="C23" s="32">
        <f>+'[1]Input Screen'!L$13</f>
        <v>15.8</v>
      </c>
      <c r="D23" s="32">
        <f>+'[1]Input Screen'!L$14</f>
        <v>22.5</v>
      </c>
      <c r="E23" s="32">
        <f>+'[1]Input Screen'!L$15</f>
        <v>22.7</v>
      </c>
      <c r="F23" s="32">
        <f>+'[1]Input Screen'!L$16</f>
        <v>22.4</v>
      </c>
      <c r="G23" s="32">
        <f>+'[1]Input Screen'!L$17</f>
        <v>22.6</v>
      </c>
      <c r="H23" s="32">
        <f>+'[1]Input Screen'!L$18</f>
        <v>22.5</v>
      </c>
      <c r="I23" s="32">
        <f>+'[1]Input Screen'!L$19</f>
        <v>15</v>
      </c>
      <c r="J23" s="33"/>
      <c r="K23" s="34">
        <f>SUM(C23:I23)</f>
        <v>143.5</v>
      </c>
      <c r="L23" s="64"/>
      <c r="M23" s="64"/>
    </row>
    <row r="24" spans="1:13" ht="15" customHeight="1">
      <c r="A24" s="35"/>
      <c r="B24" s="36" t="s">
        <v>31</v>
      </c>
      <c r="C24" s="34">
        <f>VLOOKUP(C8,'[1]Labor Stds'!A14:Q76,9)</f>
        <v>23.5</v>
      </c>
      <c r="D24" s="34">
        <f>VLOOKUP(D8,'[1]Labor Stds'!A14:Q76,9)</f>
        <v>23.5</v>
      </c>
      <c r="E24" s="34">
        <f>VLOOKUP(E8,'[1]Labor Stds'!A14:Q76,9)</f>
        <v>23.5</v>
      </c>
      <c r="F24" s="34">
        <f>VLOOKUP(F8,'[1]Labor Stds'!A14:Q76,9)</f>
        <v>23.5</v>
      </c>
      <c r="G24" s="34">
        <f>VLOOKUP(G8,'[1]Labor Stds'!A14:Q76,9)</f>
        <v>23.5</v>
      </c>
      <c r="H24" s="34">
        <f>VLOOKUP(H8,'[1]Labor Stds'!A14:Q76,9)</f>
        <v>23.5</v>
      </c>
      <c r="I24" s="34">
        <f>VLOOKUP(I8,'[1]Labor Stds'!A14:Q76,9)</f>
        <v>15</v>
      </c>
      <c r="J24" s="33"/>
      <c r="K24" s="34">
        <f>SUM(C24:I24)</f>
        <v>156</v>
      </c>
      <c r="L24" s="64"/>
      <c r="M24" s="64"/>
    </row>
    <row r="25" spans="1:13" ht="15" customHeight="1">
      <c r="A25" s="37"/>
      <c r="B25" s="31" t="s">
        <v>32</v>
      </c>
      <c r="C25" s="26">
        <f t="shared" ref="C25:I25" si="5">IF(C23=0,0,C24/C23)</f>
        <v>1.4873417721518987</v>
      </c>
      <c r="D25" s="26">
        <f t="shared" si="5"/>
        <v>1.0444444444444445</v>
      </c>
      <c r="E25" s="26">
        <f t="shared" si="5"/>
        <v>1.0352422907488987</v>
      </c>
      <c r="F25" s="26">
        <f t="shared" si="5"/>
        <v>1.049107142857143</v>
      </c>
      <c r="G25" s="26">
        <f t="shared" si="5"/>
        <v>1.0398230088495575</v>
      </c>
      <c r="H25" s="26">
        <f t="shared" si="5"/>
        <v>1.0444444444444445</v>
      </c>
      <c r="I25" s="26">
        <f t="shared" si="5"/>
        <v>1</v>
      </c>
      <c r="J25" s="38"/>
      <c r="K25" s="26">
        <f>IF(K23=0,0,K24/K23)</f>
        <v>1.0871080139372822</v>
      </c>
      <c r="L25" s="64"/>
      <c r="M25" s="64"/>
    </row>
    <row r="26" spans="1:13" ht="15" customHeight="1">
      <c r="A26" s="49"/>
      <c r="B26" s="40"/>
      <c r="C26" s="24"/>
      <c r="D26" s="24"/>
      <c r="E26" s="24"/>
      <c r="F26" s="24"/>
      <c r="G26" s="24"/>
      <c r="H26" s="24"/>
      <c r="I26" s="24"/>
      <c r="J26" s="24"/>
      <c r="K26" s="24"/>
      <c r="L26" s="64"/>
      <c r="M26" s="64"/>
    </row>
    <row r="27" spans="1:13" ht="15" customHeight="1">
      <c r="A27" s="30" t="str">
        <f>'[1]Week 1'!A27:A29</f>
        <v>Special Project                          AM Shift</v>
      </c>
      <c r="B27" s="31" t="s">
        <v>30</v>
      </c>
      <c r="C27" s="32">
        <f>+'[1]Input Screen'!M$13</f>
        <v>0</v>
      </c>
      <c r="D27" s="32">
        <f>+'[1]Input Screen'!M$14</f>
        <v>0</v>
      </c>
      <c r="E27" s="32">
        <f>+'[1]Input Screen'!M$15</f>
        <v>0</v>
      </c>
      <c r="F27" s="32">
        <f>+'[1]Input Screen'!M$16</f>
        <v>0</v>
      </c>
      <c r="G27" s="32">
        <f>+'[1]Input Screen'!M$17</f>
        <v>0</v>
      </c>
      <c r="H27" s="32">
        <f>+'[1]Input Screen'!M$18</f>
        <v>0</v>
      </c>
      <c r="I27" s="32">
        <f>+'[1]Input Screen'!M$19</f>
        <v>0</v>
      </c>
      <c r="J27" s="33"/>
      <c r="K27" s="34">
        <f>SUM(C27:I27)</f>
        <v>0</v>
      </c>
      <c r="L27" s="64"/>
      <c r="M27" s="64"/>
    </row>
    <row r="28" spans="1:13" ht="15" customHeight="1">
      <c r="A28" s="35"/>
      <c r="B28" s="36" t="s">
        <v>31</v>
      </c>
      <c r="C28" s="34">
        <f>VLOOKUP(C12,'[1]Labor Stds'!A14:Q76,10)</f>
        <v>0</v>
      </c>
      <c r="D28" s="34">
        <f>VLOOKUP(D12,'[1]Labor Stds'!A14:Q76,10)</f>
        <v>0</v>
      </c>
      <c r="E28" s="34">
        <f>VLOOKUP(E12,'[1]Labor Stds'!A14:Q76,10)</f>
        <v>0</v>
      </c>
      <c r="F28" s="34">
        <f>VLOOKUP(F12,'[1]Labor Stds'!A14:Q76,10)</f>
        <v>0</v>
      </c>
      <c r="G28" s="34">
        <f>VLOOKUP(G12,'[1]Labor Stds'!A14:Q76,10)</f>
        <v>0</v>
      </c>
      <c r="H28" s="34">
        <f>VLOOKUP(H12,'[1]Labor Stds'!A14:Q76,10)</f>
        <v>0</v>
      </c>
      <c r="I28" s="34">
        <f>VLOOKUP(I12,'[1]Labor Stds'!A14:Q76,10)</f>
        <v>0</v>
      </c>
      <c r="J28" s="33"/>
      <c r="K28" s="34">
        <f>SUM(C28:I28)</f>
        <v>0</v>
      </c>
      <c r="L28" s="64"/>
      <c r="M28" s="64"/>
    </row>
    <row r="29" spans="1:13" ht="15" customHeight="1">
      <c r="A29" s="37"/>
      <c r="B29" s="31" t="s">
        <v>32</v>
      </c>
      <c r="C29" s="26">
        <f t="shared" ref="C29:I29" si="6">IF(C27=0,0,C28/C27)</f>
        <v>0</v>
      </c>
      <c r="D29" s="26">
        <f t="shared" si="6"/>
        <v>0</v>
      </c>
      <c r="E29" s="26">
        <f t="shared" si="6"/>
        <v>0</v>
      </c>
      <c r="F29" s="71">
        <f t="shared" si="6"/>
        <v>0</v>
      </c>
      <c r="G29" s="26">
        <f t="shared" si="6"/>
        <v>0</v>
      </c>
      <c r="H29" s="26">
        <f t="shared" si="6"/>
        <v>0</v>
      </c>
      <c r="I29" s="26">
        <f t="shared" si="6"/>
        <v>0</v>
      </c>
      <c r="J29" s="38"/>
      <c r="K29" s="26">
        <f>IF(K27=0,0,K28/K27)</f>
        <v>0</v>
      </c>
      <c r="L29" s="64"/>
      <c r="M29" s="64"/>
    </row>
    <row r="30" spans="1:13" ht="15" customHeight="1">
      <c r="A30" s="49"/>
      <c r="B30" s="40"/>
      <c r="C30" s="24"/>
      <c r="D30" s="24"/>
      <c r="E30" s="24"/>
      <c r="F30" s="24"/>
      <c r="G30" s="24"/>
      <c r="H30" s="24"/>
      <c r="I30" s="24"/>
      <c r="J30" s="24"/>
      <c r="K30" s="24"/>
      <c r="L30" s="64"/>
      <c r="M30" s="64"/>
    </row>
    <row r="31" spans="1:13" ht="15" customHeight="1">
      <c r="A31" s="30" t="str">
        <f>'[1]Week 1'!A31:A33</f>
        <v xml:space="preserve">Lobby Attendant                         AM Shift </v>
      </c>
      <c r="B31" s="31" t="s">
        <v>30</v>
      </c>
      <c r="C31" s="32">
        <f>+'[1]Input Screen'!N$13</f>
        <v>7.5</v>
      </c>
      <c r="D31" s="32">
        <f>+'[1]Input Screen'!N$14</f>
        <v>7.5</v>
      </c>
      <c r="E31" s="32">
        <f>+'[1]Input Screen'!N$15</f>
        <v>7.5</v>
      </c>
      <c r="F31" s="32">
        <f>+'[1]Input Screen'!N$16</f>
        <v>7.5</v>
      </c>
      <c r="G31" s="32">
        <f>+'[1]Input Screen'!N$17</f>
        <v>7.5</v>
      </c>
      <c r="H31" s="32">
        <f>+'[1]Input Screen'!N$18</f>
        <v>7.5</v>
      </c>
      <c r="I31" s="32">
        <f>+'[1]Input Screen'!N$19</f>
        <v>7.5</v>
      </c>
      <c r="J31" s="33"/>
      <c r="K31" s="34">
        <f>SUM(C31:I31)</f>
        <v>52.5</v>
      </c>
      <c r="L31" s="64"/>
      <c r="M31" s="64"/>
    </row>
    <row r="32" spans="1:13" ht="15" customHeight="1">
      <c r="A32" s="35"/>
      <c r="B32" s="36" t="s">
        <v>31</v>
      </c>
      <c r="C32" s="34">
        <f>VLOOKUP(C6,'[1]Labor Stds'!A14:Q76,11)</f>
        <v>7.5</v>
      </c>
      <c r="D32" s="34">
        <f>VLOOKUP(D6,'[1]Labor Stds'!A14:Q76,11)</f>
        <v>7.5</v>
      </c>
      <c r="E32" s="34">
        <f>VLOOKUP(E6,'[1]Labor Stds'!A14:Q76,11)</f>
        <v>7.5</v>
      </c>
      <c r="F32" s="34">
        <f>VLOOKUP(F6,'[1]Labor Stds'!A14:Q76,11)</f>
        <v>7.5</v>
      </c>
      <c r="G32" s="34">
        <f>VLOOKUP(G6,'[1]Labor Stds'!A14:Q76,11)</f>
        <v>7.5</v>
      </c>
      <c r="H32" s="34">
        <f>VLOOKUP(H6,'[1]Labor Stds'!A14:Q76,11)</f>
        <v>7.5</v>
      </c>
      <c r="I32" s="34">
        <f>VLOOKUP(I6,'[1]Labor Stds'!A14:Q76,11)</f>
        <v>7.5</v>
      </c>
      <c r="J32" s="33"/>
      <c r="K32" s="34">
        <f>SUM(C32:I32)</f>
        <v>52.5</v>
      </c>
      <c r="L32" s="64"/>
      <c r="M32" s="64"/>
    </row>
    <row r="33" spans="1:13" ht="15" customHeight="1">
      <c r="A33" s="37"/>
      <c r="B33" s="31" t="s">
        <v>32</v>
      </c>
      <c r="C33" s="26">
        <f t="shared" ref="C33:I33" si="7">IF(C31=0,0,C32/C31)</f>
        <v>1</v>
      </c>
      <c r="D33" s="26">
        <f t="shared" si="7"/>
        <v>1</v>
      </c>
      <c r="E33" s="26">
        <f>IF(E31=0,0,E32/E31)</f>
        <v>1</v>
      </c>
      <c r="F33" s="26">
        <f t="shared" si="7"/>
        <v>1</v>
      </c>
      <c r="G33" s="26">
        <f t="shared" si="7"/>
        <v>1</v>
      </c>
      <c r="H33" s="26">
        <f>IF(H31=0,0,H32/H31)</f>
        <v>1</v>
      </c>
      <c r="I33" s="26">
        <f t="shared" si="7"/>
        <v>1</v>
      </c>
      <c r="J33" s="38"/>
      <c r="K33" s="26">
        <f>IF(K31=0,0,K32/K31)</f>
        <v>1</v>
      </c>
      <c r="L33" s="64"/>
      <c r="M33" s="64"/>
    </row>
    <row r="34" spans="1:13" ht="15" customHeight="1">
      <c r="A34" s="49"/>
      <c r="B34" s="40"/>
      <c r="C34" s="24"/>
      <c r="D34" s="24"/>
      <c r="E34" s="24"/>
      <c r="F34" s="24"/>
      <c r="G34" s="24"/>
      <c r="H34" s="24"/>
      <c r="I34" s="24"/>
      <c r="J34" s="24"/>
      <c r="K34" s="24"/>
      <c r="L34" s="64"/>
      <c r="M34" s="64"/>
    </row>
    <row r="35" spans="1:13" ht="15" customHeight="1">
      <c r="A35" s="30" t="str">
        <f>'[1]Week 1'!A35:A37</f>
        <v xml:space="preserve">Lobby Attendant                         PM Shift </v>
      </c>
      <c r="B35" s="31" t="s">
        <v>30</v>
      </c>
      <c r="C35" s="32">
        <f>+'[1]Input Screen'!O$13</f>
        <v>7.5</v>
      </c>
      <c r="D35" s="32">
        <f>+'[1]Input Screen'!O$14</f>
        <v>7.5</v>
      </c>
      <c r="E35" s="32">
        <f>+'[1]Input Screen'!O$15</f>
        <v>7.5</v>
      </c>
      <c r="F35" s="32">
        <f>+'[1]Input Screen'!O$16</f>
        <v>7.5</v>
      </c>
      <c r="G35" s="32">
        <f>+'[1]Input Screen'!O$17</f>
        <v>7.5</v>
      </c>
      <c r="H35" s="32">
        <f>+'[1]Input Screen'!O$18</f>
        <v>7.5</v>
      </c>
      <c r="I35" s="32">
        <f>+'[1]Input Screen'!O$19</f>
        <v>7.5</v>
      </c>
      <c r="J35" s="33"/>
      <c r="K35" s="34">
        <f>SUM(C35:I35)</f>
        <v>52.5</v>
      </c>
      <c r="L35" s="64"/>
      <c r="M35" s="64"/>
    </row>
    <row r="36" spans="1:13" ht="15" customHeight="1">
      <c r="A36" s="35"/>
      <c r="B36" s="36" t="s">
        <v>31</v>
      </c>
      <c r="C36" s="34">
        <f>VLOOKUP(C6,'[1]Labor Stds'!A14:Q76,12)</f>
        <v>7.5</v>
      </c>
      <c r="D36" s="34">
        <f>VLOOKUP(D6,'[1]Labor Stds'!A14:Q76,12)</f>
        <v>7.5</v>
      </c>
      <c r="E36" s="34">
        <f>VLOOKUP(E6,'[1]Labor Stds'!A14:Q76,12)</f>
        <v>7.5</v>
      </c>
      <c r="F36" s="34">
        <f>VLOOKUP(F6,'[1]Labor Stds'!A14:Q76,12)</f>
        <v>7.5</v>
      </c>
      <c r="G36" s="34">
        <f>VLOOKUP(G6,'[1]Labor Stds'!A14:Q76,12)</f>
        <v>7.5</v>
      </c>
      <c r="H36" s="34">
        <f>VLOOKUP(H6,'[1]Labor Stds'!A14:Q76,12)</f>
        <v>7.5</v>
      </c>
      <c r="I36" s="34">
        <f>VLOOKUP(I6,'[1]Labor Stds'!A14:Q76,12)</f>
        <v>7.5</v>
      </c>
      <c r="J36" s="33"/>
      <c r="K36" s="34">
        <f>SUM(C36:I36)</f>
        <v>52.5</v>
      </c>
      <c r="L36" s="64"/>
      <c r="M36" s="64"/>
    </row>
    <row r="37" spans="1:13" ht="15" customHeight="1">
      <c r="A37" s="37"/>
      <c r="B37" s="31" t="s">
        <v>32</v>
      </c>
      <c r="C37" s="26">
        <f t="shared" ref="C37:I37" si="8">IF(C35=0,0,C36/C35)</f>
        <v>1</v>
      </c>
      <c r="D37" s="26">
        <f t="shared" si="8"/>
        <v>1</v>
      </c>
      <c r="E37" s="26">
        <f t="shared" si="8"/>
        <v>1</v>
      </c>
      <c r="F37" s="26">
        <f t="shared" si="8"/>
        <v>1</v>
      </c>
      <c r="G37" s="26">
        <f t="shared" si="8"/>
        <v>1</v>
      </c>
      <c r="H37" s="26">
        <f t="shared" si="8"/>
        <v>1</v>
      </c>
      <c r="I37" s="26">
        <f t="shared" si="8"/>
        <v>1</v>
      </c>
      <c r="J37" s="38"/>
      <c r="K37" s="26">
        <f>IF(K35=0,0,K36/K35)</f>
        <v>1</v>
      </c>
      <c r="L37" s="64"/>
      <c r="M37" s="64"/>
    </row>
    <row r="38" spans="1:13" ht="15" customHeight="1">
      <c r="A38" s="49"/>
      <c r="B38" s="40"/>
      <c r="C38" s="24"/>
      <c r="D38" s="24"/>
      <c r="E38" s="24"/>
      <c r="F38" s="24"/>
      <c r="G38" s="24"/>
      <c r="H38" s="24"/>
      <c r="I38" s="24"/>
      <c r="J38" s="24"/>
      <c r="K38" s="24"/>
      <c r="L38" s="64"/>
      <c r="M38" s="64"/>
    </row>
    <row r="39" spans="1:13" ht="15" customHeight="1">
      <c r="A39" s="30" t="str">
        <f>'[1]Week 1'!A39:A41</f>
        <v>Public Areas Attendant                       Grave Shift</v>
      </c>
      <c r="B39" s="31" t="s">
        <v>30</v>
      </c>
      <c r="C39" s="32">
        <f>+'[1]Input Screen'!P$13</f>
        <v>7.5</v>
      </c>
      <c r="D39" s="32">
        <f>+'[1]Input Screen'!P$14</f>
        <v>7.5</v>
      </c>
      <c r="E39" s="32">
        <f>+'[1]Input Screen'!P$15</f>
        <v>15</v>
      </c>
      <c r="F39" s="32">
        <f>+'[1]Input Screen'!P$16</f>
        <v>8</v>
      </c>
      <c r="G39" s="32">
        <f>+'[1]Input Screen'!P$17</f>
        <v>16</v>
      </c>
      <c r="H39" s="32">
        <f>+'[1]Input Screen'!P$18</f>
        <v>15.5</v>
      </c>
      <c r="I39" s="32">
        <f>+'[1]Input Screen'!P$19</f>
        <v>8</v>
      </c>
      <c r="J39" s="33"/>
      <c r="K39" s="34">
        <f>SUM(C39:I39)</f>
        <v>77.5</v>
      </c>
      <c r="L39" s="64"/>
      <c r="M39" s="64"/>
    </row>
    <row r="40" spans="1:13" ht="15" customHeight="1">
      <c r="A40" s="35"/>
      <c r="B40" s="36" t="s">
        <v>31</v>
      </c>
      <c r="C40" s="34">
        <f>VLOOKUP(C6,'[1]Labor Stds'!A14:Q76,13)</f>
        <v>16</v>
      </c>
      <c r="D40" s="34">
        <f>VLOOKUP(D6,'[1]Labor Stds'!A14:Q76,13)</f>
        <v>16</v>
      </c>
      <c r="E40" s="34">
        <f>VLOOKUP(E6,'[1]Labor Stds'!A14:Q76,13)</f>
        <v>16</v>
      </c>
      <c r="F40" s="34">
        <f>VLOOKUP(F6,'[1]Labor Stds'!A14:Q76,13)</f>
        <v>16</v>
      </c>
      <c r="G40" s="34">
        <f>VLOOKUP(G6,'[1]Labor Stds'!A14:Q76,13)</f>
        <v>16</v>
      </c>
      <c r="H40" s="34">
        <f>VLOOKUP(H6,'[1]Labor Stds'!A14:Q76,13)</f>
        <v>16</v>
      </c>
      <c r="I40" s="34">
        <f>VLOOKUP(I6,'[1]Labor Stds'!A14:Q76,13)</f>
        <v>16</v>
      </c>
      <c r="J40" s="41"/>
      <c r="K40" s="34">
        <f>SUM(C40:I40)</f>
        <v>112</v>
      </c>
      <c r="L40" s="64"/>
      <c r="M40" s="64"/>
    </row>
    <row r="41" spans="1:13" ht="15" customHeight="1">
      <c r="A41" s="37"/>
      <c r="B41" s="31" t="s">
        <v>32</v>
      </c>
      <c r="C41" s="26">
        <f t="shared" ref="C41:I41" si="9">IF(C39=0,0,C40/C39)</f>
        <v>2.1333333333333333</v>
      </c>
      <c r="D41" s="26">
        <f t="shared" si="9"/>
        <v>2.1333333333333333</v>
      </c>
      <c r="E41" s="26">
        <f t="shared" si="9"/>
        <v>1.0666666666666667</v>
      </c>
      <c r="F41" s="26">
        <f t="shared" si="9"/>
        <v>2</v>
      </c>
      <c r="G41" s="26">
        <f t="shared" si="9"/>
        <v>1</v>
      </c>
      <c r="H41" s="26">
        <f t="shared" si="9"/>
        <v>1.032258064516129</v>
      </c>
      <c r="I41" s="26">
        <f t="shared" si="9"/>
        <v>2</v>
      </c>
      <c r="J41" s="38"/>
      <c r="K41" s="26">
        <f>IF(K39=0,0,K40/K39)</f>
        <v>1.4451612903225806</v>
      </c>
      <c r="L41" s="64"/>
      <c r="M41" s="64"/>
    </row>
    <row r="42" spans="1:13" ht="15" customHeight="1">
      <c r="A42" s="49"/>
      <c r="B42" s="40"/>
      <c r="C42" s="24"/>
      <c r="D42" s="24"/>
      <c r="E42" s="24"/>
      <c r="F42" s="24"/>
      <c r="G42" s="24"/>
      <c r="H42" s="24"/>
      <c r="I42" s="24"/>
      <c r="J42" s="24"/>
      <c r="K42" s="24"/>
      <c r="L42" s="64"/>
      <c r="M42" s="64"/>
    </row>
    <row r="43" spans="1:13" ht="15" customHeight="1">
      <c r="A43" s="30" t="s">
        <v>39</v>
      </c>
      <c r="B43" s="31" t="s">
        <v>30</v>
      </c>
      <c r="C43" s="32">
        <f>+'[1]Input Screen'!Q$13</f>
        <v>23.5</v>
      </c>
      <c r="D43" s="32">
        <f>+'[1]Input Screen'!Q$14</f>
        <v>24</v>
      </c>
      <c r="E43" s="32">
        <f>+'[1]Input Screen'!Q$15</f>
        <v>32</v>
      </c>
      <c r="F43" s="32">
        <f>+'[1]Input Screen'!Q$16</f>
        <v>23.5</v>
      </c>
      <c r="G43" s="32">
        <f>+'[1]Input Screen'!Q$17</f>
        <v>23.5</v>
      </c>
      <c r="H43" s="32">
        <f>+'[1]Input Screen'!Q$18</f>
        <v>28.5</v>
      </c>
      <c r="I43" s="32">
        <f>+'[1]Input Screen'!Q$19</f>
        <v>23.5</v>
      </c>
      <c r="J43" s="33"/>
      <c r="K43" s="34">
        <f>SUM(C43:I43)</f>
        <v>178.5</v>
      </c>
      <c r="L43" s="64"/>
      <c r="M43" s="64"/>
    </row>
    <row r="44" spans="1:13" ht="15" customHeight="1">
      <c r="A44" s="35"/>
      <c r="B44" s="36" t="s">
        <v>31</v>
      </c>
      <c r="C44" s="34">
        <f>VLOOKUP(C11,'[1]Labor Stds'!A14:Q76,14)</f>
        <v>32</v>
      </c>
      <c r="D44" s="34">
        <f>VLOOKUP(D11,'[1]Labor Stds'!A14:Q76,14)</f>
        <v>32</v>
      </c>
      <c r="E44" s="34">
        <f>VLOOKUP(E11,'[1]Labor Stds'!A14:Q76,14)</f>
        <v>32</v>
      </c>
      <c r="F44" s="34">
        <f>VLOOKUP(F11,'[1]Labor Stds'!A14:Q76,14)</f>
        <v>32</v>
      </c>
      <c r="G44" s="34">
        <f>VLOOKUP(G11,'[1]Labor Stds'!A14:Q76,14)</f>
        <v>32</v>
      </c>
      <c r="H44" s="34">
        <f>VLOOKUP(H11,'[1]Labor Stds'!A14:Q76,14)</f>
        <v>32</v>
      </c>
      <c r="I44" s="34">
        <f>VLOOKUP(I11,'[1]Labor Stds'!A14:Q76,14)</f>
        <v>16.530612244897959</v>
      </c>
      <c r="J44" s="33"/>
      <c r="K44" s="34">
        <f>SUM(C44:I44)</f>
        <v>208.53061224489795</v>
      </c>
      <c r="L44" s="64"/>
      <c r="M44" s="64"/>
    </row>
    <row r="45" spans="1:13" ht="15" customHeight="1">
      <c r="A45" s="37"/>
      <c r="B45" s="31" t="s">
        <v>32</v>
      </c>
      <c r="C45" s="26">
        <f t="shared" ref="C45:I45" si="10">IF(C43=0,0,C44/C43)</f>
        <v>1.3617021276595744</v>
      </c>
      <c r="D45" s="26">
        <f t="shared" si="10"/>
        <v>1.3333333333333333</v>
      </c>
      <c r="E45" s="26">
        <f t="shared" si="10"/>
        <v>1</v>
      </c>
      <c r="F45" s="26">
        <f t="shared" si="10"/>
        <v>1.3617021276595744</v>
      </c>
      <c r="G45" s="26">
        <f t="shared" si="10"/>
        <v>1.3617021276595744</v>
      </c>
      <c r="H45" s="26">
        <f t="shared" si="10"/>
        <v>1.1228070175438596</v>
      </c>
      <c r="I45" s="26">
        <f t="shared" si="10"/>
        <v>0.70343030829353015</v>
      </c>
      <c r="J45" s="38"/>
      <c r="K45" s="26">
        <f>IF(K43=0,0,K44/K43)</f>
        <v>1.168238724061053</v>
      </c>
      <c r="L45" s="64"/>
      <c r="M45" s="64"/>
    </row>
    <row r="46" spans="1:13" ht="15" customHeight="1">
      <c r="A46" s="49"/>
      <c r="B46" s="40"/>
      <c r="C46" s="24"/>
      <c r="D46" s="24"/>
      <c r="E46" s="24"/>
      <c r="F46" s="24"/>
      <c r="G46" s="24"/>
      <c r="H46" s="24"/>
      <c r="I46" s="24"/>
      <c r="J46" s="24"/>
      <c r="K46" s="24"/>
      <c r="L46" s="64"/>
      <c r="M46" s="64"/>
    </row>
    <row r="47" spans="1:13" ht="15" customHeight="1">
      <c r="A47" s="30" t="str">
        <f>'[1]Week 1'!A47:A49</f>
        <v>Rooms Coordinator                              AM Shift</v>
      </c>
      <c r="B47" s="31" t="s">
        <v>30</v>
      </c>
      <c r="C47" s="32">
        <f>+'[1]Input Screen'!R$13</f>
        <v>8</v>
      </c>
      <c r="D47" s="32">
        <f>+'[1]Input Screen'!R$14</f>
        <v>7.5</v>
      </c>
      <c r="E47" s="32">
        <f>+'[1]Input Screen'!R$15</f>
        <v>8</v>
      </c>
      <c r="F47" s="32">
        <f>+'[1]Input Screen'!R$16</f>
        <v>8</v>
      </c>
      <c r="G47" s="32">
        <f>+'[1]Input Screen'!R$17</f>
        <v>8</v>
      </c>
      <c r="H47" s="32">
        <f>+'[1]Input Screen'!R$18</f>
        <v>8</v>
      </c>
      <c r="I47" s="32">
        <f>+'[1]Input Screen'!R$19</f>
        <v>0</v>
      </c>
      <c r="J47" s="33"/>
      <c r="K47" s="34">
        <f>SUM(C47:I47)</f>
        <v>47.5</v>
      </c>
      <c r="L47" s="64"/>
      <c r="M47" s="64"/>
    </row>
    <row r="48" spans="1:13" ht="15" customHeight="1">
      <c r="A48" s="35"/>
      <c r="B48" s="36" t="s">
        <v>31</v>
      </c>
      <c r="C48" s="34">
        <f>VLOOKUP(C11,'[1]Labor Stds'!A14:Q76,15)</f>
        <v>8</v>
      </c>
      <c r="D48" s="34">
        <f>VLOOKUP(D11,'[1]Labor Stds'!A14:Q76,15)</f>
        <v>8</v>
      </c>
      <c r="E48" s="34">
        <f>VLOOKUP(E11,'[1]Labor Stds'!A14:Q76,15)</f>
        <v>8</v>
      </c>
      <c r="F48" s="34">
        <f>VLOOKUP(F11,'[1]Labor Stds'!A14:Q76,15)</f>
        <v>8</v>
      </c>
      <c r="G48" s="34">
        <f>VLOOKUP(G11,'[1]Labor Stds'!A14:Q76,15)</f>
        <v>8</v>
      </c>
      <c r="H48" s="34">
        <f>VLOOKUP(H11,'[1]Labor Stds'!A14:Q76,15)</f>
        <v>8</v>
      </c>
      <c r="I48" s="34">
        <f>VLOOKUP(I11,'[1]Labor Stds'!A14:Q76,15)</f>
        <v>8</v>
      </c>
      <c r="J48" s="33"/>
      <c r="K48" s="34">
        <f>SUM(C48:I48)</f>
        <v>56</v>
      </c>
      <c r="L48" s="64"/>
      <c r="M48" s="64"/>
    </row>
    <row r="49" spans="1:13" ht="15" customHeight="1">
      <c r="A49" s="37"/>
      <c r="B49" s="31" t="s">
        <v>32</v>
      </c>
      <c r="C49" s="26">
        <f t="shared" ref="C49:I49" si="11">IF(C47=0,0,C48/C47)</f>
        <v>1</v>
      </c>
      <c r="D49" s="26">
        <f t="shared" si="11"/>
        <v>1.0666666666666667</v>
      </c>
      <c r="E49" s="26">
        <f t="shared" si="11"/>
        <v>1</v>
      </c>
      <c r="F49" s="26">
        <f t="shared" si="11"/>
        <v>1</v>
      </c>
      <c r="G49" s="26">
        <f t="shared" si="11"/>
        <v>1</v>
      </c>
      <c r="H49" s="26">
        <f t="shared" si="11"/>
        <v>1</v>
      </c>
      <c r="I49" s="26">
        <f t="shared" si="11"/>
        <v>0</v>
      </c>
      <c r="J49" s="38"/>
      <c r="K49" s="26">
        <f>IF(K47=0,0,K48/K47)</f>
        <v>1.1789473684210525</v>
      </c>
      <c r="L49" s="64"/>
      <c r="M49" s="64"/>
    </row>
    <row r="50" spans="1:13" ht="15" customHeight="1">
      <c r="A50" s="49"/>
      <c r="B50" s="40"/>
      <c r="C50" s="24"/>
      <c r="D50" s="24"/>
      <c r="E50" s="24"/>
      <c r="F50" s="24"/>
      <c r="G50" s="24"/>
      <c r="H50" s="24"/>
      <c r="I50" s="24"/>
      <c r="J50" s="24"/>
      <c r="K50" s="24"/>
      <c r="L50" s="64"/>
      <c r="M50" s="64"/>
    </row>
    <row r="51" spans="1:13" ht="15" customHeight="1">
      <c r="A51" s="30" t="str">
        <f>'[1]Week 1'!A51:A53</f>
        <v xml:space="preserve">AM &amp; PM FLOOR Supervisors                          </v>
      </c>
      <c r="B51" s="31" t="s">
        <v>30</v>
      </c>
      <c r="C51" s="32">
        <f>+'[1]Input Screen'!S$13</f>
        <v>1.1000000000000001</v>
      </c>
      <c r="D51" s="32">
        <f>+'[1]Input Screen'!S$14</f>
        <v>16</v>
      </c>
      <c r="E51" s="32">
        <f>+'[1]Input Screen'!S$15</f>
        <v>16</v>
      </c>
      <c r="F51" s="32">
        <f>+'[1]Input Screen'!S$16</f>
        <v>16</v>
      </c>
      <c r="G51" s="32">
        <f>+'[1]Input Screen'!S$17</f>
        <v>15.9</v>
      </c>
      <c r="H51" s="32">
        <f>+'[1]Input Screen'!S$18</f>
        <v>23</v>
      </c>
      <c r="I51" s="32">
        <f>+'[1]Input Screen'!S$19</f>
        <v>16</v>
      </c>
      <c r="J51" s="33"/>
      <c r="K51" s="34">
        <f>SUM(C51:I51)</f>
        <v>104</v>
      </c>
      <c r="L51" s="64"/>
      <c r="M51" s="64"/>
    </row>
    <row r="52" spans="1:13" ht="15" customHeight="1">
      <c r="A52" s="35"/>
      <c r="B52" s="36" t="s">
        <v>31</v>
      </c>
      <c r="C52" s="34">
        <f>VLOOKUP(C11,'[1]Labor Stds'!A14:Q76,16)</f>
        <v>16</v>
      </c>
      <c r="D52" s="34">
        <f>VLOOKUP(D11,'[1]Labor Stds'!A14:Q76,16)</f>
        <v>16</v>
      </c>
      <c r="E52" s="34">
        <f>VLOOKUP(E11,'[1]Labor Stds'!A14:Q76,16)</f>
        <v>16</v>
      </c>
      <c r="F52" s="34">
        <f>VLOOKUP(F11,'[1]Labor Stds'!A14:Q76,16)</f>
        <v>16</v>
      </c>
      <c r="G52" s="34">
        <f>VLOOKUP(G11,'[1]Labor Stds'!A14:Q76,16)</f>
        <v>16</v>
      </c>
      <c r="H52" s="34">
        <f>VLOOKUP(H11,'[1]Labor Stds'!A14:Q76,16)</f>
        <v>16</v>
      </c>
      <c r="I52" s="34">
        <f>VLOOKUP(I11,'[1]Labor Stds'!A14:Q76,16)</f>
        <v>16</v>
      </c>
      <c r="J52" s="33"/>
      <c r="K52" s="34">
        <f>SUM(C52:I52)</f>
        <v>112</v>
      </c>
      <c r="L52" s="64"/>
      <c r="M52" s="64"/>
    </row>
    <row r="53" spans="1:13" ht="15" customHeight="1">
      <c r="A53" s="37"/>
      <c r="B53" s="31" t="s">
        <v>32</v>
      </c>
      <c r="C53" s="26">
        <f t="shared" ref="C53:I53" si="12">IF(C51=0,0,C52/C51)</f>
        <v>14.545454545454545</v>
      </c>
      <c r="D53" s="26">
        <f t="shared" si="12"/>
        <v>1</v>
      </c>
      <c r="E53" s="26">
        <f t="shared" si="12"/>
        <v>1</v>
      </c>
      <c r="F53" s="26">
        <f t="shared" si="12"/>
        <v>1</v>
      </c>
      <c r="G53" s="26">
        <f t="shared" si="12"/>
        <v>1.0062893081761006</v>
      </c>
      <c r="H53" s="26">
        <f t="shared" si="12"/>
        <v>0.69565217391304346</v>
      </c>
      <c r="I53" s="26">
        <f t="shared" si="12"/>
        <v>1</v>
      </c>
      <c r="J53" s="38"/>
      <c r="K53" s="26">
        <f>IF(K51=0,0,K52/K51)</f>
        <v>1.0769230769230769</v>
      </c>
      <c r="L53" s="64"/>
      <c r="M53" s="64"/>
    </row>
    <row r="54" spans="1:13" ht="15" customHeight="1">
      <c r="A54" s="49"/>
      <c r="B54" s="40"/>
      <c r="C54" s="24"/>
      <c r="D54" s="24"/>
      <c r="E54" s="24"/>
      <c r="F54" s="24"/>
      <c r="G54" s="24"/>
      <c r="H54" s="24"/>
      <c r="I54" s="24"/>
      <c r="J54" s="24"/>
      <c r="K54" s="24"/>
      <c r="L54" s="64"/>
      <c r="M54" s="64"/>
    </row>
    <row r="55" spans="1:13" ht="15" customHeight="1">
      <c r="A55" s="30" t="str">
        <f>'[1]Week 1'!A55:A57</f>
        <v>Floor Managers                         AM Shift</v>
      </c>
      <c r="B55" s="31" t="s">
        <v>30</v>
      </c>
      <c r="C55" s="32">
        <f>+'[1]Input Screen'!T$13</f>
        <v>11.43</v>
      </c>
      <c r="D55" s="32">
        <f>+'[1]Input Screen'!T$14</f>
        <v>11.43</v>
      </c>
      <c r="E55" s="32">
        <f>+'[1]Input Screen'!T$15</f>
        <v>11.43</v>
      </c>
      <c r="F55" s="32">
        <f>+'[1]Input Screen'!T$16</f>
        <v>11.43</v>
      </c>
      <c r="G55" s="32">
        <f>+'[1]Input Screen'!T$17</f>
        <v>11.43</v>
      </c>
      <c r="H55" s="32">
        <f>+'[1]Input Screen'!T$18</f>
        <v>11.43</v>
      </c>
      <c r="I55" s="32">
        <f>+'[1]Input Screen'!T$19</f>
        <v>11.43</v>
      </c>
      <c r="J55" s="33"/>
      <c r="K55" s="34">
        <f>SUM(C55:I55)</f>
        <v>80.009999999999991</v>
      </c>
      <c r="L55" s="64"/>
    </row>
    <row r="56" spans="1:13" ht="15" customHeight="1">
      <c r="A56" s="35"/>
      <c r="B56" s="36" t="s">
        <v>31</v>
      </c>
      <c r="C56" s="34">
        <f>VLOOKUP(C11,'[1]Labor Stds'!A14:Q76,17)</f>
        <v>11.43</v>
      </c>
      <c r="D56" s="34">
        <f>VLOOKUP(D11,'[1]Labor Stds'!A14:Q76,17)</f>
        <v>11.43</v>
      </c>
      <c r="E56" s="34">
        <f>VLOOKUP(E11,'[1]Labor Stds'!A14:Q76,17)</f>
        <v>11.43</v>
      </c>
      <c r="F56" s="34">
        <f>VLOOKUP(F11,'[1]Labor Stds'!A14:Q76,17)</f>
        <v>11.43</v>
      </c>
      <c r="G56" s="34">
        <f>VLOOKUP(G11,'[1]Labor Stds'!A14:Q76,17)</f>
        <v>11.43</v>
      </c>
      <c r="H56" s="34">
        <f>VLOOKUP(H11,'[1]Labor Stds'!A14:Q76,17)</f>
        <v>11.43</v>
      </c>
      <c r="I56" s="34">
        <f>VLOOKUP(I11,'[1]Labor Stds'!A14:Q76,17)</f>
        <v>11.43</v>
      </c>
      <c r="J56" s="33"/>
      <c r="K56" s="34">
        <f>SUM(C56:I56)</f>
        <v>80.009999999999991</v>
      </c>
      <c r="L56" s="64"/>
    </row>
    <row r="57" spans="1:13" ht="15" customHeight="1">
      <c r="A57" s="37"/>
      <c r="B57" s="31" t="s">
        <v>32</v>
      </c>
      <c r="C57" s="26">
        <f t="shared" ref="C57:I57" si="13">IF(C55=0,0,C56/C55)</f>
        <v>1</v>
      </c>
      <c r="D57" s="26">
        <f>IF(D55=0,0,D56/D55)</f>
        <v>1</v>
      </c>
      <c r="E57" s="26">
        <f t="shared" si="13"/>
        <v>1</v>
      </c>
      <c r="F57" s="26">
        <f t="shared" si="13"/>
        <v>1</v>
      </c>
      <c r="G57" s="26">
        <f t="shared" si="13"/>
        <v>1</v>
      </c>
      <c r="H57" s="26">
        <f t="shared" si="13"/>
        <v>1</v>
      </c>
      <c r="I57" s="26">
        <f t="shared" si="13"/>
        <v>1</v>
      </c>
      <c r="J57" s="38"/>
      <c r="K57" s="26">
        <f>IF(K55=0,0,K56/K55)</f>
        <v>1</v>
      </c>
      <c r="L57" s="64"/>
    </row>
    <row r="58" spans="1:13" ht="15" customHeight="1">
      <c r="A58" s="49"/>
      <c r="B58" s="44"/>
      <c r="C58" s="45"/>
      <c r="D58" s="45"/>
      <c r="E58" s="45"/>
      <c r="F58" s="45"/>
      <c r="G58" s="45"/>
      <c r="H58" s="45"/>
      <c r="I58" s="45"/>
      <c r="J58" s="46"/>
      <c r="K58" s="45"/>
      <c r="L58" s="64"/>
    </row>
    <row r="59" spans="1:13" ht="15" customHeight="1">
      <c r="A59" s="30" t="str">
        <f>'[1]Week 1'!A59:A61</f>
        <v>Overtime Premium Cost</v>
      </c>
      <c r="B59" s="31" t="s">
        <v>44</v>
      </c>
      <c r="C59" s="32">
        <f>+'[1]Input Screen'!U$13</f>
        <v>0</v>
      </c>
      <c r="D59" s="32">
        <f>+'[1]Input Screen'!U$14</f>
        <v>0</v>
      </c>
      <c r="E59" s="32">
        <f>+'[1]Input Screen'!U$15</f>
        <v>0</v>
      </c>
      <c r="F59" s="32">
        <f>+'[1]Input Screen'!U$16</f>
        <v>0</v>
      </c>
      <c r="G59" s="32">
        <f>+'[1]Input Screen'!U$17</f>
        <v>0</v>
      </c>
      <c r="H59" s="32">
        <f>+'[1]Input Screen'!U$18</f>
        <v>0.1</v>
      </c>
      <c r="I59" s="32">
        <f>+'[1]Input Screen'!U$19</f>
        <v>0.1</v>
      </c>
      <c r="J59" s="33"/>
      <c r="K59" s="34">
        <f>SUM(C59:I59)</f>
        <v>0.2</v>
      </c>
      <c r="L59" s="64"/>
    </row>
    <row r="60" spans="1:13" ht="15" customHeight="1">
      <c r="A60" s="35"/>
      <c r="B60" s="36" t="s">
        <v>45</v>
      </c>
      <c r="C60" s="47">
        <f>C59*'[1]Labor Stds'!$S$10</f>
        <v>0</v>
      </c>
      <c r="D60" s="47">
        <f>D59*'[1]Labor Stds'!$S$10</f>
        <v>0</v>
      </c>
      <c r="E60" s="47">
        <f>E59*'[1]Labor Stds'!$S$10</f>
        <v>0</v>
      </c>
      <c r="F60" s="47">
        <f>F59*'[1]Labor Stds'!$S$10</f>
        <v>0</v>
      </c>
      <c r="G60" s="47">
        <f>G59*'[1]Labor Stds'!$S$10</f>
        <v>0</v>
      </c>
      <c r="H60" s="47">
        <f>H59*'[1]Labor Stds'!$S$10</f>
        <v>2.3794500000000007</v>
      </c>
      <c r="I60" s="47">
        <f>I59*'[1]Labor Stds'!$S$10</f>
        <v>2.3794500000000007</v>
      </c>
      <c r="J60" s="33"/>
      <c r="K60" s="47">
        <f>SUM(C60:I60)</f>
        <v>4.7589000000000015</v>
      </c>
      <c r="L60" s="64"/>
    </row>
    <row r="61" spans="1:13" ht="15" customHeight="1">
      <c r="A61" s="37"/>
      <c r="B61" s="31" t="s">
        <v>43</v>
      </c>
      <c r="C61" s="47">
        <f>C60/3</f>
        <v>0</v>
      </c>
      <c r="D61" s="47">
        <f t="shared" ref="D61:I61" si="14">D60/3</f>
        <v>0</v>
      </c>
      <c r="E61" s="47">
        <f t="shared" si="14"/>
        <v>0</v>
      </c>
      <c r="F61" s="47">
        <f t="shared" si="14"/>
        <v>0</v>
      </c>
      <c r="G61" s="47">
        <f t="shared" si="14"/>
        <v>0</v>
      </c>
      <c r="H61" s="47">
        <f t="shared" si="14"/>
        <v>0.79315000000000024</v>
      </c>
      <c r="I61" s="47">
        <f t="shared" si="14"/>
        <v>0.79315000000000024</v>
      </c>
      <c r="J61" s="48"/>
      <c r="K61" s="47">
        <f>SUM(C61:I61)</f>
        <v>1.5863000000000005</v>
      </c>
      <c r="L61" s="64"/>
    </row>
    <row r="62" spans="1:13" ht="15" customHeight="1">
      <c r="A62" s="49"/>
      <c r="B62" s="40"/>
      <c r="C62" s="24"/>
      <c r="D62" s="24"/>
      <c r="E62" s="24"/>
      <c r="F62" s="24"/>
      <c r="G62" s="24"/>
      <c r="H62" s="24"/>
      <c r="I62" s="24"/>
      <c r="J62" s="24"/>
      <c r="K62" s="24"/>
      <c r="L62" s="64"/>
    </row>
    <row r="63" spans="1:13" ht="15" customHeight="1">
      <c r="A63" s="30" t="str">
        <f>'[1]Week 1'!A63:A65</f>
        <v>Total Labor Hours</v>
      </c>
      <c r="B63" s="31" t="s">
        <v>30</v>
      </c>
      <c r="C63" s="25">
        <f>SUM(C15,C19,C23,C27,C31,C35,C39,C43,C47,C51,C55)</f>
        <v>201.93</v>
      </c>
      <c r="D63" s="25">
        <f t="shared" ref="D63:I64" si="15">SUM(D15,D19,D23,D27,D31,D35,D39,D43,D47,D51,D55)</f>
        <v>227.43</v>
      </c>
      <c r="E63" s="25">
        <f t="shared" si="15"/>
        <v>232.13</v>
      </c>
      <c r="F63" s="25">
        <f t="shared" si="15"/>
        <v>207.33</v>
      </c>
      <c r="G63" s="25">
        <f t="shared" si="15"/>
        <v>226.63000000000002</v>
      </c>
      <c r="H63" s="25">
        <f t="shared" si="15"/>
        <v>235.83</v>
      </c>
      <c r="I63" s="25">
        <f t="shared" si="15"/>
        <v>144.93</v>
      </c>
      <c r="J63" s="24"/>
      <c r="K63" s="25">
        <f>SUM(C63:I63)</f>
        <v>1476.21</v>
      </c>
      <c r="L63" s="72"/>
    </row>
    <row r="64" spans="1:13" ht="15" customHeight="1">
      <c r="A64" s="35"/>
      <c r="B64" s="36" t="s">
        <v>31</v>
      </c>
      <c r="C64" s="25">
        <f>SUM(C16,C20,C24,C28,C32,C36,C40,C44,C48,C52,C56)</f>
        <v>240.93</v>
      </c>
      <c r="D64" s="25">
        <f t="shared" si="15"/>
        <v>237.64428571428573</v>
      </c>
      <c r="E64" s="25">
        <f t="shared" si="15"/>
        <v>238.35857142857145</v>
      </c>
      <c r="F64" s="25">
        <f t="shared" si="15"/>
        <v>228.35857142857145</v>
      </c>
      <c r="G64" s="25">
        <f t="shared" si="15"/>
        <v>230.93</v>
      </c>
      <c r="H64" s="25">
        <f t="shared" si="15"/>
        <v>233.43</v>
      </c>
      <c r="I64" s="25">
        <f t="shared" si="15"/>
        <v>151.53204081632654</v>
      </c>
      <c r="J64" s="33"/>
      <c r="K64" s="25">
        <f>SUM(C64:I64)</f>
        <v>1561.1834693877554</v>
      </c>
      <c r="L64" s="64"/>
    </row>
    <row r="65" spans="1:12">
      <c r="A65" s="37"/>
      <c r="B65" s="31" t="s">
        <v>32</v>
      </c>
      <c r="C65" s="26">
        <f t="shared" ref="C65:I65" si="16">IF(C63=0,0,C64/C63)</f>
        <v>1.1931362353290744</v>
      </c>
      <c r="D65" s="26">
        <f t="shared" si="16"/>
        <v>1.044911778192348</v>
      </c>
      <c r="E65" s="26">
        <f t="shared" si="16"/>
        <v>1.0268322553249105</v>
      </c>
      <c r="F65" s="26">
        <f t="shared" si="16"/>
        <v>1.1014256085881031</v>
      </c>
      <c r="G65" s="26">
        <f t="shared" si="16"/>
        <v>1.0189736575034196</v>
      </c>
      <c r="H65" s="26">
        <f t="shared" si="16"/>
        <v>0.98982317771275918</v>
      </c>
      <c r="I65" s="26">
        <f t="shared" si="16"/>
        <v>1.0455533072264303</v>
      </c>
      <c r="J65" s="38"/>
      <c r="K65" s="26">
        <f>IF(K63=0,0,K64/K63)</f>
        <v>1.0575619115083594</v>
      </c>
      <c r="L65" s="64"/>
    </row>
    <row r="66" spans="1:12">
      <c r="A66" s="51"/>
      <c r="B66" s="44"/>
      <c r="C66" s="52"/>
      <c r="D66" s="52"/>
      <c r="E66" s="52"/>
      <c r="F66" s="52"/>
      <c r="G66" s="52"/>
      <c r="H66" s="52"/>
      <c r="I66" s="52"/>
      <c r="J66" s="38"/>
      <c r="K66" s="52"/>
      <c r="L66" s="64"/>
    </row>
    <row r="67" spans="1:12">
      <c r="A67" s="30" t="s">
        <v>47</v>
      </c>
      <c r="B67" s="31" t="s">
        <v>48</v>
      </c>
      <c r="C67" s="47">
        <f>C15*'[1]Labor Stds'!$G$10+C19*'[1]Labor Stds'!$H$10+C23*'[1]Labor Stds'!$I$10+C27*'[1]Labor Stds'!$J$10+C31*'[1]Labor Stds'!$K$10+C35*'[1]Labor Stds'!$L$10+C39*'[1]Labor Stds'!$M$10+C43*'[1]Labor Stds'!$N$10+C47*'[1]Labor Stds'!$O$10+C51*'[1]Labor Stds'!$P$10+C55*'[1]Labor Stds'!$Q$10+C61</f>
        <v>2809.9405000000002</v>
      </c>
      <c r="D67" s="47">
        <f>D15*'[1]Labor Stds'!$G$10+D19*'[1]Labor Stds'!$H$10+D23*'[1]Labor Stds'!$I$10+D27*'[1]Labor Stds'!$J$10+D31*'[1]Labor Stds'!$K$10+D35*'[1]Labor Stds'!$L$10+D39*'[1]Labor Stds'!$M$10+D43*'[1]Labor Stds'!$N$10+D47*'[1]Labor Stds'!$O$10+D51*'[1]Labor Stds'!$P$10+D55*'[1]Labor Stds'!$Q$10+D61</f>
        <v>3158.2265000000002</v>
      </c>
      <c r="E67" s="47">
        <f>E15*'[1]Labor Stds'!$G$10+E19*'[1]Labor Stds'!$H$10+E23*'[1]Labor Stds'!$I$10+E27*'[1]Labor Stds'!$J$10+E31*'[1]Labor Stds'!$K$10+E35*'[1]Labor Stds'!$L$10+E39*'[1]Labor Stds'!$M$10+E43*'[1]Labor Stds'!$N$10+E47*'[1]Labor Stds'!$O$10+E51*'[1]Labor Stds'!$P$10+E55*'[1]Labor Stds'!$Q$10+E61</f>
        <v>3221.4185000000002</v>
      </c>
      <c r="F67" s="47">
        <f>F15*'[1]Labor Stds'!$G$10+F19*'[1]Labor Stds'!$H$10+F23*'[1]Labor Stds'!$I$10+F27*'[1]Labor Stds'!$J$10+F31*'[1]Labor Stds'!$K$10+F35*'[1]Labor Stds'!$L$10+F39*'[1]Labor Stds'!$M$10+F43*'[1]Labor Stds'!$N$10+F47*'[1]Labor Stds'!$O$10+F51*'[1]Labor Stds'!$P$10+F55*'[1]Labor Stds'!$Q$10+F61</f>
        <v>2892.5705000000003</v>
      </c>
      <c r="G67" s="47">
        <f>G15*'[1]Labor Stds'!$G$10+G19*'[1]Labor Stds'!$H$10+G23*'[1]Labor Stds'!$I$10+G27*'[1]Labor Stds'!$J$10+G31*'[1]Labor Stds'!$K$10+G35*'[1]Labor Stds'!$L$10+G39*'[1]Labor Stds'!$M$10+G43*'[1]Labor Stds'!$N$10+G47*'[1]Labor Stds'!$O$10+G51*'[1]Labor Stds'!$P$10+G55*'[1]Labor Stds'!$Q$10+G61</f>
        <v>3148.4144999999999</v>
      </c>
      <c r="H67" s="47">
        <f>H15*'[1]Labor Stds'!$G$10+H19*'[1]Labor Stds'!$H$10+H23*'[1]Labor Stds'!$I$10+H27*'[1]Labor Stds'!$J$10+H31*'[1]Labor Stds'!$K$10+H35*'[1]Labor Stds'!$L$10+H39*'[1]Labor Stds'!$M$10+H43*'[1]Labor Stds'!$N$10+H47*'[1]Labor Stds'!$O$10+H51*'[1]Labor Stds'!$P$10+H55*'[1]Labor Stds'!$Q$10+H61</f>
        <v>3276.4536500000004</v>
      </c>
      <c r="I67" s="47">
        <f>I15*'[1]Labor Stds'!$G$10+I19*'[1]Labor Stds'!$H$10+I23*'[1]Labor Stds'!$I$10+I27*'[1]Labor Stds'!$J$10+I31*'[1]Labor Stds'!$K$10+I35*'[1]Labor Stds'!$L$10+I39*'[1]Labor Stds'!$M$10+I43*'[1]Labor Stds'!$N$10+I47*'[1]Labor Stds'!$O$10+I51*'[1]Labor Stds'!$P$10+I55*'[1]Labor Stds'!$Q$10+I61</f>
        <v>2052.0196500000002</v>
      </c>
      <c r="J67" s="24"/>
      <c r="K67" s="47">
        <f>SUM(C67:I67)</f>
        <v>20559.043799999999</v>
      </c>
      <c r="L67" s="64"/>
    </row>
    <row r="68" spans="1:12">
      <c r="A68" s="35"/>
      <c r="B68" s="36" t="s">
        <v>49</v>
      </c>
      <c r="C68" s="47">
        <f>C16*'[1]Labor Stds'!$G$10+C20*'[1]Labor Stds'!$H$10+C24*'[1]Labor Stds'!$I$10+C28*'[1]Labor Stds'!$J$10+C32*'[1]Labor Stds'!$K$10+C36*'[1]Labor Stds'!$L$10+C40*'[1]Labor Stds'!$M$10+C44*'[1]Labor Stds'!$N$10+C48*'[1]Labor Stds'!$O$10+C52*'[1]Labor Stds'!$P$10+C56*'[1]Labor Stds'!$Q$10</f>
        <v>3338.1065000000003</v>
      </c>
      <c r="D68" s="47">
        <f>D16*'[1]Labor Stds'!$G$10+D20*'[1]Labor Stds'!$H$10+D24*'[1]Labor Stds'!$I$10+D28*'[1]Labor Stds'!$J$10+D32*'[1]Labor Stds'!$K$10+D36*'[1]Labor Stds'!$L$10+D40*'[1]Labor Stds'!$M$10+D44*'[1]Labor Stds'!$N$10+D48*'[1]Labor Stds'!$O$10+D52*'[1]Labor Stds'!$P$10+D56*'[1]Labor Stds'!$Q$10</f>
        <v>3294.5379285714284</v>
      </c>
      <c r="E68" s="47">
        <f>E16*'[1]Labor Stds'!$G$10+E20*'[1]Labor Stds'!$H$10+E24*'[1]Labor Stds'!$I$10+E28*'[1]Labor Stds'!$J$10+E32*'[1]Labor Stds'!$K$10+E36*'[1]Labor Stds'!$L$10+E40*'[1]Labor Stds'!$M$10+E44*'[1]Labor Stds'!$N$10+E48*'[1]Labor Stds'!$O$10+E52*'[1]Labor Stds'!$P$10+E56*'[1]Labor Stds'!$Q$10</f>
        <v>3304.0093571428574</v>
      </c>
      <c r="F68" s="47">
        <f>F16*'[1]Labor Stds'!$G$10+F20*'[1]Labor Stds'!$H$10+F24*'[1]Labor Stds'!$I$10+F28*'[1]Labor Stds'!$J$10+F32*'[1]Labor Stds'!$K$10+F36*'[1]Labor Stds'!$L$10+F40*'[1]Labor Stds'!$M$10+F44*'[1]Labor Stds'!$N$10+F48*'[1]Labor Stds'!$O$10+F52*'[1]Labor Stds'!$P$10+F56*'[1]Labor Stds'!$Q$10</f>
        <v>3171.4093571428575</v>
      </c>
      <c r="G68" s="47">
        <f>G16*'[1]Labor Stds'!$G$10+G20*'[1]Labor Stds'!$H$10+G24*'[1]Labor Stds'!$I$10+G28*'[1]Labor Stds'!$J$10+G32*'[1]Labor Stds'!$K$10+G36*'[1]Labor Stds'!$L$10+G40*'[1]Labor Stds'!$M$10+G44*'[1]Labor Stds'!$N$10+G48*'[1]Labor Stds'!$O$10+G52*'[1]Labor Stds'!$P$10+G56*'[1]Labor Stds'!$Q$10</f>
        <v>3205.5065</v>
      </c>
      <c r="H68" s="47">
        <f>H16*'[1]Labor Stds'!$G$10+H20*'[1]Labor Stds'!$H$10+H24*'[1]Labor Stds'!$I$10+H28*'[1]Labor Stds'!$J$10+H32*'[1]Labor Stds'!$K$10+H36*'[1]Labor Stds'!$L$10+H40*'[1]Labor Stds'!$M$10+H44*'[1]Labor Stds'!$N$10+H48*'[1]Labor Stds'!$O$10+H52*'[1]Labor Stds'!$P$10+H56*'[1]Labor Stds'!$Q$10</f>
        <v>3238.6565000000001</v>
      </c>
      <c r="I68" s="47">
        <f>I16*'[1]Labor Stds'!$G$10+I20*'[1]Labor Stds'!$H$10+I24*'[1]Labor Stds'!$I$10+I28*'[1]Labor Stds'!$J$10+I32*'[1]Labor Stds'!$K$10+I36*'[1]Labor Stds'!$L$10+I40*'[1]Labor Stds'!$M$10+I44*'[1]Labor Stds'!$N$10+I48*'[1]Labor Stds'!$O$10+I52*'[1]Labor Stds'!$P$10+I56*'[1]Labor Stds'!$Q$10</f>
        <v>2152.6895612244898</v>
      </c>
      <c r="J68" s="33"/>
      <c r="K68" s="47">
        <f>SUM(C68:I68)</f>
        <v>21704.915704081635</v>
      </c>
      <c r="L68" s="64"/>
    </row>
    <row r="69" spans="1:12">
      <c r="A69" s="37"/>
      <c r="B69" s="31" t="s">
        <v>32</v>
      </c>
      <c r="C69" s="26">
        <f t="shared" ref="C69:I69" si="17">IF(C67=0,0,C68/C67)</f>
        <v>1.1879634106131429</v>
      </c>
      <c r="D69" s="26">
        <f t="shared" si="17"/>
        <v>1.0431607513176868</v>
      </c>
      <c r="E69" s="26">
        <f t="shared" si="17"/>
        <v>1.0256380402430969</v>
      </c>
      <c r="F69" s="26">
        <f t="shared" si="17"/>
        <v>1.0963982925024152</v>
      </c>
      <c r="G69" s="26">
        <f t="shared" si="17"/>
        <v>1.0181335716755211</v>
      </c>
      <c r="H69" s="26">
        <f t="shared" si="17"/>
        <v>0.98846400589246841</v>
      </c>
      <c r="I69" s="26">
        <f t="shared" si="17"/>
        <v>1.049058941138546</v>
      </c>
      <c r="J69" s="38"/>
      <c r="K69" s="26">
        <f>IF(K67=0,0,K68/K67)</f>
        <v>1.0557356614066671</v>
      </c>
      <c r="L69" s="64"/>
    </row>
    <row r="70" spans="1:12">
      <c r="A70" s="53"/>
      <c r="B70" s="54" t="str">
        <f>'[1]Week 1'!B70</f>
        <v>Productivity Goals</v>
      </c>
      <c r="C70" s="24"/>
      <c r="D70" s="24"/>
      <c r="E70" s="24"/>
      <c r="F70" s="24"/>
      <c r="G70" s="24"/>
      <c r="H70" s="24"/>
      <c r="I70" s="24"/>
      <c r="J70" s="55"/>
      <c r="K70" s="28"/>
      <c r="L70" s="64"/>
    </row>
    <row r="71" spans="1:12">
      <c r="A71" s="56" t="str">
        <f>'[1]Week 1'!A71</f>
        <v>Hours Variance (Act. minus Std.)</v>
      </c>
      <c r="B71" s="57">
        <f>'[1]Week 1'!B71</f>
        <v>0</v>
      </c>
      <c r="C71" s="58">
        <f>IF(C63=0,0,C63-C64)</f>
        <v>-39</v>
      </c>
      <c r="D71" s="58">
        <f t="shared" ref="D71:I71" si="18">IF(D63=0,0,D63-D64)</f>
        <v>-10.214285714285722</v>
      </c>
      <c r="E71" s="58">
        <f t="shared" si="18"/>
        <v>-6.2285714285714562</v>
      </c>
      <c r="F71" s="58">
        <f t="shared" si="18"/>
        <v>-21.028571428571439</v>
      </c>
      <c r="G71" s="58">
        <f t="shared" si="18"/>
        <v>-4.2999999999999829</v>
      </c>
      <c r="H71" s="58">
        <f t="shared" si="18"/>
        <v>2.4000000000000057</v>
      </c>
      <c r="I71" s="58">
        <f t="shared" si="18"/>
        <v>-6.6020408163265358</v>
      </c>
      <c r="J71" s="41"/>
      <c r="K71" s="59">
        <f>IF(K63=0,0,K63-K64)</f>
        <v>-84.973469387755358</v>
      </c>
      <c r="L71" s="64"/>
    </row>
    <row r="72" spans="1:12">
      <c r="A72" s="56" t="str">
        <f>'[1]Week 1'!A72</f>
        <v>Cost Variance (Act. Minus Std.)</v>
      </c>
      <c r="B72" s="57">
        <v>0</v>
      </c>
      <c r="C72" s="60">
        <f>IF(C64=0,0,C67-C68)</f>
        <v>-528.16600000000017</v>
      </c>
      <c r="D72" s="60">
        <f t="shared" ref="D72:I72" si="19">IF(D64=0,0,D67-D68)</f>
        <v>-136.31142857142822</v>
      </c>
      <c r="E72" s="60">
        <f t="shared" si="19"/>
        <v>-82.590857142857203</v>
      </c>
      <c r="F72" s="60">
        <f t="shared" si="19"/>
        <v>-278.83885714285725</v>
      </c>
      <c r="G72" s="60">
        <f t="shared" si="19"/>
        <v>-57.092000000000098</v>
      </c>
      <c r="H72" s="60">
        <f t="shared" si="19"/>
        <v>37.797150000000329</v>
      </c>
      <c r="I72" s="60">
        <f t="shared" si="19"/>
        <v>-100.66991122448962</v>
      </c>
      <c r="J72" s="41"/>
      <c r="K72" s="60">
        <f>IF(K64=0,0,K67-K68)</f>
        <v>-1145.8719040816359</v>
      </c>
      <c r="L72" s="64"/>
    </row>
    <row r="73" spans="1:12">
      <c r="A73" s="56" t="s">
        <v>53</v>
      </c>
      <c r="B73" s="57">
        <f>IF(K64=0,0,(K64*60)/K11)</f>
        <v>64.290328183435363</v>
      </c>
      <c r="C73" s="61">
        <f>IF(C63=0,0,(C63*60)/C11)</f>
        <v>50.906722689075636</v>
      </c>
      <c r="D73" s="61">
        <f t="shared" ref="D73:I73" si="20">IF(D63=0,0,(D63*60)/D11)</f>
        <v>58.818103448275863</v>
      </c>
      <c r="E73" s="61">
        <f t="shared" si="20"/>
        <v>61.086842105263152</v>
      </c>
      <c r="F73" s="61">
        <f t="shared" si="20"/>
        <v>59.237142857142864</v>
      </c>
      <c r="G73" s="61">
        <f t="shared" si="20"/>
        <v>62.952777777777783</v>
      </c>
      <c r="H73" s="61">
        <f t="shared" si="20"/>
        <v>63.452017937219736</v>
      </c>
      <c r="I73" s="61">
        <f t="shared" si="20"/>
        <v>79.052727272727282</v>
      </c>
      <c r="J73" s="41"/>
      <c r="K73" s="62">
        <f>IF(K63=0,0,(K63*60)/K11)</f>
        <v>60.7910775566232</v>
      </c>
      <c r="L73" s="64"/>
    </row>
    <row r="74" spans="1:12">
      <c r="A74" s="56" t="str">
        <f>'[1]Week 1'!A74</f>
        <v>Rooms Cleaned per AM GRA</v>
      </c>
      <c r="B74" s="57">
        <f>IF(K16=0,0,(K8/(K16/8)))</f>
        <v>15.954961294862773</v>
      </c>
      <c r="C74" s="61">
        <f t="shared" ref="C74:K74" si="21">IF(C15=0,0,(C8/(C15/8)))</f>
        <v>15.919732441471572</v>
      </c>
      <c r="D74" s="61">
        <f t="shared" si="21"/>
        <v>15.655172413793103</v>
      </c>
      <c r="E74" s="61">
        <f t="shared" si="21"/>
        <v>16.549094375595804</v>
      </c>
      <c r="F74" s="61">
        <f t="shared" si="21"/>
        <v>16.505263157894738</v>
      </c>
      <c r="G74" s="61">
        <f t="shared" si="21"/>
        <v>15.131348511383537</v>
      </c>
      <c r="H74" s="61">
        <f t="shared" si="21"/>
        <v>15.942806076854334</v>
      </c>
      <c r="I74" s="61">
        <f t="shared" si="21"/>
        <v>16.666666666666668</v>
      </c>
      <c r="J74" s="41"/>
      <c r="K74" s="62">
        <f t="shared" si="21"/>
        <v>15.975197294250281</v>
      </c>
      <c r="L74" s="64"/>
    </row>
    <row r="75" spans="1:12">
      <c r="A75" s="56" t="str">
        <f>'[1]Week 1'!A75</f>
        <v>Rooms Cleaned per PM GRA</v>
      </c>
      <c r="B75" s="57">
        <f>IF(K20=0,0,(K9/(K20/8)))</f>
        <v>15.135135135135139</v>
      </c>
      <c r="C75" s="61">
        <f>IF(C19=0,0,(C9/(C19/8)))</f>
        <v>0</v>
      </c>
      <c r="D75" s="61">
        <f t="shared" ref="D75:I75" si="22">IF(D19=0,0,(D9/(D19/8)))</f>
        <v>5.333333333333333</v>
      </c>
      <c r="E75" s="61">
        <f t="shared" si="22"/>
        <v>12.3943661971831</v>
      </c>
      <c r="F75" s="61">
        <f t="shared" si="22"/>
        <v>14</v>
      </c>
      <c r="G75" s="61">
        <f t="shared" si="22"/>
        <v>0</v>
      </c>
      <c r="H75" s="61">
        <f t="shared" si="22"/>
        <v>0</v>
      </c>
      <c r="I75" s="61">
        <f t="shared" si="22"/>
        <v>10</v>
      </c>
      <c r="J75" s="41"/>
      <c r="K75" s="62">
        <f>IF(K19=0,0,(K9/(K19/8)))</f>
        <v>10.457516339869281</v>
      </c>
      <c r="L75" s="64"/>
    </row>
    <row r="76" spans="1:12">
      <c r="A76" s="56" t="str">
        <f>'[1]Week 1'!A76</f>
        <v>Rooms per Carpet Cleaner</v>
      </c>
      <c r="B76" s="61">
        <f>IF(K28=0,0,(K12/(K28/7.5)))</f>
        <v>0</v>
      </c>
      <c r="C76" s="61">
        <f>IF(C27=0,0,(C12/(C27/7.5)))</f>
        <v>0</v>
      </c>
      <c r="D76" s="61">
        <f t="shared" ref="D76:I76" si="23">IF(D27=0,0,(D12/(D27/7.5)))</f>
        <v>0</v>
      </c>
      <c r="E76" s="61">
        <f t="shared" si="23"/>
        <v>0</v>
      </c>
      <c r="F76" s="61">
        <f t="shared" si="23"/>
        <v>0</v>
      </c>
      <c r="G76" s="61">
        <f t="shared" si="23"/>
        <v>0</v>
      </c>
      <c r="H76" s="61">
        <f t="shared" si="23"/>
        <v>0</v>
      </c>
      <c r="I76" s="61">
        <f t="shared" si="23"/>
        <v>0</v>
      </c>
      <c r="J76" s="73"/>
      <c r="K76" s="61">
        <f>IF(K27=0,0,(K12/(K27/7.5)))</f>
        <v>0</v>
      </c>
      <c r="L76" s="64"/>
    </row>
    <row r="77" spans="1:12">
      <c r="A77" s="56" t="str">
        <f>'[1]Week 1'!A77</f>
        <v>Rooms per Laundry Attendant</v>
      </c>
      <c r="B77" s="61">
        <f>IF(K44=0,0,(K11/(K44/7.5)))</f>
        <v>52.402378156194956</v>
      </c>
      <c r="C77" s="61">
        <f>IF(C43=0,0,(C11/(C43/7.5)))</f>
        <v>75.957446808510639</v>
      </c>
      <c r="D77" s="61">
        <f t="shared" ref="D77:I77" si="24">IF(D43=0,0,(D11/(D43/7.5)))</f>
        <v>72.5</v>
      </c>
      <c r="E77" s="61">
        <f t="shared" si="24"/>
        <v>53.4375</v>
      </c>
      <c r="F77" s="61">
        <f t="shared" si="24"/>
        <v>67.021276595744681</v>
      </c>
      <c r="G77" s="61">
        <f t="shared" si="24"/>
        <v>68.936170212765958</v>
      </c>
      <c r="H77" s="61">
        <f t="shared" si="24"/>
        <v>58.684210526315795</v>
      </c>
      <c r="I77" s="61">
        <f t="shared" si="24"/>
        <v>35.106382978723403</v>
      </c>
      <c r="J77" s="74"/>
      <c r="K77" s="61">
        <f>IF(K43=0,0,(K11/(K43/7.5)))</f>
        <v>61.218487394957982</v>
      </c>
      <c r="L77" s="64"/>
    </row>
    <row r="78" spans="1:12">
      <c r="K78" s="75"/>
      <c r="L78" s="64"/>
    </row>
    <row r="79" spans="1:12">
      <c r="L79" s="64"/>
    </row>
    <row r="80" spans="1:12">
      <c r="L80" s="64"/>
    </row>
    <row r="81" spans="1:12">
      <c r="L81" s="64"/>
    </row>
    <row r="82" spans="1:12">
      <c r="L82" s="64"/>
    </row>
    <row r="83" spans="1:12">
      <c r="L83" s="64"/>
    </row>
    <row r="84" spans="1:12">
      <c r="L84" s="64"/>
    </row>
    <row r="85" spans="1:12">
      <c r="L85" s="64"/>
    </row>
    <row r="86" spans="1:1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</row>
    <row r="87" spans="1:12">
      <c r="L87" s="64"/>
    </row>
    <row r="88" spans="1:12">
      <c r="L88" s="64"/>
    </row>
    <row r="89" spans="1:12">
      <c r="L89" s="64"/>
    </row>
    <row r="90" spans="1:12">
      <c r="L90" s="64"/>
    </row>
    <row r="92" spans="1:12">
      <c r="L92" s="64"/>
    </row>
  </sheetData>
  <mergeCells count="14">
    <mergeCell ref="A63:A65"/>
    <mergeCell ref="A67:A69"/>
    <mergeCell ref="A39:A41"/>
    <mergeCell ref="A43:A45"/>
    <mergeCell ref="A47:A49"/>
    <mergeCell ref="A51:A53"/>
    <mergeCell ref="A55:A57"/>
    <mergeCell ref="A59:A61"/>
    <mergeCell ref="A15:A17"/>
    <mergeCell ref="A19:A21"/>
    <mergeCell ref="A23:A25"/>
    <mergeCell ref="A27:A29"/>
    <mergeCell ref="A31:A33"/>
    <mergeCell ref="A35:A3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A92"/>
  <sheetViews>
    <sheetView workbookViewId="0">
      <selection sqref="A1:XFD1048576"/>
    </sheetView>
  </sheetViews>
  <sheetFormatPr defaultRowHeight="15"/>
  <cols>
    <col min="1" max="1" width="29.85546875" style="9" customWidth="1"/>
    <col min="2" max="2" width="23.85546875" style="9" customWidth="1"/>
    <col min="3" max="4" width="10.140625" style="9" customWidth="1"/>
    <col min="5" max="5" width="10.85546875" style="9" customWidth="1"/>
    <col min="6" max="6" width="10.28515625" style="9" customWidth="1"/>
    <col min="7" max="7" width="10.85546875" style="9" customWidth="1"/>
    <col min="8" max="8" width="10.140625" style="9" customWidth="1"/>
    <col min="9" max="9" width="10" style="9" customWidth="1"/>
    <col min="10" max="10" width="2.140625" style="9" customWidth="1"/>
    <col min="11" max="11" width="10.28515625" style="9" customWidth="1"/>
    <col min="12" max="16384" width="9.140625" style="9"/>
  </cols>
  <sheetData>
    <row r="1" spans="1:27" ht="23.25" customHeight="1">
      <c r="A1" s="64"/>
      <c r="B1" s="64"/>
      <c r="C1" s="64"/>
      <c r="D1" s="64"/>
      <c r="E1" s="10" t="s">
        <v>7</v>
      </c>
      <c r="G1" s="64"/>
      <c r="H1" s="64"/>
      <c r="I1" s="64"/>
      <c r="J1" s="64"/>
      <c r="K1" s="11" t="s">
        <v>59</v>
      </c>
      <c r="L1" s="64"/>
    </row>
    <row r="2" spans="1:27" ht="19.5" customHeight="1">
      <c r="A2" s="64"/>
      <c r="B2" s="64"/>
      <c r="C2" s="64"/>
      <c r="D2" s="64"/>
      <c r="E2" s="10" t="str">
        <f>'[1]Week 1'!E2</f>
        <v>Housekeeping Department</v>
      </c>
      <c r="G2" s="64"/>
      <c r="H2" s="64"/>
      <c r="I2" s="64"/>
      <c r="J2" s="64"/>
      <c r="K2" s="11"/>
      <c r="L2" s="64"/>
    </row>
    <row r="3" spans="1:27" ht="15" customHeight="1">
      <c r="A3" s="64"/>
      <c r="B3" s="64"/>
      <c r="C3" s="12"/>
      <c r="D3" s="12"/>
      <c r="E3" s="13"/>
      <c r="G3" s="12"/>
      <c r="H3" s="12"/>
      <c r="I3" s="12"/>
      <c r="J3" s="40"/>
      <c r="K3" s="64"/>
      <c r="L3" s="64"/>
    </row>
    <row r="4" spans="1:27" ht="15" customHeight="1">
      <c r="A4" s="64"/>
      <c r="B4" s="14" t="s">
        <v>10</v>
      </c>
      <c r="C4" s="15" t="str">
        <f>'[1]Week 1'!C4</f>
        <v>Tuesday</v>
      </c>
      <c r="D4" s="15" t="str">
        <f>'[1]Week 1'!D4</f>
        <v>Wednesday</v>
      </c>
      <c r="E4" s="15" t="str">
        <f>'[1]Week 1'!E4</f>
        <v>Thursday</v>
      </c>
      <c r="F4" s="15" t="str">
        <f>'[1]Week 1'!F4</f>
        <v>Friday</v>
      </c>
      <c r="G4" s="15" t="str">
        <f>'[1]Week 1'!G4</f>
        <v>Saturday</v>
      </c>
      <c r="H4" s="15" t="str">
        <f>'[1]Week 1'!H4</f>
        <v>Sunday</v>
      </c>
      <c r="I4" s="15" t="str">
        <f>'[1]Week 1'!I4</f>
        <v>Monday</v>
      </c>
      <c r="J4" s="76"/>
      <c r="K4" s="17" t="s">
        <v>18</v>
      </c>
      <c r="L4" s="64"/>
    </row>
    <row r="5" spans="1:27" ht="15" customHeight="1">
      <c r="A5" s="64"/>
      <c r="B5" s="14" t="s">
        <v>19</v>
      </c>
      <c r="C5" s="18">
        <f>+'[1]Input Screen'!B20</f>
        <v>41653</v>
      </c>
      <c r="D5" s="18">
        <f t="shared" ref="D5:I5" si="0">+C5+1</f>
        <v>41654</v>
      </c>
      <c r="E5" s="18">
        <f t="shared" si="0"/>
        <v>41655</v>
      </c>
      <c r="F5" s="18">
        <f t="shared" si="0"/>
        <v>41656</v>
      </c>
      <c r="G5" s="18">
        <f t="shared" si="0"/>
        <v>41657</v>
      </c>
      <c r="H5" s="18">
        <f t="shared" si="0"/>
        <v>41658</v>
      </c>
      <c r="I5" s="18">
        <f t="shared" si="0"/>
        <v>41659</v>
      </c>
      <c r="J5" s="19"/>
      <c r="K5" s="20" t="s">
        <v>20</v>
      </c>
      <c r="L5" s="64"/>
    </row>
    <row r="6" spans="1:27" ht="15" customHeight="1">
      <c r="A6" s="65"/>
      <c r="B6" s="22" t="str">
        <f>'[1]Week 1'!B6</f>
        <v>Offset Rooms Occupied</v>
      </c>
      <c r="C6" s="23">
        <f>+'[1]Input Screen'!C$20</f>
        <v>198</v>
      </c>
      <c r="D6" s="23">
        <f>+'[1]Input Screen'!C$21</f>
        <v>302</v>
      </c>
      <c r="E6" s="23">
        <f>+'[1]Input Screen'!C$22</f>
        <v>309</v>
      </c>
      <c r="F6" s="23">
        <f>+'[1]Input Screen'!C$23</f>
        <v>223</v>
      </c>
      <c r="G6" s="23">
        <f>+'[1]Input Screen'!C$24</f>
        <v>214</v>
      </c>
      <c r="H6" s="23">
        <f>+'[1]Input Screen'!C$25</f>
        <v>222</v>
      </c>
      <c r="I6" s="23">
        <f>+'[1]Input Screen'!C$26</f>
        <v>138</v>
      </c>
      <c r="J6" s="24"/>
      <c r="K6" s="25">
        <f>SUM(C6:I6)</f>
        <v>1606</v>
      </c>
      <c r="L6" s="64"/>
      <c r="U6" s="23" t="e">
        <f>+'[1]Input Screen'!#REF!</f>
        <v>#REF!</v>
      </c>
      <c r="V6" s="23" t="e">
        <f>+'[1]Input Screen'!#REF!</f>
        <v>#REF!</v>
      </c>
      <c r="W6" s="23" t="e">
        <f>+'[1]Input Screen'!#REF!</f>
        <v>#REF!</v>
      </c>
      <c r="X6" s="23" t="e">
        <f>+'[1]Input Screen'!#REF!</f>
        <v>#REF!</v>
      </c>
      <c r="Y6" s="23" t="e">
        <f>+'[1]Input Screen'!#REF!</f>
        <v>#REF!</v>
      </c>
      <c r="Z6" s="23" t="e">
        <f>+'[1]Input Screen'!#REF!</f>
        <v>#REF!</v>
      </c>
      <c r="AA6" s="23" t="e">
        <f>+'[1]Input Screen'!#REF!</f>
        <v>#REF!</v>
      </c>
    </row>
    <row r="7" spans="1:27" ht="15" customHeight="1">
      <c r="A7" s="65"/>
      <c r="B7" s="22" t="str">
        <f>'[1]Week 1'!B7</f>
        <v>Occupancy Percent</v>
      </c>
      <c r="C7" s="26">
        <f>C6/310</f>
        <v>0.6387096774193548</v>
      </c>
      <c r="D7" s="26">
        <f t="shared" ref="D7:I7" si="1">D6/310</f>
        <v>0.97419354838709682</v>
      </c>
      <c r="E7" s="26">
        <f t="shared" si="1"/>
        <v>0.99677419354838714</v>
      </c>
      <c r="F7" s="26">
        <f t="shared" si="1"/>
        <v>0.71935483870967742</v>
      </c>
      <c r="G7" s="26">
        <f t="shared" si="1"/>
        <v>0.69032258064516128</v>
      </c>
      <c r="H7" s="26">
        <f t="shared" si="1"/>
        <v>0.71612903225806457</v>
      </c>
      <c r="I7" s="26">
        <f t="shared" si="1"/>
        <v>0.44516129032258067</v>
      </c>
      <c r="J7" s="24"/>
      <c r="K7" s="26">
        <f>K6/2170</f>
        <v>0.74009216589861748</v>
      </c>
      <c r="L7" s="64"/>
      <c r="U7" s="28"/>
      <c r="V7" s="28"/>
      <c r="W7" s="28"/>
      <c r="X7" s="28"/>
      <c r="Y7" s="28"/>
      <c r="Z7" s="28"/>
      <c r="AA7" s="28"/>
    </row>
    <row r="8" spans="1:27" ht="15" customHeight="1">
      <c r="A8" s="65"/>
      <c r="B8" s="22" t="str">
        <f>'[1]Week 1'!B8</f>
        <v>AM Rooms Cleaned</v>
      </c>
      <c r="C8" s="23">
        <f>+'[1]Input Screen'!D$20</f>
        <v>193</v>
      </c>
      <c r="D8" s="23">
        <f>+'[1]Input Screen'!D$21</f>
        <v>294</v>
      </c>
      <c r="E8" s="23">
        <f>+'[1]Input Screen'!D$22</f>
        <v>266</v>
      </c>
      <c r="F8" s="23">
        <f>+'[1]Input Screen'!D$23</f>
        <v>194</v>
      </c>
      <c r="G8" s="23">
        <f>+'[1]Input Screen'!D$24</f>
        <v>213</v>
      </c>
      <c r="H8" s="23">
        <f>+'[1]Input Screen'!D$25</f>
        <v>230</v>
      </c>
      <c r="I8" s="23">
        <f>+'[1]Input Screen'!D$26</f>
        <v>136</v>
      </c>
      <c r="J8" s="24"/>
      <c r="K8" s="25">
        <f t="shared" ref="K8:K13" si="2">SUM(C8:I8)</f>
        <v>1526</v>
      </c>
      <c r="L8" s="64"/>
      <c r="U8" s="28"/>
      <c r="V8" s="28"/>
      <c r="W8" s="28"/>
      <c r="X8" s="28"/>
      <c r="Y8" s="28"/>
      <c r="Z8" s="28"/>
      <c r="AA8" s="28"/>
    </row>
    <row r="9" spans="1:27" ht="15" customHeight="1">
      <c r="A9" s="65"/>
      <c r="B9" s="22" t="str">
        <f>'[1]Week 1'!B9</f>
        <v>PM Rooms Cleaned</v>
      </c>
      <c r="C9" s="23">
        <f>+'[1]Input Screen'!E$20</f>
        <v>12</v>
      </c>
      <c r="D9" s="23">
        <f>+'[1]Input Screen'!E$21</f>
        <v>1</v>
      </c>
      <c r="E9" s="23">
        <f>+'[1]Input Screen'!E$22</f>
        <v>28</v>
      </c>
      <c r="F9" s="23">
        <f>+'[1]Input Screen'!E$23</f>
        <v>27</v>
      </c>
      <c r="G9" s="23">
        <f>+'[1]Input Screen'!E$24</f>
        <v>0</v>
      </c>
      <c r="H9" s="23">
        <f>+'[1]Input Screen'!E$25</f>
        <v>0</v>
      </c>
      <c r="I9" s="23">
        <f>+'[1]Input Screen'!E$26</f>
        <v>0</v>
      </c>
      <c r="J9" s="24"/>
      <c r="K9" s="25">
        <f t="shared" si="2"/>
        <v>68</v>
      </c>
      <c r="L9" s="64"/>
      <c r="U9" s="28"/>
      <c r="V9" s="28"/>
      <c r="W9" s="28"/>
      <c r="X9" s="28"/>
      <c r="Y9" s="28"/>
      <c r="Z9" s="28"/>
      <c r="AA9" s="28"/>
    </row>
    <row r="10" spans="1:27" ht="15" customHeight="1">
      <c r="A10" s="65"/>
      <c r="B10" s="22" t="str">
        <f>'[1]Week 1'!B10</f>
        <v>Rooms Sold</v>
      </c>
      <c r="C10" s="23">
        <f>+'[1]Input Screen'!F$20</f>
        <v>0</v>
      </c>
      <c r="D10" s="23">
        <f>+'[1]Input Screen'!F$21</f>
        <v>0</v>
      </c>
      <c r="E10" s="23">
        <f>+'[1]Input Screen'!F$22</f>
        <v>0</v>
      </c>
      <c r="F10" s="23">
        <f>+'[1]Input Screen'!F$23</f>
        <v>0</v>
      </c>
      <c r="G10" s="23">
        <f>+'[1]Input Screen'!F$24</f>
        <v>0</v>
      </c>
      <c r="H10" s="23">
        <f>+'[1]Input Screen'!F$25</f>
        <v>0</v>
      </c>
      <c r="I10" s="23">
        <f>+'[1]Input Screen'!F$26</f>
        <v>0</v>
      </c>
      <c r="J10" s="24"/>
      <c r="K10" s="25">
        <f t="shared" si="2"/>
        <v>0</v>
      </c>
      <c r="L10" s="64"/>
      <c r="U10" s="28"/>
      <c r="V10" s="28"/>
      <c r="W10" s="28"/>
      <c r="X10" s="28"/>
      <c r="Y10" s="28"/>
      <c r="Z10" s="28"/>
      <c r="AA10" s="28"/>
    </row>
    <row r="11" spans="1:27" ht="15" customHeight="1">
      <c r="A11" s="65"/>
      <c r="B11" s="22" t="str">
        <f>'[1]Week 1'!B11</f>
        <v>Total Rooms Cleaned</v>
      </c>
      <c r="C11" s="23">
        <f>+'[1]Input Screen'!G$20</f>
        <v>205</v>
      </c>
      <c r="D11" s="23">
        <f>+'[1]Input Screen'!G$21</f>
        <v>295</v>
      </c>
      <c r="E11" s="23">
        <f>+'[1]Input Screen'!G$22</f>
        <v>294</v>
      </c>
      <c r="F11" s="23">
        <f>+'[1]Input Screen'!G$23</f>
        <v>221</v>
      </c>
      <c r="G11" s="23">
        <f>+'[1]Input Screen'!G$24</f>
        <v>213</v>
      </c>
      <c r="H11" s="23">
        <f>+'[1]Input Screen'!G$25</f>
        <v>230</v>
      </c>
      <c r="I11" s="23">
        <f>+'[1]Input Screen'!G$26</f>
        <v>136</v>
      </c>
      <c r="J11" s="24"/>
      <c r="K11" s="25">
        <f t="shared" si="2"/>
        <v>1594</v>
      </c>
      <c r="L11" s="64"/>
      <c r="U11" s="28"/>
      <c r="V11" s="28"/>
      <c r="W11" s="28"/>
      <c r="X11" s="28"/>
      <c r="Y11" s="28"/>
      <c r="Z11" s="28"/>
      <c r="AA11" s="28"/>
    </row>
    <row r="12" spans="1:27" ht="15" customHeight="1">
      <c r="A12" s="65"/>
      <c r="B12" s="22" t="str">
        <f>'[1]Week 1'!B12</f>
        <v>Guestroom Carpets Cleaned</v>
      </c>
      <c r="C12" s="23">
        <f>+'[1]Input Screen'!H$20</f>
        <v>0</v>
      </c>
      <c r="D12" s="23">
        <f>+'[1]Input Screen'!H$21</f>
        <v>0</v>
      </c>
      <c r="E12" s="23">
        <f>+'[1]Input Screen'!H$22</f>
        <v>0</v>
      </c>
      <c r="F12" s="23">
        <f>+'[1]Input Screen'!H$23</f>
        <v>0</v>
      </c>
      <c r="G12" s="23">
        <f>+'[1]Input Screen'!H$24</f>
        <v>0</v>
      </c>
      <c r="H12" s="23">
        <f>+'[1]Input Screen'!H$25</f>
        <v>0</v>
      </c>
      <c r="I12" s="23">
        <f>+'[1]Input Screen'!H$26</f>
        <v>0</v>
      </c>
      <c r="J12" s="24"/>
      <c r="K12" s="25">
        <f t="shared" si="2"/>
        <v>0</v>
      </c>
      <c r="L12" s="64"/>
      <c r="U12" s="28"/>
      <c r="V12" s="28"/>
      <c r="W12" s="28"/>
      <c r="X12" s="28"/>
      <c r="Y12" s="28"/>
      <c r="Z12" s="28"/>
      <c r="AA12" s="28"/>
    </row>
    <row r="13" spans="1:27" ht="15" customHeight="1">
      <c r="A13" s="65"/>
      <c r="B13" s="22" t="str">
        <f>'[1]Week 1'!B13</f>
        <v>Documented Inspections</v>
      </c>
      <c r="C13" s="23">
        <f>+'[1]Input Screen'!I$20</f>
        <v>8</v>
      </c>
      <c r="D13" s="23">
        <f>+'[1]Input Screen'!I$21</f>
        <v>8</v>
      </c>
      <c r="E13" s="23">
        <f>+'[1]Input Screen'!I$22</f>
        <v>8</v>
      </c>
      <c r="F13" s="23">
        <f>+'[1]Input Screen'!I$23</f>
        <v>8</v>
      </c>
      <c r="G13" s="23">
        <f>+'[1]Input Screen'!I$24</f>
        <v>8</v>
      </c>
      <c r="H13" s="23">
        <f>+'[1]Input Screen'!I$25</f>
        <v>8</v>
      </c>
      <c r="I13" s="23">
        <f>+'[1]Input Screen'!I$26</f>
        <v>8</v>
      </c>
      <c r="J13" s="24"/>
      <c r="K13" s="25">
        <f t="shared" si="2"/>
        <v>56</v>
      </c>
      <c r="L13" s="64"/>
      <c r="U13" s="28"/>
      <c r="V13" s="28"/>
      <c r="W13" s="28"/>
      <c r="X13" s="28"/>
      <c r="Y13" s="28"/>
      <c r="Z13" s="28"/>
      <c r="AA13" s="28"/>
    </row>
    <row r="14" spans="1:27" ht="15" customHeight="1">
      <c r="A14" s="66"/>
      <c r="B14" s="40"/>
      <c r="C14" s="24"/>
      <c r="D14" s="24"/>
      <c r="E14" s="24"/>
      <c r="F14" s="24"/>
      <c r="G14" s="24"/>
      <c r="H14" s="24"/>
      <c r="I14" s="24"/>
      <c r="J14" s="24"/>
      <c r="K14" s="24"/>
      <c r="L14" s="64"/>
      <c r="M14" s="77"/>
    </row>
    <row r="15" spans="1:27" ht="15" customHeight="1">
      <c r="A15" s="30" t="str">
        <f>'[1]Week 1'!A15:A17</f>
        <v>Room Attendants                         AM Shift</v>
      </c>
      <c r="B15" s="31" t="s">
        <v>30</v>
      </c>
      <c r="C15" s="32">
        <f>+'[1]Input Screen'!J$20</f>
        <v>96</v>
      </c>
      <c r="D15" s="32">
        <f>+'[1]Input Screen'!J$21</f>
        <v>148.80000000000001</v>
      </c>
      <c r="E15" s="32">
        <f>+'[1]Input Screen'!J$22</f>
        <v>118.1</v>
      </c>
      <c r="F15" s="32">
        <f>+'[1]Input Screen'!J$23</f>
        <v>87.1</v>
      </c>
      <c r="G15" s="32">
        <f>+'[1]Input Screen'!J$24</f>
        <v>112</v>
      </c>
      <c r="H15" s="32">
        <f>+'[1]Input Screen'!J$25</f>
        <v>124</v>
      </c>
      <c r="I15" s="32">
        <f>+'[1]Input Screen'!J$26</f>
        <v>63.6</v>
      </c>
      <c r="J15" s="33"/>
      <c r="K15" s="34">
        <f>SUM(C15:I15)</f>
        <v>749.6</v>
      </c>
      <c r="L15" s="64"/>
      <c r="M15" s="77"/>
    </row>
    <row r="16" spans="1:27" ht="15" customHeight="1">
      <c r="A16" s="68"/>
      <c r="B16" s="36" t="s">
        <v>31</v>
      </c>
      <c r="C16" s="34">
        <f>VLOOKUP(C8,'[1]Labor Stds'!A14:Q76,7)</f>
        <v>96.5</v>
      </c>
      <c r="D16" s="34">
        <f>VLOOKUP(D8,'[1]Labor Stds'!A14:Q76,7)</f>
        <v>146.5</v>
      </c>
      <c r="E16" s="34">
        <f>VLOOKUP(E8,'[1]Labor Stds'!A14:Q76,7)</f>
        <v>134</v>
      </c>
      <c r="F16" s="34">
        <f>VLOOKUP(F8,'[1]Labor Stds'!A14:Q76,7)</f>
        <v>96.5</v>
      </c>
      <c r="G16" s="34">
        <f>VLOOKUP(G8,'[1]Labor Stds'!A14:Q76,7)</f>
        <v>106.5</v>
      </c>
      <c r="H16" s="34">
        <f>VLOOKUP(H8,'[1]Labor Stds'!A14:Q76,7)</f>
        <v>114</v>
      </c>
      <c r="I16" s="34">
        <f>VLOOKUP(I8,'[1]Labor Stds'!A14:Q76,7)</f>
        <v>69</v>
      </c>
      <c r="J16" s="33"/>
      <c r="K16" s="34">
        <f>SUM(C16:I16)</f>
        <v>763</v>
      </c>
      <c r="L16" s="64"/>
      <c r="M16" s="77"/>
    </row>
    <row r="17" spans="1:13">
      <c r="A17" s="69"/>
      <c r="B17" s="31" t="s">
        <v>32</v>
      </c>
      <c r="C17" s="26">
        <f t="shared" ref="C17:I17" si="3">IF(C15=0,0,C16/C15)</f>
        <v>1.0052083333333333</v>
      </c>
      <c r="D17" s="26">
        <f t="shared" si="3"/>
        <v>0.98454301075268813</v>
      </c>
      <c r="E17" s="26">
        <f t="shared" si="3"/>
        <v>1.1346316680779001</v>
      </c>
      <c r="F17" s="26">
        <f t="shared" si="3"/>
        <v>1.1079219288174513</v>
      </c>
      <c r="G17" s="26">
        <f t="shared" si="3"/>
        <v>0.9508928571428571</v>
      </c>
      <c r="H17" s="26">
        <f t="shared" si="3"/>
        <v>0.91935483870967738</v>
      </c>
      <c r="I17" s="26">
        <f t="shared" si="3"/>
        <v>1.0849056603773584</v>
      </c>
      <c r="J17" s="38"/>
      <c r="K17" s="26">
        <f>IF(K15=0,0,K16/K15)</f>
        <v>1.0178762006403415</v>
      </c>
      <c r="M17" s="77"/>
    </row>
    <row r="18" spans="1:13">
      <c r="A18" s="70"/>
      <c r="B18" s="40"/>
      <c r="C18" s="24"/>
      <c r="D18" s="24"/>
      <c r="E18" s="24"/>
      <c r="F18" s="24"/>
      <c r="G18" s="24"/>
      <c r="H18" s="24"/>
      <c r="I18" s="24"/>
      <c r="J18" s="24"/>
      <c r="K18" s="24"/>
      <c r="M18" s="77"/>
    </row>
    <row r="19" spans="1:13">
      <c r="A19" s="30" t="str">
        <f>'[1]Week 1'!A19:A21</f>
        <v>Room Attendants                          PM Shift</v>
      </c>
      <c r="B19" s="31" t="s">
        <v>30</v>
      </c>
      <c r="C19" s="32">
        <f>+'[1]Input Screen'!K$20</f>
        <v>0</v>
      </c>
      <c r="D19" s="32">
        <f>+'[1]Input Screen'!K$21</f>
        <v>7.5</v>
      </c>
      <c r="E19" s="32">
        <f>+'[1]Input Screen'!K$22</f>
        <v>8</v>
      </c>
      <c r="F19" s="32">
        <f>+'[1]Input Screen'!K$23</f>
        <v>14</v>
      </c>
      <c r="G19" s="32">
        <f>+'[1]Input Screen'!K$24</f>
        <v>0</v>
      </c>
      <c r="H19" s="32">
        <f>+'[1]Input Screen'!K$25</f>
        <v>0</v>
      </c>
      <c r="I19" s="32">
        <f>+'[1]Input Screen'!K$26</f>
        <v>3.5</v>
      </c>
      <c r="J19" s="33"/>
      <c r="K19" s="34">
        <f>SUM(C19:I19)</f>
        <v>33</v>
      </c>
      <c r="L19" s="64"/>
      <c r="M19" s="77"/>
    </row>
    <row r="20" spans="1:13">
      <c r="A20" s="68"/>
      <c r="B20" s="36" t="s">
        <v>31</v>
      </c>
      <c r="C20" s="34">
        <f>VLOOKUP(C9,'[1]Labor Stds'!A14:Q76,8)</f>
        <v>7.4285714285714288</v>
      </c>
      <c r="D20" s="34">
        <f>VLOOKUP(D9,'[1]Labor Stds'!A14:Q76,8)</f>
        <v>1.7142857142857142</v>
      </c>
      <c r="E20" s="34">
        <f>VLOOKUP(E9,'[1]Labor Stds'!A14:Q76,8)</f>
        <v>16</v>
      </c>
      <c r="F20" s="34">
        <f>VLOOKUP(F9,'[1]Labor Stds'!A14:Q76,8)</f>
        <v>16</v>
      </c>
      <c r="G20" s="34">
        <f>VLOOKUP(G9,'[1]Labor Stds'!A14:Q76,8)</f>
        <v>0</v>
      </c>
      <c r="H20" s="34">
        <f>VLOOKUP(H9,'[1]Labor Stds'!A14:Q76,8)</f>
        <v>0</v>
      </c>
      <c r="I20" s="34">
        <f>VLOOKUP(I9,'[1]Labor Stds'!A14:Q76,8)</f>
        <v>0</v>
      </c>
      <c r="J20" s="33"/>
      <c r="K20" s="34">
        <f>SUM(C20:I20)</f>
        <v>41.142857142857139</v>
      </c>
      <c r="L20" s="64"/>
      <c r="M20" s="77"/>
    </row>
    <row r="21" spans="1:13">
      <c r="A21" s="69"/>
      <c r="B21" s="31" t="s">
        <v>32</v>
      </c>
      <c r="C21" s="26">
        <f t="shared" ref="C21:I21" si="4">IF(C19=0,0,C20/C19)</f>
        <v>0</v>
      </c>
      <c r="D21" s="26">
        <f t="shared" si="4"/>
        <v>0.22857142857142856</v>
      </c>
      <c r="E21" s="26">
        <f>IF(E19=0,0,E20/E19)</f>
        <v>2</v>
      </c>
      <c r="F21" s="26">
        <f t="shared" si="4"/>
        <v>1.1428571428571428</v>
      </c>
      <c r="G21" s="26">
        <f t="shared" si="4"/>
        <v>0</v>
      </c>
      <c r="H21" s="26">
        <f t="shared" si="4"/>
        <v>0</v>
      </c>
      <c r="I21" s="26">
        <f t="shared" si="4"/>
        <v>0</v>
      </c>
      <c r="J21" s="38"/>
      <c r="K21" s="26">
        <f>IF(K19=0,0,K20/K19)</f>
        <v>1.2467532467532467</v>
      </c>
      <c r="L21" s="64"/>
      <c r="M21" s="77"/>
    </row>
    <row r="22" spans="1:13">
      <c r="A22" s="49"/>
      <c r="B22" s="40"/>
      <c r="C22" s="24"/>
      <c r="D22" s="24"/>
      <c r="E22" s="24"/>
      <c r="F22" s="24"/>
      <c r="G22" s="24"/>
      <c r="H22" s="24"/>
      <c r="I22" s="24"/>
      <c r="J22" s="24"/>
      <c r="K22" s="24"/>
      <c r="L22" s="64"/>
      <c r="M22" s="77"/>
    </row>
    <row r="23" spans="1:13">
      <c r="A23" s="30" t="s">
        <v>34</v>
      </c>
      <c r="B23" s="31" t="s">
        <v>30</v>
      </c>
      <c r="C23" s="32">
        <f>+'[1]Input Screen'!L$20</f>
        <v>23</v>
      </c>
      <c r="D23" s="32">
        <f>+'[1]Input Screen'!L$21</f>
        <v>22.3</v>
      </c>
      <c r="E23" s="32">
        <f>+'[1]Input Screen'!L$22</f>
        <v>22.4</v>
      </c>
      <c r="F23" s="32">
        <f>+'[1]Input Screen'!L$23</f>
        <v>22.5</v>
      </c>
      <c r="G23" s="32">
        <f>+'[1]Input Screen'!L$24</f>
        <v>22.5</v>
      </c>
      <c r="H23" s="32">
        <f>+'[1]Input Screen'!L$25</f>
        <v>21.2</v>
      </c>
      <c r="I23" s="32">
        <f>+'[1]Input Screen'!L$26</f>
        <v>22.6</v>
      </c>
      <c r="J23" s="33"/>
      <c r="K23" s="34">
        <f>SUM(C23:I23)</f>
        <v>156.49999999999997</v>
      </c>
      <c r="L23" s="64"/>
      <c r="M23" s="77"/>
    </row>
    <row r="24" spans="1:13">
      <c r="A24" s="35"/>
      <c r="B24" s="36" t="s">
        <v>31</v>
      </c>
      <c r="C24" s="34">
        <f>VLOOKUP(C8,'[1]Labor Stds'!A14:Q76,9)</f>
        <v>23.5</v>
      </c>
      <c r="D24" s="34">
        <f>VLOOKUP(D8,'[1]Labor Stds'!A14:Q76,9)</f>
        <v>23.5</v>
      </c>
      <c r="E24" s="34">
        <f>VLOOKUP(E8,'[1]Labor Stds'!A14:Q76,9)</f>
        <v>23.5</v>
      </c>
      <c r="F24" s="34">
        <f>VLOOKUP(F8,'[1]Labor Stds'!A14:Q76,9)</f>
        <v>23.5</v>
      </c>
      <c r="G24" s="34">
        <f>VLOOKUP(G8,'[1]Labor Stds'!A14:Q76,9)</f>
        <v>23.5</v>
      </c>
      <c r="H24" s="34">
        <f>VLOOKUP(H8,'[1]Labor Stds'!A14:Q76,9)</f>
        <v>23.5</v>
      </c>
      <c r="I24" s="34">
        <f>VLOOKUP(I8,'[1]Labor Stds'!A14:Q76,9)</f>
        <v>23.5</v>
      </c>
      <c r="J24" s="33"/>
      <c r="K24" s="34">
        <f>SUM(C24:I24)</f>
        <v>164.5</v>
      </c>
      <c r="L24" s="64"/>
      <c r="M24" s="77"/>
    </row>
    <row r="25" spans="1:13">
      <c r="A25" s="37"/>
      <c r="B25" s="31" t="s">
        <v>32</v>
      </c>
      <c r="C25" s="26">
        <f t="shared" ref="C25:I25" si="5">IF(C23=0,0,C24/C23)</f>
        <v>1.0217391304347827</v>
      </c>
      <c r="D25" s="26">
        <f t="shared" si="5"/>
        <v>1.053811659192825</v>
      </c>
      <c r="E25" s="26">
        <f t="shared" si="5"/>
        <v>1.049107142857143</v>
      </c>
      <c r="F25" s="26">
        <f t="shared" si="5"/>
        <v>1.0444444444444445</v>
      </c>
      <c r="G25" s="26">
        <f t="shared" si="5"/>
        <v>1.0444444444444445</v>
      </c>
      <c r="H25" s="26">
        <f t="shared" si="5"/>
        <v>1.108490566037736</v>
      </c>
      <c r="I25" s="26">
        <f t="shared" si="5"/>
        <v>1.0398230088495575</v>
      </c>
      <c r="J25" s="38"/>
      <c r="K25" s="26">
        <f>IF(K23=0,0,K24/K23)</f>
        <v>1.05111821086262</v>
      </c>
      <c r="L25" s="64"/>
    </row>
    <row r="26" spans="1:13">
      <c r="A26" s="49"/>
      <c r="B26" s="40"/>
      <c r="C26" s="24"/>
      <c r="D26" s="24"/>
      <c r="E26" s="24"/>
      <c r="F26" s="24"/>
      <c r="G26" s="24"/>
      <c r="H26" s="24"/>
      <c r="I26" s="24"/>
      <c r="J26" s="24"/>
      <c r="K26" s="24"/>
      <c r="L26" s="64"/>
    </row>
    <row r="27" spans="1:13">
      <c r="A27" s="30" t="str">
        <f>'[1]Week 1'!A27:A29</f>
        <v>Special Project                          AM Shift</v>
      </c>
      <c r="B27" s="31" t="s">
        <v>30</v>
      </c>
      <c r="C27" s="32">
        <f>+'[1]Input Screen'!M$20</f>
        <v>0</v>
      </c>
      <c r="D27" s="32">
        <f>+'[1]Input Screen'!M$21</f>
        <v>0</v>
      </c>
      <c r="E27" s="32">
        <f>+'[1]Input Screen'!M$22</f>
        <v>7.5</v>
      </c>
      <c r="F27" s="32">
        <f>+'[1]Input Screen'!M$23</f>
        <v>0</v>
      </c>
      <c r="G27" s="32">
        <f>+'[1]Input Screen'!M$24</f>
        <v>0</v>
      </c>
      <c r="H27" s="32">
        <f>+'[1]Input Screen'!M$25</f>
        <v>0</v>
      </c>
      <c r="I27" s="32">
        <f>+'[1]Input Screen'!M$26</f>
        <v>0</v>
      </c>
      <c r="J27" s="33"/>
      <c r="K27" s="34">
        <f>SUM(C27:I27)</f>
        <v>7.5</v>
      </c>
      <c r="L27" s="64"/>
    </row>
    <row r="28" spans="1:13">
      <c r="A28" s="35"/>
      <c r="B28" s="36" t="s">
        <v>31</v>
      </c>
      <c r="C28" s="34">
        <f>VLOOKUP(C12,'[1]Labor Stds'!A14:Q76,10)</f>
        <v>0</v>
      </c>
      <c r="D28" s="34">
        <f>VLOOKUP(D12,'[1]Labor Stds'!A14:Q76,10)</f>
        <v>0</v>
      </c>
      <c r="E28" s="34">
        <f>VLOOKUP(E12,'[1]Labor Stds'!A14:Q76,10)</f>
        <v>0</v>
      </c>
      <c r="F28" s="34">
        <f>VLOOKUP(F12,'[1]Labor Stds'!A14:Q76,10)</f>
        <v>0</v>
      </c>
      <c r="G28" s="34">
        <f>VLOOKUP(G12,'[1]Labor Stds'!A14:Q76,10)</f>
        <v>0</v>
      </c>
      <c r="H28" s="34">
        <f>VLOOKUP(H12,'[1]Labor Stds'!A14:Q76,10)</f>
        <v>0</v>
      </c>
      <c r="I28" s="34">
        <f>VLOOKUP(I12,'[1]Labor Stds'!A14:Q76,10)</f>
        <v>0</v>
      </c>
      <c r="J28" s="33"/>
      <c r="K28" s="34">
        <f>SUM(C28:I28)</f>
        <v>0</v>
      </c>
      <c r="L28" s="64"/>
    </row>
    <row r="29" spans="1:13">
      <c r="A29" s="37"/>
      <c r="B29" s="31" t="s">
        <v>32</v>
      </c>
      <c r="C29" s="26">
        <f t="shared" ref="C29:I29" si="6">IF(C27=0,0,C28/C27)</f>
        <v>0</v>
      </c>
      <c r="D29" s="26">
        <f t="shared" si="6"/>
        <v>0</v>
      </c>
      <c r="E29" s="26">
        <f t="shared" si="6"/>
        <v>0</v>
      </c>
      <c r="F29" s="26">
        <f t="shared" si="6"/>
        <v>0</v>
      </c>
      <c r="G29" s="26">
        <f t="shared" si="6"/>
        <v>0</v>
      </c>
      <c r="H29" s="26">
        <f t="shared" si="6"/>
        <v>0</v>
      </c>
      <c r="I29" s="26">
        <f t="shared" si="6"/>
        <v>0</v>
      </c>
      <c r="J29" s="38"/>
      <c r="K29" s="26">
        <f>IF(K27=0,0,K28/K27)</f>
        <v>0</v>
      </c>
      <c r="L29" s="64"/>
    </row>
    <row r="30" spans="1:13">
      <c r="A30" s="49"/>
      <c r="B30" s="40"/>
      <c r="C30" s="24"/>
      <c r="D30" s="24"/>
      <c r="E30" s="24"/>
      <c r="F30" s="24"/>
      <c r="G30" s="24"/>
      <c r="H30" s="24"/>
      <c r="I30" s="24"/>
      <c r="J30" s="24"/>
      <c r="K30" s="24"/>
      <c r="L30" s="64"/>
    </row>
    <row r="31" spans="1:13">
      <c r="A31" s="30" t="str">
        <f>'[1]Week 1'!A31:A33</f>
        <v xml:space="preserve">Lobby Attendant                         AM Shift </v>
      </c>
      <c r="B31" s="31" t="s">
        <v>30</v>
      </c>
      <c r="C31" s="32">
        <f>+'[1]Input Screen'!N$20</f>
        <v>7.5</v>
      </c>
      <c r="D31" s="32">
        <f>+'[1]Input Screen'!N$21</f>
        <v>7.5</v>
      </c>
      <c r="E31" s="32">
        <f>+'[1]Input Screen'!N$22</f>
        <v>7.5</v>
      </c>
      <c r="F31" s="32">
        <f>+'[1]Input Screen'!N$23</f>
        <v>7.5</v>
      </c>
      <c r="G31" s="32">
        <f>+'[1]Input Screen'!N$24</f>
        <v>7.5</v>
      </c>
      <c r="H31" s="32">
        <f>+'[1]Input Screen'!N$25</f>
        <v>7.5</v>
      </c>
      <c r="I31" s="32">
        <f>+'[1]Input Screen'!N$26</f>
        <v>4</v>
      </c>
      <c r="J31" s="33"/>
      <c r="K31" s="34">
        <f>SUM(C31:I31)</f>
        <v>49</v>
      </c>
      <c r="L31" s="64"/>
    </row>
    <row r="32" spans="1:13">
      <c r="A32" s="35"/>
      <c r="B32" s="36" t="s">
        <v>31</v>
      </c>
      <c r="C32" s="34">
        <f>VLOOKUP(C6,'[1]Labor Stds'!A14:Q76,11)</f>
        <v>7.5</v>
      </c>
      <c r="D32" s="34">
        <f>VLOOKUP(D6,'[1]Labor Stds'!A14:Q76,11)</f>
        <v>7.5</v>
      </c>
      <c r="E32" s="34">
        <f>VLOOKUP(E6,'[1]Labor Stds'!A14:Q76,11)</f>
        <v>7.5</v>
      </c>
      <c r="F32" s="34">
        <f>VLOOKUP(F6,'[1]Labor Stds'!A14:Q76,11)</f>
        <v>7.5</v>
      </c>
      <c r="G32" s="34">
        <f>VLOOKUP(G6,'[1]Labor Stds'!A14:Q76,11)</f>
        <v>7.5</v>
      </c>
      <c r="H32" s="34">
        <f>VLOOKUP(H6,'[1]Labor Stds'!A14:Q76,11)</f>
        <v>7.5</v>
      </c>
      <c r="I32" s="34">
        <f>VLOOKUP(I6,'[1]Labor Stds'!A14:Q76,11)</f>
        <v>7.5</v>
      </c>
      <c r="J32" s="33"/>
      <c r="K32" s="34">
        <f>SUM(C32:I32)</f>
        <v>52.5</v>
      </c>
      <c r="L32" s="64"/>
    </row>
    <row r="33" spans="1:12">
      <c r="A33" s="37"/>
      <c r="B33" s="31" t="s">
        <v>32</v>
      </c>
      <c r="C33" s="26">
        <f t="shared" ref="C33:I33" si="7">IF(C31=0,0,C32/C31)</f>
        <v>1</v>
      </c>
      <c r="D33" s="26">
        <f t="shared" si="7"/>
        <v>1</v>
      </c>
      <c r="E33" s="26">
        <f>IF(E31=0,0,E32/E31)</f>
        <v>1</v>
      </c>
      <c r="F33" s="26">
        <f t="shared" si="7"/>
        <v>1</v>
      </c>
      <c r="G33" s="26">
        <f t="shared" si="7"/>
        <v>1</v>
      </c>
      <c r="H33" s="26">
        <f>IF(H31=0,0,H32/H31)</f>
        <v>1</v>
      </c>
      <c r="I33" s="26">
        <f t="shared" si="7"/>
        <v>1.875</v>
      </c>
      <c r="J33" s="38"/>
      <c r="K33" s="26">
        <f>IF(K31=0,0,K32/K31)</f>
        <v>1.0714285714285714</v>
      </c>
      <c r="L33" s="64"/>
    </row>
    <row r="34" spans="1:12">
      <c r="A34" s="49"/>
      <c r="B34" s="40"/>
      <c r="C34" s="24"/>
      <c r="D34" s="24"/>
      <c r="E34" s="24"/>
      <c r="F34" s="24"/>
      <c r="G34" s="24"/>
      <c r="H34" s="24"/>
      <c r="I34" s="24"/>
      <c r="J34" s="24"/>
      <c r="K34" s="24"/>
      <c r="L34" s="64"/>
    </row>
    <row r="35" spans="1:12">
      <c r="A35" s="30" t="str">
        <f>'[1]Week 1'!A35:A37</f>
        <v xml:space="preserve">Lobby Attendant                         PM Shift </v>
      </c>
      <c r="B35" s="31" t="s">
        <v>30</v>
      </c>
      <c r="C35" s="32">
        <f>+'[1]Input Screen'!O$20</f>
        <v>8</v>
      </c>
      <c r="D35" s="32">
        <f>+'[1]Input Screen'!O$21</f>
        <v>7.5</v>
      </c>
      <c r="E35" s="32">
        <f>+'[1]Input Screen'!O$22</f>
        <v>7.6</v>
      </c>
      <c r="F35" s="32">
        <f>+'[1]Input Screen'!O$23</f>
        <v>7.5</v>
      </c>
      <c r="G35" s="32">
        <f>+'[1]Input Screen'!O$24</f>
        <v>7.5</v>
      </c>
      <c r="H35" s="32">
        <f>+'[1]Input Screen'!O$25</f>
        <v>7.5</v>
      </c>
      <c r="I35" s="32">
        <f>+'[1]Input Screen'!O$26</f>
        <v>4</v>
      </c>
      <c r="J35" s="33"/>
      <c r="K35" s="34">
        <f>SUM(C35:I35)</f>
        <v>49.6</v>
      </c>
      <c r="L35" s="64"/>
    </row>
    <row r="36" spans="1:12">
      <c r="A36" s="35"/>
      <c r="B36" s="36" t="s">
        <v>31</v>
      </c>
      <c r="C36" s="34">
        <f>VLOOKUP(C6,'[1]Labor Stds'!A14:Q76,12)</f>
        <v>7.5</v>
      </c>
      <c r="D36" s="34">
        <f>VLOOKUP(D6,'[1]Labor Stds'!A14:Q76,12)</f>
        <v>7.5</v>
      </c>
      <c r="E36" s="34">
        <f>VLOOKUP(E6,'[1]Labor Stds'!A14:Q76,12)</f>
        <v>7.5</v>
      </c>
      <c r="F36" s="34">
        <f>VLOOKUP(F6,'[1]Labor Stds'!A14:Q76,12)</f>
        <v>7.5</v>
      </c>
      <c r="G36" s="34">
        <f>VLOOKUP(G6,'[1]Labor Stds'!A14:Q76,12)</f>
        <v>7.5</v>
      </c>
      <c r="H36" s="34">
        <f>VLOOKUP(H6,'[1]Labor Stds'!A14:Q76,12)</f>
        <v>7.5</v>
      </c>
      <c r="I36" s="34">
        <f>VLOOKUP(I6,'[1]Labor Stds'!A14:Q76,12)</f>
        <v>7.5</v>
      </c>
      <c r="J36" s="33"/>
      <c r="K36" s="34">
        <f>SUM(C36:I36)</f>
        <v>52.5</v>
      </c>
      <c r="L36" s="64"/>
    </row>
    <row r="37" spans="1:12">
      <c r="A37" s="37"/>
      <c r="B37" s="31" t="s">
        <v>32</v>
      </c>
      <c r="C37" s="26">
        <f t="shared" ref="C37:I37" si="8">IF(C35=0,0,C36/C35)</f>
        <v>0.9375</v>
      </c>
      <c r="D37" s="26">
        <f t="shared" si="8"/>
        <v>1</v>
      </c>
      <c r="E37" s="26">
        <f t="shared" si="8"/>
        <v>0.98684210526315796</v>
      </c>
      <c r="F37" s="26">
        <f t="shared" si="8"/>
        <v>1</v>
      </c>
      <c r="G37" s="26">
        <f t="shared" si="8"/>
        <v>1</v>
      </c>
      <c r="H37" s="26">
        <f t="shared" si="8"/>
        <v>1</v>
      </c>
      <c r="I37" s="26">
        <f t="shared" si="8"/>
        <v>1.875</v>
      </c>
      <c r="J37" s="38"/>
      <c r="K37" s="26">
        <f>IF(K35=0,0,K36/K35)</f>
        <v>1.0584677419354838</v>
      </c>
      <c r="L37" s="64"/>
    </row>
    <row r="38" spans="1:12">
      <c r="A38" s="49"/>
      <c r="B38" s="40"/>
      <c r="C38" s="24"/>
      <c r="D38" s="24"/>
      <c r="E38" s="24"/>
      <c r="F38" s="24"/>
      <c r="G38" s="24"/>
      <c r="H38" s="24"/>
      <c r="I38" s="24"/>
      <c r="J38" s="24"/>
      <c r="K38" s="24"/>
      <c r="L38" s="64"/>
    </row>
    <row r="39" spans="1:12">
      <c r="A39" s="30" t="str">
        <f>'[1]Week 1'!A39:A41</f>
        <v>Public Areas Attendant                       Grave Shift</v>
      </c>
      <c r="B39" s="31" t="s">
        <v>30</v>
      </c>
      <c r="C39" s="32">
        <f>+'[1]Input Screen'!P$20</f>
        <v>8</v>
      </c>
      <c r="D39" s="32">
        <f>+'[1]Input Screen'!P$21</f>
        <v>15.5</v>
      </c>
      <c r="E39" s="32">
        <f>+'[1]Input Screen'!P$22</f>
        <v>7.5</v>
      </c>
      <c r="F39" s="32">
        <f>+'[1]Input Screen'!P$23</f>
        <v>7.5</v>
      </c>
      <c r="G39" s="32">
        <f>+'[1]Input Screen'!P$24</f>
        <v>15.5</v>
      </c>
      <c r="H39" s="32">
        <f>+'[1]Input Screen'!P$25</f>
        <v>15.5</v>
      </c>
      <c r="I39" s="32">
        <f>+'[1]Input Screen'!P$26</f>
        <v>16</v>
      </c>
      <c r="J39" s="33"/>
      <c r="K39" s="34">
        <f>SUM(C39:I39)</f>
        <v>85.5</v>
      </c>
      <c r="L39" s="64"/>
    </row>
    <row r="40" spans="1:12">
      <c r="A40" s="35"/>
      <c r="B40" s="36" t="s">
        <v>31</v>
      </c>
      <c r="C40" s="34">
        <f>VLOOKUP(C6,'[1]Labor Stds'!A14:Q76,13)</f>
        <v>16</v>
      </c>
      <c r="D40" s="34">
        <f>VLOOKUP(D6,'[1]Labor Stds'!A14:Q76,13)</f>
        <v>16</v>
      </c>
      <c r="E40" s="34">
        <f>VLOOKUP(E6,'[1]Labor Stds'!A14:Q76,13)</f>
        <v>16</v>
      </c>
      <c r="F40" s="34">
        <f>VLOOKUP(F6,'[1]Labor Stds'!A14:Q76,13)</f>
        <v>16</v>
      </c>
      <c r="G40" s="34">
        <f>VLOOKUP(G6,'[1]Labor Stds'!A14:Q76,13)</f>
        <v>16</v>
      </c>
      <c r="H40" s="34">
        <f>VLOOKUP(H6,'[1]Labor Stds'!A14:Q76,13)</f>
        <v>16</v>
      </c>
      <c r="I40" s="34">
        <f>VLOOKUP(I6,'[1]Labor Stds'!A14:Q76,13)</f>
        <v>16</v>
      </c>
      <c r="J40" s="41"/>
      <c r="K40" s="34">
        <f>SUM(C40:I40)</f>
        <v>112</v>
      </c>
      <c r="L40" s="64"/>
    </row>
    <row r="41" spans="1:12">
      <c r="A41" s="37"/>
      <c r="B41" s="31" t="s">
        <v>32</v>
      </c>
      <c r="C41" s="26">
        <f t="shared" ref="C41:I41" si="9">IF(C39=0,0,C40/C39)</f>
        <v>2</v>
      </c>
      <c r="D41" s="26">
        <f t="shared" si="9"/>
        <v>1.032258064516129</v>
      </c>
      <c r="E41" s="26">
        <f t="shared" si="9"/>
        <v>2.1333333333333333</v>
      </c>
      <c r="F41" s="26">
        <f t="shared" si="9"/>
        <v>2.1333333333333333</v>
      </c>
      <c r="G41" s="26">
        <f t="shared" si="9"/>
        <v>1.032258064516129</v>
      </c>
      <c r="H41" s="26">
        <f t="shared" si="9"/>
        <v>1.032258064516129</v>
      </c>
      <c r="I41" s="26">
        <f t="shared" si="9"/>
        <v>1</v>
      </c>
      <c r="J41" s="38"/>
      <c r="K41" s="26">
        <f>IF(K39=0,0,K40/K39)</f>
        <v>1.3099415204678362</v>
      </c>
      <c r="L41" s="64"/>
    </row>
    <row r="42" spans="1:12">
      <c r="A42" s="49"/>
      <c r="B42" s="40"/>
      <c r="C42" s="24"/>
      <c r="D42" s="24"/>
      <c r="E42" s="24"/>
      <c r="F42" s="24"/>
      <c r="G42" s="24"/>
      <c r="H42" s="24"/>
      <c r="I42" s="24"/>
      <c r="J42" s="24"/>
      <c r="K42" s="24"/>
      <c r="L42" s="64"/>
    </row>
    <row r="43" spans="1:12">
      <c r="A43" s="30" t="s">
        <v>39</v>
      </c>
      <c r="B43" s="31" t="s">
        <v>30</v>
      </c>
      <c r="C43" s="32">
        <f>+'[1]Input Screen'!Q$20</f>
        <v>40</v>
      </c>
      <c r="D43" s="32">
        <f>+'[1]Input Screen'!Q$21</f>
        <v>39.5</v>
      </c>
      <c r="E43" s="32">
        <f>+'[1]Input Screen'!Q$22</f>
        <v>32</v>
      </c>
      <c r="F43" s="32">
        <f>+'[1]Input Screen'!Q$23</f>
        <v>23.6</v>
      </c>
      <c r="G43" s="32">
        <f>+'[1]Input Screen'!Q$24</f>
        <v>24</v>
      </c>
      <c r="H43" s="32">
        <f>+'[1]Input Screen'!Q$25</f>
        <v>32</v>
      </c>
      <c r="I43" s="32">
        <f>+'[1]Input Screen'!Q$26</f>
        <v>27</v>
      </c>
      <c r="J43" s="33"/>
      <c r="K43" s="34">
        <f>SUM(C43:I43)</f>
        <v>218.1</v>
      </c>
      <c r="L43" s="64"/>
    </row>
    <row r="44" spans="1:12">
      <c r="A44" s="35"/>
      <c r="B44" s="36" t="s">
        <v>31</v>
      </c>
      <c r="C44" s="34">
        <f>VLOOKUP(C11,'[1]Labor Stds'!A14:Q76,14)</f>
        <v>32</v>
      </c>
      <c r="D44" s="34">
        <f>VLOOKUP(D11,'[1]Labor Stds'!A14:Q76,14)</f>
        <v>32</v>
      </c>
      <c r="E44" s="34">
        <f>VLOOKUP(E11,'[1]Labor Stds'!A14:Q76,14)</f>
        <v>32</v>
      </c>
      <c r="F44" s="34">
        <f>VLOOKUP(F11,'[1]Labor Stds'!A14:Q76,14)</f>
        <v>32</v>
      </c>
      <c r="G44" s="34">
        <f>VLOOKUP(G11,'[1]Labor Stds'!A14:Q76,14)</f>
        <v>32</v>
      </c>
      <c r="H44" s="34">
        <f>VLOOKUP(H11,'[1]Labor Stds'!A14:Q76,14)</f>
        <v>32</v>
      </c>
      <c r="I44" s="34">
        <f>VLOOKUP(I11,'[1]Labor Stds'!A14:Q76,14)</f>
        <v>32</v>
      </c>
      <c r="J44" s="33"/>
      <c r="K44" s="34">
        <f>SUM(C44:I44)</f>
        <v>224</v>
      </c>
      <c r="L44" s="64"/>
    </row>
    <row r="45" spans="1:12">
      <c r="A45" s="37"/>
      <c r="B45" s="31" t="s">
        <v>32</v>
      </c>
      <c r="C45" s="26">
        <f t="shared" ref="C45:I45" si="10">IF(C43=0,0,C44/C43)</f>
        <v>0.8</v>
      </c>
      <c r="D45" s="26">
        <f t="shared" si="10"/>
        <v>0.810126582278481</v>
      </c>
      <c r="E45" s="26">
        <f t="shared" si="10"/>
        <v>1</v>
      </c>
      <c r="F45" s="26">
        <f t="shared" si="10"/>
        <v>1.3559322033898304</v>
      </c>
      <c r="G45" s="26">
        <f t="shared" si="10"/>
        <v>1.3333333333333333</v>
      </c>
      <c r="H45" s="26">
        <f t="shared" si="10"/>
        <v>1</v>
      </c>
      <c r="I45" s="26">
        <f t="shared" si="10"/>
        <v>1.1851851851851851</v>
      </c>
      <c r="J45" s="38"/>
      <c r="K45" s="26">
        <f>IF(K43=0,0,K44/K43)</f>
        <v>1.0270518110958275</v>
      </c>
      <c r="L45" s="64"/>
    </row>
    <row r="46" spans="1:12">
      <c r="A46" s="49"/>
      <c r="B46" s="40"/>
      <c r="C46" s="24"/>
      <c r="D46" s="24"/>
      <c r="E46" s="24"/>
      <c r="F46" s="24"/>
      <c r="G46" s="24"/>
      <c r="H46" s="24"/>
      <c r="I46" s="24"/>
      <c r="J46" s="24"/>
      <c r="K46" s="24"/>
      <c r="L46" s="64"/>
    </row>
    <row r="47" spans="1:12">
      <c r="A47" s="30" t="str">
        <f>'[1]Week 1'!A47:A49</f>
        <v>Rooms Coordinator                              AM Shift</v>
      </c>
      <c r="B47" s="31" t="s">
        <v>30</v>
      </c>
      <c r="C47" s="32">
        <f>+'[1]Input Screen'!R$20</f>
        <v>0</v>
      </c>
      <c r="D47" s="32">
        <f>+'[1]Input Screen'!R$21</f>
        <v>0</v>
      </c>
      <c r="E47" s="32">
        <f>+'[1]Input Screen'!R$22</f>
        <v>8</v>
      </c>
      <c r="F47" s="32">
        <f>+'[1]Input Screen'!R$23</f>
        <v>0</v>
      </c>
      <c r="G47" s="32">
        <f>+'[1]Input Screen'!R$24</f>
        <v>0</v>
      </c>
      <c r="H47" s="32">
        <f>+'[1]Input Screen'!R$25</f>
        <v>0</v>
      </c>
      <c r="I47" s="32">
        <f>+'[1]Input Screen'!R$26</f>
        <v>8</v>
      </c>
      <c r="J47" s="33"/>
      <c r="K47" s="34">
        <f>SUM(C47:I47)</f>
        <v>16</v>
      </c>
      <c r="L47" s="64"/>
    </row>
    <row r="48" spans="1:12">
      <c r="A48" s="35"/>
      <c r="B48" s="36" t="s">
        <v>31</v>
      </c>
      <c r="C48" s="34">
        <f>VLOOKUP(C11,'[1]Labor Stds'!A14:Q76,15)</f>
        <v>8</v>
      </c>
      <c r="D48" s="34">
        <f>VLOOKUP(D11,'[1]Labor Stds'!A14:Q76,15)</f>
        <v>8</v>
      </c>
      <c r="E48" s="34">
        <f>VLOOKUP(E11,'[1]Labor Stds'!A14:Q76,15)</f>
        <v>8</v>
      </c>
      <c r="F48" s="34">
        <f>VLOOKUP(F11,'[1]Labor Stds'!A14:Q76,15)</f>
        <v>8</v>
      </c>
      <c r="G48" s="34">
        <f>VLOOKUP(G11,'[1]Labor Stds'!A14:Q76,15)</f>
        <v>8</v>
      </c>
      <c r="H48" s="34">
        <f>VLOOKUP(H11,'[1]Labor Stds'!A14:Q76,15)</f>
        <v>8</v>
      </c>
      <c r="I48" s="34">
        <f>VLOOKUP(I11,'[1]Labor Stds'!A14:Q76,15)</f>
        <v>8</v>
      </c>
      <c r="J48" s="33"/>
      <c r="K48" s="34">
        <f>SUM(C48:I48)</f>
        <v>56</v>
      </c>
      <c r="L48" s="64"/>
    </row>
    <row r="49" spans="1:12">
      <c r="A49" s="37"/>
      <c r="B49" s="31" t="s">
        <v>32</v>
      </c>
      <c r="C49" s="26">
        <f t="shared" ref="C49:I49" si="11">IF(C47=0,0,C48/C47)</f>
        <v>0</v>
      </c>
      <c r="D49" s="26">
        <f t="shared" si="11"/>
        <v>0</v>
      </c>
      <c r="E49" s="26">
        <f t="shared" si="11"/>
        <v>1</v>
      </c>
      <c r="F49" s="26">
        <f t="shared" si="11"/>
        <v>0</v>
      </c>
      <c r="G49" s="26">
        <f t="shared" si="11"/>
        <v>0</v>
      </c>
      <c r="H49" s="26">
        <f t="shared" si="11"/>
        <v>0</v>
      </c>
      <c r="I49" s="26">
        <f t="shared" si="11"/>
        <v>1</v>
      </c>
      <c r="J49" s="38"/>
      <c r="K49" s="26">
        <f>IF(K47=0,0,K48/K47)</f>
        <v>3.5</v>
      </c>
      <c r="L49" s="64"/>
    </row>
    <row r="50" spans="1:12">
      <c r="A50" s="49"/>
      <c r="B50" s="40"/>
      <c r="C50" s="24"/>
      <c r="D50" s="24"/>
      <c r="E50" s="24"/>
      <c r="F50" s="24"/>
      <c r="G50" s="24"/>
      <c r="H50" s="24"/>
      <c r="I50" s="24"/>
      <c r="J50" s="24"/>
      <c r="K50" s="24"/>
      <c r="L50" s="64"/>
    </row>
    <row r="51" spans="1:12">
      <c r="A51" s="30" t="str">
        <f>'[1]Week 1'!A51:A53</f>
        <v xml:space="preserve">AM &amp; PM FLOOR Supervisors                          </v>
      </c>
      <c r="B51" s="31" t="s">
        <v>30</v>
      </c>
      <c r="C51" s="32">
        <f>+'[1]Input Screen'!S$20</f>
        <v>16</v>
      </c>
      <c r="D51" s="32">
        <f>+'[1]Input Screen'!S$21</f>
        <v>16</v>
      </c>
      <c r="E51" s="32">
        <f>+'[1]Input Screen'!S$22</f>
        <v>16</v>
      </c>
      <c r="F51" s="32">
        <f>+'[1]Input Screen'!S$23</f>
        <v>16</v>
      </c>
      <c r="G51" s="32">
        <f>+'[1]Input Screen'!S$24</f>
        <v>16</v>
      </c>
      <c r="H51" s="32">
        <f>+'[1]Input Screen'!S$25</f>
        <v>16</v>
      </c>
      <c r="I51" s="32">
        <f>+'[1]Input Screen'!S$26</f>
        <v>8</v>
      </c>
      <c r="J51" s="33"/>
      <c r="K51" s="34">
        <f>SUM(C51:I51)</f>
        <v>104</v>
      </c>
      <c r="L51" s="64"/>
    </row>
    <row r="52" spans="1:12">
      <c r="A52" s="35"/>
      <c r="B52" s="36" t="s">
        <v>31</v>
      </c>
      <c r="C52" s="34">
        <f>VLOOKUP(C11,'[1]Labor Stds'!A14:Q76,16)</f>
        <v>16</v>
      </c>
      <c r="D52" s="34">
        <f>VLOOKUP(D11,'[1]Labor Stds'!A14:Q76,16)</f>
        <v>16</v>
      </c>
      <c r="E52" s="34">
        <f>VLOOKUP(E11,'[1]Labor Stds'!A14:Q76,16)</f>
        <v>16</v>
      </c>
      <c r="F52" s="34">
        <f>VLOOKUP(F11,'[1]Labor Stds'!A14:Q76,16)</f>
        <v>16</v>
      </c>
      <c r="G52" s="34">
        <f>VLOOKUP(G11,'[1]Labor Stds'!A14:Q76,16)</f>
        <v>16</v>
      </c>
      <c r="H52" s="34">
        <f>VLOOKUP(H11,'[1]Labor Stds'!A14:Q76,16)</f>
        <v>16</v>
      </c>
      <c r="I52" s="34">
        <f>VLOOKUP(I11,'[1]Labor Stds'!A14:Q76,16)</f>
        <v>16</v>
      </c>
      <c r="J52" s="33"/>
      <c r="K52" s="34">
        <f>SUM(C52:I52)</f>
        <v>112</v>
      </c>
      <c r="L52" s="64"/>
    </row>
    <row r="53" spans="1:12">
      <c r="A53" s="37"/>
      <c r="B53" s="31" t="s">
        <v>32</v>
      </c>
      <c r="C53" s="26">
        <f t="shared" ref="C53:I53" si="12">IF(C51=0,0,C52/C51)</f>
        <v>1</v>
      </c>
      <c r="D53" s="26">
        <f t="shared" si="12"/>
        <v>1</v>
      </c>
      <c r="E53" s="26">
        <f t="shared" si="12"/>
        <v>1</v>
      </c>
      <c r="F53" s="26">
        <f t="shared" si="12"/>
        <v>1</v>
      </c>
      <c r="G53" s="26">
        <f t="shared" si="12"/>
        <v>1</v>
      </c>
      <c r="H53" s="26">
        <f t="shared" si="12"/>
        <v>1</v>
      </c>
      <c r="I53" s="26">
        <f t="shared" si="12"/>
        <v>2</v>
      </c>
      <c r="J53" s="38"/>
      <c r="K53" s="26">
        <f>IF(K51=0,0,K52/K51)</f>
        <v>1.0769230769230769</v>
      </c>
      <c r="L53" s="64"/>
    </row>
    <row r="54" spans="1:12">
      <c r="A54" s="49"/>
      <c r="B54" s="40"/>
      <c r="C54" s="24"/>
      <c r="D54" s="24"/>
      <c r="E54" s="24"/>
      <c r="F54" s="24"/>
      <c r="G54" s="24"/>
      <c r="H54" s="24"/>
      <c r="I54" s="24"/>
      <c r="J54" s="24"/>
      <c r="K54" s="24"/>
      <c r="L54" s="64"/>
    </row>
    <row r="55" spans="1:12">
      <c r="A55" s="30" t="str">
        <f>'[1]Week 1'!A55:A57</f>
        <v>Floor Managers                         AM Shift</v>
      </c>
      <c r="B55" s="31" t="s">
        <v>30</v>
      </c>
      <c r="C55" s="32">
        <f>+'[1]Input Screen'!T$20</f>
        <v>11.43</v>
      </c>
      <c r="D55" s="32">
        <f>+'[1]Input Screen'!T$21</f>
        <v>11.43</v>
      </c>
      <c r="E55" s="32">
        <f>+'[1]Input Screen'!T$22</f>
        <v>11.43</v>
      </c>
      <c r="F55" s="32">
        <f>+'[1]Input Screen'!T$23</f>
        <v>11.43</v>
      </c>
      <c r="G55" s="32">
        <f>+'[1]Input Screen'!T$24</f>
        <v>11.43</v>
      </c>
      <c r="H55" s="32">
        <f>+'[1]Input Screen'!T$25</f>
        <v>11.43</v>
      </c>
      <c r="I55" s="32">
        <f>+'[1]Input Screen'!T$26</f>
        <v>11.43</v>
      </c>
      <c r="J55" s="33"/>
      <c r="K55" s="34">
        <f>SUM(C55:I55)</f>
        <v>80.009999999999991</v>
      </c>
      <c r="L55" s="64"/>
    </row>
    <row r="56" spans="1:12">
      <c r="A56" s="35"/>
      <c r="B56" s="36" t="s">
        <v>31</v>
      </c>
      <c r="C56" s="34">
        <f>VLOOKUP(C11,'[1]Labor Stds'!A14:Q76,17)</f>
        <v>11.43</v>
      </c>
      <c r="D56" s="34">
        <f>VLOOKUP(D11,'[1]Labor Stds'!A14:Q76,17)</f>
        <v>11.43</v>
      </c>
      <c r="E56" s="34">
        <f>VLOOKUP(E11,'[1]Labor Stds'!A14:Q76,17)</f>
        <v>11.43</v>
      </c>
      <c r="F56" s="34">
        <f>VLOOKUP(F11,'[1]Labor Stds'!A14:Q76,17)</f>
        <v>11.43</v>
      </c>
      <c r="G56" s="34">
        <f>VLOOKUP(G11,'[1]Labor Stds'!A14:Q76,17)</f>
        <v>11.43</v>
      </c>
      <c r="H56" s="34">
        <f>VLOOKUP(H11,'[1]Labor Stds'!A14:Q76,17)</f>
        <v>11.43</v>
      </c>
      <c r="I56" s="34">
        <f>VLOOKUP(I11,'[1]Labor Stds'!A14:Q76,17)</f>
        <v>11.43</v>
      </c>
      <c r="J56" s="33"/>
      <c r="K56" s="34">
        <f>SUM(C56:I56)</f>
        <v>80.009999999999991</v>
      </c>
      <c r="L56" s="64"/>
    </row>
    <row r="57" spans="1:12">
      <c r="A57" s="37"/>
      <c r="B57" s="31" t="s">
        <v>32</v>
      </c>
      <c r="C57" s="26">
        <f t="shared" ref="C57:I57" si="13">IF(C55=0,0,C56/C55)</f>
        <v>1</v>
      </c>
      <c r="D57" s="26">
        <f>IF(D55=0,0,D56/D55)</f>
        <v>1</v>
      </c>
      <c r="E57" s="26">
        <f t="shared" si="13"/>
        <v>1</v>
      </c>
      <c r="F57" s="26">
        <f t="shared" si="13"/>
        <v>1</v>
      </c>
      <c r="G57" s="26">
        <f t="shared" si="13"/>
        <v>1</v>
      </c>
      <c r="H57" s="26">
        <f t="shared" si="13"/>
        <v>1</v>
      </c>
      <c r="I57" s="26">
        <f t="shared" si="13"/>
        <v>1</v>
      </c>
      <c r="J57" s="38"/>
      <c r="K57" s="26">
        <f>IF(K55=0,0,K56/K55)</f>
        <v>1</v>
      </c>
      <c r="L57" s="64"/>
    </row>
    <row r="58" spans="1:12">
      <c r="A58" s="49"/>
      <c r="B58" s="44"/>
      <c r="C58" s="45"/>
      <c r="D58" s="45"/>
      <c r="E58" s="45"/>
      <c r="F58" s="45"/>
      <c r="G58" s="45"/>
      <c r="H58" s="45"/>
      <c r="I58" s="45"/>
      <c r="J58" s="46"/>
      <c r="K58" s="45"/>
      <c r="L58" s="64"/>
    </row>
    <row r="59" spans="1:12">
      <c r="A59" s="30" t="str">
        <f>'[1]Week 1'!A59:A61</f>
        <v>Overtime Premium Cost</v>
      </c>
      <c r="B59" s="31" t="s">
        <v>44</v>
      </c>
      <c r="C59" s="32">
        <f>+'[1]Input Screen'!U$20</f>
        <v>0.1</v>
      </c>
      <c r="D59" s="32">
        <f>+'[1]Input Screen'!U$21</f>
        <v>0.4</v>
      </c>
      <c r="E59" s="32">
        <f>+'[1]Input Screen'!U$22</f>
        <v>1.2</v>
      </c>
      <c r="F59" s="32">
        <f>+'[1]Input Screen'!U$23</f>
        <v>8.1999999999999993</v>
      </c>
      <c r="G59" s="32">
        <f>+'[1]Input Screen'!U$24</f>
        <v>0.3</v>
      </c>
      <c r="H59" s="32">
        <f>+'[1]Input Screen'!U$25</f>
        <v>0.3</v>
      </c>
      <c r="I59" s="32">
        <f>+'[1]Input Screen'!U$26</f>
        <v>0.4</v>
      </c>
      <c r="J59" s="33"/>
      <c r="K59" s="34">
        <f>SUM(C59:I59)</f>
        <v>10.9</v>
      </c>
      <c r="L59" s="64"/>
    </row>
    <row r="60" spans="1:12">
      <c r="A60" s="35"/>
      <c r="B60" s="36" t="s">
        <v>45</v>
      </c>
      <c r="C60" s="47">
        <f>C59*'[1]Labor Stds'!$S$10</f>
        <v>2.3794500000000007</v>
      </c>
      <c r="D60" s="47">
        <f>D59*'[1]Labor Stds'!$S$10</f>
        <v>9.5178000000000029</v>
      </c>
      <c r="E60" s="47">
        <f>E59*'[1]Labor Stds'!$S$10</f>
        <v>28.553400000000007</v>
      </c>
      <c r="F60" s="47">
        <f>F59*'[1]Labor Stds'!$S$10</f>
        <v>195.11490000000003</v>
      </c>
      <c r="G60" s="47">
        <f>G59*'[1]Labor Stds'!$S$10</f>
        <v>7.1383500000000017</v>
      </c>
      <c r="H60" s="47">
        <f>H59*'[1]Labor Stds'!$S$10</f>
        <v>7.1383500000000017</v>
      </c>
      <c r="I60" s="47">
        <f>I59*'[1]Labor Stds'!$S$10</f>
        <v>9.5178000000000029</v>
      </c>
      <c r="J60" s="33"/>
      <c r="K60" s="47">
        <f>SUM(C60:I60)</f>
        <v>259.36005000000006</v>
      </c>
      <c r="L60" s="64"/>
    </row>
    <row r="61" spans="1:12">
      <c r="A61" s="37"/>
      <c r="B61" s="31" t="s">
        <v>43</v>
      </c>
      <c r="C61" s="47">
        <f>C60/3</f>
        <v>0.79315000000000024</v>
      </c>
      <c r="D61" s="47">
        <f t="shared" ref="D61:I61" si="14">D60/3</f>
        <v>3.172600000000001</v>
      </c>
      <c r="E61" s="47">
        <f t="shared" si="14"/>
        <v>9.5178000000000029</v>
      </c>
      <c r="F61" s="47">
        <f t="shared" si="14"/>
        <v>65.038300000000007</v>
      </c>
      <c r="G61" s="47">
        <f t="shared" si="14"/>
        <v>2.3794500000000007</v>
      </c>
      <c r="H61" s="47">
        <f t="shared" si="14"/>
        <v>2.3794500000000007</v>
      </c>
      <c r="I61" s="47">
        <f t="shared" si="14"/>
        <v>3.172600000000001</v>
      </c>
      <c r="J61" s="48"/>
      <c r="K61" s="47">
        <f>SUM(C61:I61)</f>
        <v>86.453350000000029</v>
      </c>
      <c r="L61" s="64"/>
    </row>
    <row r="62" spans="1:12">
      <c r="A62" s="49"/>
      <c r="B62" s="40"/>
      <c r="C62" s="24"/>
      <c r="D62" s="24"/>
      <c r="E62" s="24"/>
      <c r="F62" s="24"/>
      <c r="G62" s="24"/>
      <c r="H62" s="24"/>
      <c r="I62" s="24"/>
      <c r="J62" s="24"/>
      <c r="K62" s="24"/>
      <c r="L62" s="64"/>
    </row>
    <row r="63" spans="1:12">
      <c r="A63" s="30" t="str">
        <f>'[1]Week 1'!A63:A65</f>
        <v>Total Labor Hours</v>
      </c>
      <c r="B63" s="31" t="s">
        <v>30</v>
      </c>
      <c r="C63" s="25">
        <f>SUM(C15,C19,C23,C27,C31,C35,C39,C43,C47,C51,C55)</f>
        <v>209.93</v>
      </c>
      <c r="D63" s="25">
        <f t="shared" ref="D63:I64" si="15">SUM(D15,D19,D23,D27,D31,D35,D39,D43,D47,D51,D55)</f>
        <v>276.03000000000003</v>
      </c>
      <c r="E63" s="25">
        <f t="shared" si="15"/>
        <v>246.03</v>
      </c>
      <c r="F63" s="25">
        <f t="shared" si="15"/>
        <v>197.13</v>
      </c>
      <c r="G63" s="25">
        <f t="shared" si="15"/>
        <v>216.43</v>
      </c>
      <c r="H63" s="25">
        <f t="shared" si="15"/>
        <v>235.13</v>
      </c>
      <c r="I63" s="25">
        <f t="shared" si="15"/>
        <v>168.13</v>
      </c>
      <c r="J63" s="24"/>
      <c r="K63" s="25">
        <f>SUM(C63:I63)</f>
        <v>1548.81</v>
      </c>
      <c r="L63" s="72"/>
    </row>
    <row r="64" spans="1:12">
      <c r="A64" s="35"/>
      <c r="B64" s="36" t="s">
        <v>31</v>
      </c>
      <c r="C64" s="25">
        <f>SUM(C16,C20,C24,C28,C32,C36,C40,C44,C48,C52,C56)</f>
        <v>225.85857142857145</v>
      </c>
      <c r="D64" s="25">
        <f t="shared" si="15"/>
        <v>270.14428571428573</v>
      </c>
      <c r="E64" s="25">
        <f t="shared" si="15"/>
        <v>271.93</v>
      </c>
      <c r="F64" s="25">
        <f t="shared" si="15"/>
        <v>234.43</v>
      </c>
      <c r="G64" s="25">
        <f t="shared" si="15"/>
        <v>228.43</v>
      </c>
      <c r="H64" s="25">
        <f t="shared" si="15"/>
        <v>235.93</v>
      </c>
      <c r="I64" s="25">
        <f t="shared" si="15"/>
        <v>190.93</v>
      </c>
      <c r="J64" s="33"/>
      <c r="K64" s="25">
        <f>SUM(C64:I64)</f>
        <v>1657.6528571428573</v>
      </c>
      <c r="L64" s="64"/>
    </row>
    <row r="65" spans="1:12">
      <c r="A65" s="37"/>
      <c r="B65" s="31" t="s">
        <v>32</v>
      </c>
      <c r="C65" s="26">
        <f t="shared" ref="C65:I65" si="16">IF(C63=0,0,C64/C63)</f>
        <v>1.0758756320133922</v>
      </c>
      <c r="D65" s="26">
        <f t="shared" si="16"/>
        <v>0.97867726592865156</v>
      </c>
      <c r="E65" s="26">
        <f t="shared" si="16"/>
        <v>1.1052717148315245</v>
      </c>
      <c r="F65" s="26">
        <f t="shared" si="16"/>
        <v>1.1892152386749861</v>
      </c>
      <c r="G65" s="26">
        <f t="shared" si="16"/>
        <v>1.0554451785796792</v>
      </c>
      <c r="H65" s="26">
        <f t="shared" si="16"/>
        <v>1.0034023731552759</v>
      </c>
      <c r="I65" s="26">
        <f t="shared" si="16"/>
        <v>1.1356093499078095</v>
      </c>
      <c r="J65" s="38"/>
      <c r="K65" s="26">
        <f>IF(K63=0,0,K64/K63)</f>
        <v>1.0702751513373863</v>
      </c>
      <c r="L65" s="64"/>
    </row>
    <row r="66" spans="1:12">
      <c r="A66" s="51"/>
      <c r="B66" s="44"/>
      <c r="C66" s="52"/>
      <c r="D66" s="52"/>
      <c r="E66" s="52"/>
      <c r="F66" s="52"/>
      <c r="G66" s="52"/>
      <c r="H66" s="52"/>
      <c r="I66" s="52"/>
      <c r="J66" s="38"/>
      <c r="K66" s="52"/>
      <c r="L66" s="64"/>
    </row>
    <row r="67" spans="1:12">
      <c r="A67" s="30" t="s">
        <v>47</v>
      </c>
      <c r="B67" s="31" t="s">
        <v>48</v>
      </c>
      <c r="C67" s="47">
        <f>C15*'[1]Labor Stds'!$G$10+C19*'[1]Labor Stds'!$H$10+C23*'[1]Labor Stds'!$I$10+C27*'[1]Labor Stds'!$J$10+C31*'[1]Labor Stds'!$K$10+C35*'[1]Labor Stds'!$L$10+C39*'[1]Labor Stds'!$M$10+C43*'[1]Labor Stds'!$N$10+C47*'[1]Labor Stds'!$O$10+C51*'[1]Labor Stds'!$P$10+C55*'[1]Labor Stds'!$Q$10+C61</f>
        <v>2913.9196499999998</v>
      </c>
      <c r="D67" s="47">
        <f>D15*'[1]Labor Stds'!$G$10+D19*'[1]Labor Stds'!$H$10+D23*'[1]Labor Stds'!$I$10+D27*'[1]Labor Stds'!$J$10+D31*'[1]Labor Stds'!$K$10+D35*'[1]Labor Stds'!$L$10+D39*'[1]Labor Stds'!$M$10+D43*'[1]Labor Stds'!$N$10+D47*'[1]Labor Stds'!$O$10+D51*'[1]Labor Stds'!$P$10+D55*'[1]Labor Stds'!$Q$10+D61</f>
        <v>3792.7850999999996</v>
      </c>
      <c r="E67" s="47">
        <f>E15*'[1]Labor Stds'!$G$10+E19*'[1]Labor Stds'!$H$10+E23*'[1]Labor Stds'!$I$10+E27*'[1]Labor Stds'!$J$10+E31*'[1]Labor Stds'!$K$10+E35*'[1]Labor Stds'!$L$10+E39*'[1]Labor Stds'!$M$10+E43*'[1]Labor Stds'!$N$10+E47*'[1]Labor Stds'!$O$10+E51*'[1]Labor Stds'!$P$10+E55*'[1]Labor Stds'!$Q$10+E61</f>
        <v>3415.2502999999992</v>
      </c>
      <c r="F67" s="47">
        <f>F15*'[1]Labor Stds'!$G$10+F19*'[1]Labor Stds'!$H$10+F23*'[1]Labor Stds'!$I$10+F27*'[1]Labor Stds'!$J$10+F31*'[1]Labor Stds'!$K$10+F35*'[1]Labor Stds'!$L$10+F39*'[1]Labor Stds'!$M$10+F43*'[1]Labor Stds'!$N$10+F47*'[1]Labor Stds'!$O$10+F51*'[1]Labor Stds'!$P$10+F55*'[1]Labor Stds'!$Q$10+F61</f>
        <v>2808.4367999999999</v>
      </c>
      <c r="G67" s="47">
        <f>G15*'[1]Labor Stds'!$G$10+G19*'[1]Labor Stds'!$H$10+G23*'[1]Labor Stds'!$I$10+G27*'[1]Labor Stds'!$J$10+G31*'[1]Labor Stds'!$K$10+G35*'[1]Labor Stds'!$L$10+G39*'[1]Labor Stds'!$M$10+G43*'[1]Labor Stds'!$N$10+G47*'[1]Labor Stds'!$O$10+G51*'[1]Labor Stds'!$P$10+G55*'[1]Labor Stds'!$Q$10+G61</f>
        <v>3001.6959500000003</v>
      </c>
      <c r="H67" s="47">
        <f>H15*'[1]Labor Stds'!$G$10+H19*'[1]Labor Stds'!$H$10+H23*'[1]Labor Stds'!$I$10+H27*'[1]Labor Stds'!$J$10+H31*'[1]Labor Stds'!$K$10+H35*'[1]Labor Stds'!$L$10+H39*'[1]Labor Stds'!$M$10+H43*'[1]Labor Stds'!$N$10+H47*'[1]Labor Stds'!$O$10+H51*'[1]Labor Stds'!$P$10+H55*'[1]Labor Stds'!$Q$10+H61</f>
        <v>3249.6579500000003</v>
      </c>
      <c r="I67" s="47">
        <f>I15*'[1]Labor Stds'!$G$10+I19*'[1]Labor Stds'!$H$10+I23*'[1]Labor Stds'!$I$10+I27*'[1]Labor Stds'!$J$10+I31*'[1]Labor Stds'!$K$10+I35*'[1]Labor Stds'!$L$10+I39*'[1]Labor Stds'!$M$10+I43*'[1]Labor Stds'!$N$10+I47*'[1]Labor Stds'!$O$10+I51*'[1]Labor Stds'!$P$10+I55*'[1]Labor Stds'!$Q$10+I61</f>
        <v>2370.0310999999997</v>
      </c>
      <c r="J67" s="24"/>
      <c r="K67" s="47">
        <f>SUM(C67:I67)</f>
        <v>21551.776849999998</v>
      </c>
      <c r="L67" s="64"/>
    </row>
    <row r="68" spans="1:12">
      <c r="A68" s="35"/>
      <c r="B68" s="36" t="s">
        <v>49</v>
      </c>
      <c r="C68" s="47">
        <f>C16*'[1]Labor Stds'!$G$10+C20*'[1]Labor Stds'!$H$10+C24*'[1]Labor Stds'!$I$10+C28*'[1]Labor Stds'!$J$10+C32*'[1]Labor Stds'!$K$10+C36*'[1]Labor Stds'!$L$10+C40*'[1]Labor Stds'!$M$10+C44*'[1]Labor Stds'!$N$10+C48*'[1]Labor Stds'!$O$10+C52*'[1]Labor Stds'!$P$10+C56*'[1]Labor Stds'!$Q$10</f>
        <v>3138.2593571428574</v>
      </c>
      <c r="D68" s="47">
        <f>D16*'[1]Labor Stds'!$G$10+D20*'[1]Labor Stds'!$H$10+D24*'[1]Labor Stds'!$I$10+D28*'[1]Labor Stds'!$J$10+D32*'[1]Labor Stds'!$K$10+D36*'[1]Labor Stds'!$L$10+D40*'[1]Labor Stds'!$M$10+D44*'[1]Labor Stds'!$N$10+D48*'[1]Labor Stds'!$O$10+D52*'[1]Labor Stds'!$P$10+D56*'[1]Labor Stds'!$Q$10</f>
        <v>3725.4879285714283</v>
      </c>
      <c r="E68" s="47">
        <f>E16*'[1]Labor Stds'!$G$10+E20*'[1]Labor Stds'!$H$10+E24*'[1]Labor Stds'!$I$10+E28*'[1]Labor Stds'!$J$10+E32*'[1]Labor Stds'!$K$10+E36*'[1]Labor Stds'!$L$10+E40*'[1]Labor Stds'!$M$10+E44*'[1]Labor Stds'!$N$10+E48*'[1]Labor Stds'!$O$10+E52*'[1]Labor Stds'!$P$10+E56*'[1]Labor Stds'!$Q$10</f>
        <v>3749.1664999999998</v>
      </c>
      <c r="F68" s="47">
        <f>F16*'[1]Labor Stds'!$G$10+F20*'[1]Labor Stds'!$H$10+F24*'[1]Labor Stds'!$I$10+F28*'[1]Labor Stds'!$J$10+F32*'[1]Labor Stds'!$K$10+F36*'[1]Labor Stds'!$L$10+F40*'[1]Labor Stds'!$M$10+F44*'[1]Labor Stds'!$N$10+F48*'[1]Labor Stds'!$O$10+F52*'[1]Labor Stds'!$P$10+F56*'[1]Labor Stds'!$Q$10</f>
        <v>3251.9165000000003</v>
      </c>
      <c r="G68" s="47">
        <f>G16*'[1]Labor Stds'!$G$10+G20*'[1]Labor Stds'!$H$10+G24*'[1]Labor Stds'!$I$10+G28*'[1]Labor Stds'!$J$10+G32*'[1]Labor Stds'!$K$10+G36*'[1]Labor Stds'!$L$10+G40*'[1]Labor Stds'!$M$10+G44*'[1]Labor Stds'!$N$10+G48*'[1]Labor Stds'!$O$10+G52*'[1]Labor Stds'!$P$10+G56*'[1]Labor Stds'!$Q$10</f>
        <v>3172.3565000000003</v>
      </c>
      <c r="H68" s="47">
        <f>H16*'[1]Labor Stds'!$G$10+H20*'[1]Labor Stds'!$H$10+H24*'[1]Labor Stds'!$I$10+H28*'[1]Labor Stds'!$J$10+H32*'[1]Labor Stds'!$K$10+H36*'[1]Labor Stds'!$L$10+H40*'[1]Labor Stds'!$M$10+H44*'[1]Labor Stds'!$N$10+H48*'[1]Labor Stds'!$O$10+H52*'[1]Labor Stds'!$P$10+H56*'[1]Labor Stds'!$Q$10</f>
        <v>3271.8065000000001</v>
      </c>
      <c r="I68" s="47">
        <f>I16*'[1]Labor Stds'!$G$10+I20*'[1]Labor Stds'!$H$10+I24*'[1]Labor Stds'!$I$10+I28*'[1]Labor Stds'!$J$10+I32*'[1]Labor Stds'!$K$10+I36*'[1]Labor Stds'!$L$10+I40*'[1]Labor Stds'!$M$10+I44*'[1]Labor Stds'!$N$10+I48*'[1]Labor Stds'!$O$10+I52*'[1]Labor Stds'!$P$10+I56*'[1]Labor Stds'!$Q$10</f>
        <v>2675.1065000000003</v>
      </c>
      <c r="J68" s="33"/>
      <c r="K68" s="47">
        <f>SUM(C68:I68)</f>
        <v>22984.099785714287</v>
      </c>
      <c r="L68" s="64"/>
    </row>
    <row r="69" spans="1:12">
      <c r="A69" s="37"/>
      <c r="B69" s="31" t="s">
        <v>32</v>
      </c>
      <c r="C69" s="26">
        <f t="shared" ref="C69:I69" si="17">IF(C67=0,0,C68/C67)</f>
        <v>1.0769889818831682</v>
      </c>
      <c r="D69" s="26">
        <f t="shared" si="17"/>
        <v>0.9822565292643205</v>
      </c>
      <c r="E69" s="26">
        <f t="shared" si="17"/>
        <v>1.0977721017988054</v>
      </c>
      <c r="F69" s="26">
        <f t="shared" si="17"/>
        <v>1.157909802349834</v>
      </c>
      <c r="G69" s="26">
        <f t="shared" si="17"/>
        <v>1.0568547090853755</v>
      </c>
      <c r="H69" s="26">
        <f t="shared" si="17"/>
        <v>1.0068156557830956</v>
      </c>
      <c r="I69" s="26">
        <f t="shared" si="17"/>
        <v>1.12872210833014</v>
      </c>
      <c r="J69" s="38"/>
      <c r="K69" s="26">
        <f>IF(K67=0,0,K68/K67)</f>
        <v>1.0664596216675419</v>
      </c>
      <c r="L69" s="64"/>
    </row>
    <row r="70" spans="1:12">
      <c r="A70" s="53"/>
      <c r="B70" s="54" t="str">
        <f>'[1]Week 1'!B70</f>
        <v>Productivity Goals</v>
      </c>
      <c r="C70" s="24"/>
      <c r="D70" s="24"/>
      <c r="E70" s="24"/>
      <c r="F70" s="24"/>
      <c r="G70" s="24"/>
      <c r="H70" s="24"/>
      <c r="I70" s="24"/>
      <c r="J70" s="55"/>
      <c r="K70" s="28"/>
      <c r="L70" s="64"/>
    </row>
    <row r="71" spans="1:12">
      <c r="A71" s="56" t="str">
        <f>'[1]Week 1'!A71</f>
        <v>Hours Variance (Act. minus Std.)</v>
      </c>
      <c r="B71" s="57">
        <f>'[1]Week 1'!B71</f>
        <v>0</v>
      </c>
      <c r="C71" s="58">
        <f>IF(C63=0,0,C63-C64)</f>
        <v>-15.928571428571445</v>
      </c>
      <c r="D71" s="58">
        <f t="shared" ref="D71:I71" si="18">IF(D63=0,0,D63-D64)</f>
        <v>5.8857142857143003</v>
      </c>
      <c r="E71" s="58">
        <f t="shared" si="18"/>
        <v>-25.900000000000006</v>
      </c>
      <c r="F71" s="58">
        <f t="shared" si="18"/>
        <v>-37.300000000000011</v>
      </c>
      <c r="G71" s="58">
        <f t="shared" si="18"/>
        <v>-12</v>
      </c>
      <c r="H71" s="58">
        <f t="shared" si="18"/>
        <v>-0.80000000000001137</v>
      </c>
      <c r="I71" s="58">
        <f t="shared" si="18"/>
        <v>-22.800000000000011</v>
      </c>
      <c r="J71" s="41"/>
      <c r="K71" s="59">
        <f>IF(K63=0,0,K63-K64)</f>
        <v>-108.84285714285738</v>
      </c>
      <c r="L71" s="64"/>
    </row>
    <row r="72" spans="1:12">
      <c r="A72" s="56" t="str">
        <f>'[1]Week 1'!A72</f>
        <v>Cost Variance (Act. Minus Std.)</v>
      </c>
      <c r="B72" s="57">
        <v>0</v>
      </c>
      <c r="C72" s="60">
        <f>IF(C64=0,0,C67-C68)</f>
        <v>-224.33970714285761</v>
      </c>
      <c r="D72" s="60">
        <f t="shared" ref="D72:I72" si="19">IF(D64=0,0,D67-D68)</f>
        <v>67.297171428571346</v>
      </c>
      <c r="E72" s="60">
        <f t="shared" si="19"/>
        <v>-333.91620000000057</v>
      </c>
      <c r="F72" s="60">
        <f t="shared" si="19"/>
        <v>-443.47970000000032</v>
      </c>
      <c r="G72" s="60">
        <f t="shared" si="19"/>
        <v>-170.66055000000006</v>
      </c>
      <c r="H72" s="60">
        <f t="shared" si="19"/>
        <v>-22.148549999999886</v>
      </c>
      <c r="I72" s="60">
        <f t="shared" si="19"/>
        <v>-305.07540000000063</v>
      </c>
      <c r="J72" s="41"/>
      <c r="K72" s="60">
        <f>IF(K64=0,0,K67-K68)</f>
        <v>-1432.3229357142882</v>
      </c>
      <c r="L72" s="64"/>
    </row>
    <row r="73" spans="1:12">
      <c r="A73" s="56" t="s">
        <v>53</v>
      </c>
      <c r="B73" s="57">
        <f>IF(K64=0,0,(K64*60)/K11)</f>
        <v>62.395967019179075</v>
      </c>
      <c r="C73" s="61">
        <f>IF(C63=0,0,(C63*60)/C11)</f>
        <v>61.442926829268295</v>
      </c>
      <c r="D73" s="61">
        <f t="shared" ref="D73:I73" si="20">IF(D63=0,0,(D63*60)/D11)</f>
        <v>56.141694915254249</v>
      </c>
      <c r="E73" s="61">
        <f t="shared" si="20"/>
        <v>50.210204081632654</v>
      </c>
      <c r="F73" s="61">
        <f t="shared" si="20"/>
        <v>53.519457013574659</v>
      </c>
      <c r="G73" s="61">
        <f t="shared" si="20"/>
        <v>60.966197183098593</v>
      </c>
      <c r="H73" s="61">
        <f t="shared" si="20"/>
        <v>61.338260869565211</v>
      </c>
      <c r="I73" s="61">
        <f t="shared" si="20"/>
        <v>74.174999999999997</v>
      </c>
      <c r="J73" s="41"/>
      <c r="K73" s="62">
        <f>IF(K63=0,0,(K63*60)/K11)</f>
        <v>58.298996235884559</v>
      </c>
      <c r="L73" s="64"/>
    </row>
    <row r="74" spans="1:12">
      <c r="A74" s="56" t="str">
        <f>'[1]Week 1'!A74</f>
        <v>Rooms Cleaned per AM GRA</v>
      </c>
      <c r="B74" s="57">
        <f>IF(K16=0,0,(K8/(K16/8)))</f>
        <v>16</v>
      </c>
      <c r="C74" s="61">
        <f t="shared" ref="C74:K74" si="21">IF(C15=0,0,(C8/(C15/8)))</f>
        <v>16.083333333333332</v>
      </c>
      <c r="D74" s="61">
        <f t="shared" si="21"/>
        <v>15.806451612903224</v>
      </c>
      <c r="E74" s="61">
        <f t="shared" si="21"/>
        <v>18.018628281117699</v>
      </c>
      <c r="F74" s="61">
        <f t="shared" si="21"/>
        <v>17.818599311136627</v>
      </c>
      <c r="G74" s="61">
        <f t="shared" si="21"/>
        <v>15.214285714285714</v>
      </c>
      <c r="H74" s="61">
        <f t="shared" si="21"/>
        <v>14.838709677419354</v>
      </c>
      <c r="I74" s="61">
        <f t="shared" si="21"/>
        <v>17.10691823899371</v>
      </c>
      <c r="J74" s="41"/>
      <c r="K74" s="62">
        <f t="shared" si="21"/>
        <v>16.286019210245463</v>
      </c>
      <c r="L74" s="64"/>
    </row>
    <row r="75" spans="1:12">
      <c r="A75" s="56" t="str">
        <f>'[1]Week 1'!A75</f>
        <v>Rooms Cleaned per PM GRA</v>
      </c>
      <c r="B75" s="57">
        <f>IF(K20=0,0,(K9/(K20/8)))</f>
        <v>13.222222222222223</v>
      </c>
      <c r="C75" s="61">
        <f>IF(C19=0,0,(C9/(C19/8)))</f>
        <v>0</v>
      </c>
      <c r="D75" s="61">
        <f t="shared" ref="D75:I75" si="22">IF(D19=0,0,(D9/(D19/8)))</f>
        <v>1.0666666666666667</v>
      </c>
      <c r="E75" s="61">
        <f t="shared" si="22"/>
        <v>28</v>
      </c>
      <c r="F75" s="61">
        <f t="shared" si="22"/>
        <v>15.428571428571429</v>
      </c>
      <c r="G75" s="61">
        <f t="shared" si="22"/>
        <v>0</v>
      </c>
      <c r="H75" s="61">
        <f t="shared" si="22"/>
        <v>0</v>
      </c>
      <c r="I75" s="61">
        <f t="shared" si="22"/>
        <v>0</v>
      </c>
      <c r="J75" s="41"/>
      <c r="K75" s="62">
        <f>IF(K19=0,0,(K9/(K19/8)))</f>
        <v>16.484848484848484</v>
      </c>
      <c r="L75" s="64"/>
    </row>
    <row r="76" spans="1:12">
      <c r="A76" s="56" t="str">
        <f>'[1]Week 1'!A76</f>
        <v>Rooms per Carpet Cleaner</v>
      </c>
      <c r="B76" s="61">
        <f>IF(K28=0,0,(K12/(K28/7.5)))</f>
        <v>0</v>
      </c>
      <c r="C76" s="61">
        <f>IF(C27=0,0,(C12/(C27/7.5)))</f>
        <v>0</v>
      </c>
      <c r="D76" s="61">
        <f t="shared" ref="D76:I76" si="23">IF(D27=0,0,(D12/(D27/7.5)))</f>
        <v>0</v>
      </c>
      <c r="E76" s="61">
        <f t="shared" si="23"/>
        <v>0</v>
      </c>
      <c r="F76" s="61">
        <f t="shared" si="23"/>
        <v>0</v>
      </c>
      <c r="G76" s="61">
        <f t="shared" si="23"/>
        <v>0</v>
      </c>
      <c r="H76" s="61">
        <f t="shared" si="23"/>
        <v>0</v>
      </c>
      <c r="I76" s="61">
        <f t="shared" si="23"/>
        <v>0</v>
      </c>
      <c r="J76" s="73"/>
      <c r="K76" s="61">
        <f>IF(K27=0,0,(K12/(K27/7.5)))</f>
        <v>0</v>
      </c>
      <c r="L76" s="64"/>
    </row>
    <row r="77" spans="1:12">
      <c r="A77" s="56" t="str">
        <f>'[1]Week 1'!A77</f>
        <v>Rooms per Laundry Attendant</v>
      </c>
      <c r="B77" s="61">
        <f>IF(K44=0,0,(K11/(K44/7.5)))</f>
        <v>53.370535714285715</v>
      </c>
      <c r="C77" s="61">
        <f>IF(C43=0,0,(C11/(C43/7.5)))</f>
        <v>38.4375</v>
      </c>
      <c r="D77" s="61">
        <f t="shared" ref="D77:I77" si="24">IF(D43=0,0,(D11/(D43/7.5)))</f>
        <v>56.0126582278481</v>
      </c>
      <c r="E77" s="61">
        <f t="shared" si="24"/>
        <v>68.90625</v>
      </c>
      <c r="F77" s="61">
        <f t="shared" si="24"/>
        <v>70.233050847457619</v>
      </c>
      <c r="G77" s="61">
        <f t="shared" si="24"/>
        <v>66.5625</v>
      </c>
      <c r="H77" s="61">
        <f t="shared" si="24"/>
        <v>53.90625</v>
      </c>
      <c r="I77" s="61">
        <f t="shared" si="24"/>
        <v>37.777777777777779</v>
      </c>
      <c r="J77" s="74"/>
      <c r="K77" s="61">
        <f>IF(K43=0,0,(K11/(K43/7.5)))</f>
        <v>54.814305364511696</v>
      </c>
      <c r="L77" s="64"/>
    </row>
    <row r="78" spans="1:12">
      <c r="K78" s="75"/>
      <c r="L78" s="64"/>
    </row>
    <row r="79" spans="1:12">
      <c r="L79" s="64"/>
    </row>
    <row r="80" spans="1:12">
      <c r="L80" s="64"/>
    </row>
    <row r="81" spans="1:12">
      <c r="L81" s="64"/>
    </row>
    <row r="82" spans="1:12">
      <c r="L82" s="64"/>
    </row>
    <row r="83" spans="1:12">
      <c r="L83" s="64"/>
    </row>
    <row r="84" spans="1:12">
      <c r="L84" s="64"/>
    </row>
    <row r="85" spans="1:12">
      <c r="L85" s="64"/>
    </row>
    <row r="86" spans="1:1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</row>
    <row r="87" spans="1:12">
      <c r="L87" s="64"/>
    </row>
    <row r="88" spans="1:12">
      <c r="L88" s="64"/>
    </row>
    <row r="89" spans="1:12">
      <c r="L89" s="64"/>
    </row>
    <row r="90" spans="1:12">
      <c r="L90" s="64"/>
    </row>
    <row r="92" spans="1:12">
      <c r="L92" s="64"/>
    </row>
  </sheetData>
  <mergeCells count="14">
    <mergeCell ref="A63:A65"/>
    <mergeCell ref="A67:A69"/>
    <mergeCell ref="A39:A41"/>
    <mergeCell ref="A43:A45"/>
    <mergeCell ref="A47:A49"/>
    <mergeCell ref="A51:A53"/>
    <mergeCell ref="A55:A57"/>
    <mergeCell ref="A59:A61"/>
    <mergeCell ref="A15:A17"/>
    <mergeCell ref="A19:A21"/>
    <mergeCell ref="A23:A25"/>
    <mergeCell ref="A27:A29"/>
    <mergeCell ref="A31:A33"/>
    <mergeCell ref="A35:A3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A92"/>
  <sheetViews>
    <sheetView workbookViewId="0">
      <selection sqref="A1:XFD1048576"/>
    </sheetView>
  </sheetViews>
  <sheetFormatPr defaultRowHeight="15"/>
  <cols>
    <col min="1" max="1" width="29.85546875" style="9" customWidth="1"/>
    <col min="2" max="2" width="23.85546875" style="9" customWidth="1"/>
    <col min="3" max="4" width="10.140625" style="9" customWidth="1"/>
    <col min="5" max="5" width="10.85546875" style="9" customWidth="1"/>
    <col min="6" max="6" width="10.28515625" style="9" customWidth="1"/>
    <col min="7" max="7" width="10.85546875" style="9" customWidth="1"/>
    <col min="8" max="8" width="9" style="9" bestFit="1" customWidth="1"/>
    <col min="9" max="9" width="10" style="9" customWidth="1"/>
    <col min="10" max="10" width="2.140625" style="9" customWidth="1"/>
    <col min="11" max="11" width="10.28515625" style="9" customWidth="1"/>
    <col min="12" max="16384" width="9.140625" style="9"/>
  </cols>
  <sheetData>
    <row r="1" spans="1:27" ht="23.25" customHeight="1">
      <c r="A1" s="64"/>
      <c r="B1" s="64"/>
      <c r="C1" s="64"/>
      <c r="D1" s="64"/>
      <c r="E1" s="10" t="s">
        <v>7</v>
      </c>
      <c r="G1" s="64"/>
      <c r="H1" s="64"/>
      <c r="I1" s="64"/>
      <c r="J1" s="64"/>
      <c r="K1" s="11" t="s">
        <v>60</v>
      </c>
      <c r="L1" s="64"/>
      <c r="M1" s="64"/>
    </row>
    <row r="2" spans="1:27" ht="19.5" customHeight="1">
      <c r="A2" s="64"/>
      <c r="B2" s="64"/>
      <c r="C2" s="64"/>
      <c r="D2" s="64"/>
      <c r="E2" s="10" t="str">
        <f>'[1]Week 1'!E2</f>
        <v>Housekeeping Department</v>
      </c>
      <c r="G2" s="64"/>
      <c r="H2" s="64"/>
      <c r="I2" s="64"/>
      <c r="J2" s="64"/>
      <c r="K2" s="11"/>
      <c r="L2" s="64"/>
      <c r="M2" s="64"/>
    </row>
    <row r="3" spans="1:27" ht="15" customHeight="1">
      <c r="A3" s="64"/>
      <c r="B3" s="64"/>
      <c r="C3" s="12"/>
      <c r="D3" s="12"/>
      <c r="E3" s="13"/>
      <c r="G3" s="12"/>
      <c r="H3" s="12"/>
      <c r="I3" s="12"/>
      <c r="J3" s="40"/>
      <c r="K3" s="64"/>
      <c r="L3" s="64"/>
      <c r="M3" s="64"/>
    </row>
    <row r="4" spans="1:27" ht="15" customHeight="1">
      <c r="A4" s="64"/>
      <c r="B4" s="14" t="s">
        <v>10</v>
      </c>
      <c r="C4" s="15" t="str">
        <f>'[1]Week 1'!C4</f>
        <v>Tuesday</v>
      </c>
      <c r="D4" s="15" t="str">
        <f>'[1]Week 1'!D4</f>
        <v>Wednesday</v>
      </c>
      <c r="E4" s="15" t="str">
        <f>'[1]Week 1'!E4</f>
        <v>Thursday</v>
      </c>
      <c r="F4" s="15" t="str">
        <f>'[1]Week 1'!F4</f>
        <v>Friday</v>
      </c>
      <c r="G4" s="15" t="str">
        <f>'[1]Week 1'!G4</f>
        <v>Saturday</v>
      </c>
      <c r="H4" s="15" t="str">
        <f>'[1]Week 1'!H4</f>
        <v>Sunday</v>
      </c>
      <c r="I4" s="15" t="str">
        <f>'[1]Week 1'!I4</f>
        <v>Monday</v>
      </c>
      <c r="J4" s="76"/>
      <c r="K4" s="17" t="s">
        <v>18</v>
      </c>
      <c r="L4" s="64"/>
      <c r="M4" s="64"/>
    </row>
    <row r="5" spans="1:27" ht="15" customHeight="1">
      <c r="A5" s="64"/>
      <c r="B5" s="14" t="s">
        <v>19</v>
      </c>
      <c r="C5" s="18">
        <f>+'[1]Input Screen'!B27</f>
        <v>41660</v>
      </c>
      <c r="D5" s="18">
        <f t="shared" ref="D5:I5" si="0">+C5+1</f>
        <v>41661</v>
      </c>
      <c r="E5" s="18">
        <f t="shared" si="0"/>
        <v>41662</v>
      </c>
      <c r="F5" s="18">
        <f t="shared" si="0"/>
        <v>41663</v>
      </c>
      <c r="G5" s="18">
        <f t="shared" si="0"/>
        <v>41664</v>
      </c>
      <c r="H5" s="18">
        <f t="shared" si="0"/>
        <v>41665</v>
      </c>
      <c r="I5" s="18">
        <f t="shared" si="0"/>
        <v>41666</v>
      </c>
      <c r="J5" s="19"/>
      <c r="K5" s="20" t="s">
        <v>20</v>
      </c>
      <c r="L5" s="64"/>
      <c r="M5" s="64"/>
    </row>
    <row r="6" spans="1:27" ht="15" customHeight="1">
      <c r="A6" s="65"/>
      <c r="B6" s="22" t="str">
        <f>'[1]Week 1'!B6</f>
        <v>Offset Rooms Occupied</v>
      </c>
      <c r="C6" s="23">
        <f>+'[1]Input Screen'!C$27</f>
        <v>198</v>
      </c>
      <c r="D6" s="23">
        <f>+'[1]Input Screen'!C$28</f>
        <v>253</v>
      </c>
      <c r="E6" s="23">
        <f>+'[1]Input Screen'!C$29</f>
        <v>273</v>
      </c>
      <c r="F6" s="23">
        <f>+'[1]Input Screen'!C$30</f>
        <v>220</v>
      </c>
      <c r="G6" s="23">
        <f>+'[1]Input Screen'!C$31</f>
        <v>224</v>
      </c>
      <c r="H6" s="23">
        <f>+'[1]Input Screen'!C$32</f>
        <v>268</v>
      </c>
      <c r="I6" s="23">
        <f>+'[1]Input Screen'!C$33</f>
        <v>186</v>
      </c>
      <c r="J6" s="24"/>
      <c r="K6" s="25">
        <f>SUM(C6:I6)</f>
        <v>1622</v>
      </c>
      <c r="L6" s="78">
        <f>+K67/K6</f>
        <v>13.201193757706536</v>
      </c>
      <c r="M6" s="64"/>
      <c r="U6" s="23" t="e">
        <f>+'[1]Input Screen'!#REF!</f>
        <v>#REF!</v>
      </c>
      <c r="V6" s="23" t="e">
        <f>+'[1]Input Screen'!#REF!</f>
        <v>#REF!</v>
      </c>
      <c r="W6" s="23" t="e">
        <f>+'[1]Input Screen'!#REF!</f>
        <v>#REF!</v>
      </c>
      <c r="X6" s="23" t="e">
        <f>+'[1]Input Screen'!#REF!</f>
        <v>#REF!</v>
      </c>
      <c r="Y6" s="23" t="e">
        <f>+'[1]Input Screen'!#REF!</f>
        <v>#REF!</v>
      </c>
      <c r="Z6" s="23" t="e">
        <f>+'[1]Input Screen'!#REF!</f>
        <v>#REF!</v>
      </c>
      <c r="AA6" s="23" t="e">
        <f>+'[1]Input Screen'!#REF!</f>
        <v>#REF!</v>
      </c>
    </row>
    <row r="7" spans="1:27" ht="15" customHeight="1">
      <c r="A7" s="65"/>
      <c r="B7" s="22" t="str">
        <f>'[1]Week 1'!B7</f>
        <v>Occupancy Percent</v>
      </c>
      <c r="C7" s="26">
        <f>C6/310</f>
        <v>0.6387096774193548</v>
      </c>
      <c r="D7" s="26">
        <f t="shared" ref="D7:I7" si="1">D6/310</f>
        <v>0.81612903225806455</v>
      </c>
      <c r="E7" s="26">
        <f t="shared" si="1"/>
        <v>0.88064516129032255</v>
      </c>
      <c r="F7" s="26">
        <f t="shared" si="1"/>
        <v>0.70967741935483875</v>
      </c>
      <c r="G7" s="26">
        <f t="shared" si="1"/>
        <v>0.72258064516129028</v>
      </c>
      <c r="H7" s="26">
        <f t="shared" si="1"/>
        <v>0.86451612903225805</v>
      </c>
      <c r="I7" s="26">
        <f t="shared" si="1"/>
        <v>0.6</v>
      </c>
      <c r="J7" s="24"/>
      <c r="K7" s="26">
        <f>K6/2170</f>
        <v>0.74746543778801844</v>
      </c>
      <c r="L7" s="64"/>
      <c r="M7" s="64"/>
      <c r="U7" s="28"/>
      <c r="V7" s="28"/>
      <c r="W7" s="28"/>
      <c r="X7" s="28"/>
      <c r="Y7" s="28"/>
      <c r="Z7" s="28"/>
      <c r="AA7" s="28"/>
    </row>
    <row r="8" spans="1:27" ht="15" customHeight="1">
      <c r="A8" s="65"/>
      <c r="B8" s="22" t="str">
        <f>'[1]Week 1'!B8</f>
        <v>AM Rooms Cleaned</v>
      </c>
      <c r="C8" s="23">
        <f>+'[1]Input Screen'!D$27</f>
        <v>190</v>
      </c>
      <c r="D8" s="23">
        <f>+'[1]Input Screen'!D$28</f>
        <v>239</v>
      </c>
      <c r="E8" s="23">
        <f>+'[1]Input Screen'!D$29</f>
        <v>268</v>
      </c>
      <c r="F8" s="23">
        <f>+'[1]Input Screen'!D$30</f>
        <v>202</v>
      </c>
      <c r="G8" s="23">
        <f>+'[1]Input Screen'!D$31</f>
        <v>218</v>
      </c>
      <c r="H8" s="23">
        <f>+'[1]Input Screen'!D$32</f>
        <v>255</v>
      </c>
      <c r="I8" s="23">
        <f>+'[1]Input Screen'!D$33</f>
        <v>181</v>
      </c>
      <c r="J8" s="24"/>
      <c r="K8" s="25">
        <f t="shared" ref="K8:K13" si="2">SUM(C8:I8)</f>
        <v>1553</v>
      </c>
      <c r="L8" s="64"/>
      <c r="M8" s="64"/>
      <c r="U8" s="28"/>
      <c r="V8" s="28"/>
      <c r="W8" s="28"/>
      <c r="X8" s="28"/>
      <c r="Y8" s="28"/>
      <c r="Z8" s="28"/>
      <c r="AA8" s="28"/>
    </row>
    <row r="9" spans="1:27" ht="15" customHeight="1">
      <c r="A9" s="65"/>
      <c r="B9" s="22" t="str">
        <f>'[1]Week 1'!B9</f>
        <v>PM Rooms Cleaned</v>
      </c>
      <c r="C9" s="23">
        <f>+'[1]Input Screen'!E$27</f>
        <v>0</v>
      </c>
      <c r="D9" s="23">
        <f>+'[1]Input Screen'!E$28</f>
        <v>0</v>
      </c>
      <c r="E9" s="23">
        <f>+'[1]Input Screen'!E$29</f>
        <v>7</v>
      </c>
      <c r="F9" s="23">
        <f>+'[1]Input Screen'!E$30</f>
        <v>0</v>
      </c>
      <c r="G9" s="23">
        <f>+'[1]Input Screen'!E$31</f>
        <v>0</v>
      </c>
      <c r="H9" s="23">
        <f>+'[1]Input Screen'!E$32</f>
        <v>0</v>
      </c>
      <c r="I9" s="23">
        <f>+'[1]Input Screen'!E$33</f>
        <v>0</v>
      </c>
      <c r="J9" s="24"/>
      <c r="K9" s="25">
        <f t="shared" si="2"/>
        <v>7</v>
      </c>
      <c r="L9" s="64"/>
      <c r="M9" s="64"/>
      <c r="U9" s="28"/>
      <c r="V9" s="28"/>
      <c r="W9" s="28"/>
      <c r="X9" s="28"/>
      <c r="Y9" s="28"/>
      <c r="Z9" s="28"/>
      <c r="AA9" s="28"/>
    </row>
    <row r="10" spans="1:27" ht="15" customHeight="1">
      <c r="A10" s="65"/>
      <c r="B10" s="22" t="str">
        <f>'[1]Week 1'!B10</f>
        <v>Rooms Sold</v>
      </c>
      <c r="C10" s="23">
        <f>+'[1]Input Screen'!F$27</f>
        <v>0</v>
      </c>
      <c r="D10" s="23">
        <f>+'[1]Input Screen'!F$28</f>
        <v>0</v>
      </c>
      <c r="E10" s="23">
        <f>+'[1]Input Screen'!F$29</f>
        <v>0</v>
      </c>
      <c r="F10" s="23">
        <f>+'[1]Input Screen'!F$30</f>
        <v>0</v>
      </c>
      <c r="G10" s="23">
        <f>+'[1]Input Screen'!F$31</f>
        <v>0</v>
      </c>
      <c r="H10" s="23">
        <f>+'[1]Input Screen'!F$32</f>
        <v>0</v>
      </c>
      <c r="I10" s="23">
        <f>+'[1]Input Screen'!F$33</f>
        <v>0</v>
      </c>
      <c r="J10" s="24"/>
      <c r="K10" s="25">
        <f t="shared" si="2"/>
        <v>0</v>
      </c>
      <c r="L10" s="64"/>
      <c r="M10" s="64"/>
      <c r="U10" s="28"/>
      <c r="V10" s="28"/>
      <c r="W10" s="28"/>
      <c r="X10" s="28"/>
      <c r="Y10" s="28"/>
      <c r="Z10" s="28"/>
      <c r="AA10" s="28"/>
    </row>
    <row r="11" spans="1:27" ht="15" customHeight="1">
      <c r="A11" s="65"/>
      <c r="B11" s="22" t="str">
        <f>'[1]Week 1'!B11</f>
        <v>Total Rooms Cleaned</v>
      </c>
      <c r="C11" s="23">
        <f>+'[1]Input Screen'!G$27</f>
        <v>190</v>
      </c>
      <c r="D11" s="23">
        <f>+'[1]Input Screen'!G$28</f>
        <v>239</v>
      </c>
      <c r="E11" s="23">
        <f>+'[1]Input Screen'!G$29</f>
        <v>275</v>
      </c>
      <c r="F11" s="23">
        <f>+'[1]Input Screen'!G$30</f>
        <v>202</v>
      </c>
      <c r="G11" s="23">
        <f>+'[1]Input Screen'!G$31</f>
        <v>218</v>
      </c>
      <c r="H11" s="23">
        <f>+'[1]Input Screen'!G$32</f>
        <v>255</v>
      </c>
      <c r="I11" s="23">
        <f>+'[1]Input Screen'!G$33</f>
        <v>181</v>
      </c>
      <c r="J11" s="24"/>
      <c r="K11" s="25">
        <f t="shared" si="2"/>
        <v>1560</v>
      </c>
      <c r="L11" s="64"/>
      <c r="M11" s="64"/>
      <c r="U11" s="28"/>
      <c r="V11" s="28"/>
      <c r="W11" s="28"/>
      <c r="X11" s="28"/>
      <c r="Y11" s="28"/>
      <c r="Z11" s="28"/>
      <c r="AA11" s="28"/>
    </row>
    <row r="12" spans="1:27" ht="15" customHeight="1">
      <c r="A12" s="65"/>
      <c r="B12" s="22" t="str">
        <f>'[1]Week 1'!B12</f>
        <v>Guestroom Carpets Cleaned</v>
      </c>
      <c r="C12" s="23">
        <f>+'[1]Input Screen'!H$27</f>
        <v>0</v>
      </c>
      <c r="D12" s="23">
        <f>+'[1]Input Screen'!H$28</f>
        <v>0</v>
      </c>
      <c r="E12" s="23">
        <f>+'[1]Input Screen'!H$29</f>
        <v>0</v>
      </c>
      <c r="F12" s="23">
        <f>+'[1]Input Screen'!H$30</f>
        <v>0</v>
      </c>
      <c r="G12" s="23">
        <f>+'[1]Input Screen'!H$31</f>
        <v>0</v>
      </c>
      <c r="H12" s="23">
        <f>+'[1]Input Screen'!H$32</f>
        <v>0</v>
      </c>
      <c r="I12" s="23">
        <f>+'[1]Input Screen'!H$33</f>
        <v>0</v>
      </c>
      <c r="J12" s="24"/>
      <c r="K12" s="25">
        <f t="shared" si="2"/>
        <v>0</v>
      </c>
      <c r="L12" s="64"/>
      <c r="M12" s="64"/>
      <c r="U12" s="28"/>
      <c r="V12" s="28"/>
      <c r="W12" s="28"/>
      <c r="X12" s="28"/>
      <c r="Y12" s="28"/>
      <c r="Z12" s="28"/>
      <c r="AA12" s="28"/>
    </row>
    <row r="13" spans="1:27" ht="15" customHeight="1">
      <c r="A13" s="65"/>
      <c r="B13" s="22" t="str">
        <f>'[1]Week 1'!B13</f>
        <v>Documented Inspections</v>
      </c>
      <c r="C13" s="23">
        <f>+'[1]Input Screen'!I$27</f>
        <v>8</v>
      </c>
      <c r="D13" s="23">
        <f>+'[1]Input Screen'!I$28</f>
        <v>8</v>
      </c>
      <c r="E13" s="23">
        <f>+'[1]Input Screen'!I$29</f>
        <v>8</v>
      </c>
      <c r="F13" s="23">
        <f>+'[1]Input Screen'!I$30</f>
        <v>8</v>
      </c>
      <c r="G13" s="23">
        <f>+'[1]Input Screen'!I$31</f>
        <v>8</v>
      </c>
      <c r="H13" s="23">
        <f>+'[1]Input Screen'!I$32</f>
        <v>8</v>
      </c>
      <c r="I13" s="23">
        <f>+'[1]Input Screen'!I$33</f>
        <v>8</v>
      </c>
      <c r="J13" s="24"/>
      <c r="K13" s="25">
        <f t="shared" si="2"/>
        <v>56</v>
      </c>
      <c r="L13" s="64"/>
      <c r="M13" s="64"/>
      <c r="U13" s="28"/>
      <c r="V13" s="28"/>
      <c r="W13" s="28"/>
      <c r="X13" s="28"/>
      <c r="Y13" s="28"/>
      <c r="Z13" s="28"/>
      <c r="AA13" s="28"/>
    </row>
    <row r="14" spans="1:27" ht="15" customHeight="1">
      <c r="A14" s="66"/>
      <c r="B14" s="40"/>
      <c r="C14" s="24"/>
      <c r="D14" s="24"/>
      <c r="E14" s="24"/>
      <c r="F14" s="24"/>
      <c r="G14" s="24"/>
      <c r="H14" s="24"/>
      <c r="I14" s="24"/>
      <c r="J14" s="24"/>
      <c r="K14" s="24"/>
      <c r="L14" s="64"/>
      <c r="M14" s="67"/>
    </row>
    <row r="15" spans="1:27" ht="15" customHeight="1">
      <c r="A15" s="30" t="str">
        <f>'[1]Week 1'!A15:A17</f>
        <v>Room Attendants                         AM Shift</v>
      </c>
      <c r="B15" s="31" t="s">
        <v>30</v>
      </c>
      <c r="C15" s="32">
        <f>+'[1]Input Screen'!J$27</f>
        <v>93.2</v>
      </c>
      <c r="D15" s="32">
        <f>+'[1]Input Screen'!J$28</f>
        <v>118.5</v>
      </c>
      <c r="E15" s="32">
        <f>+'[1]Input Screen'!J$29</f>
        <v>128</v>
      </c>
      <c r="F15" s="32">
        <f>+'[1]Input Screen'!J$30</f>
        <v>101.95</v>
      </c>
      <c r="G15" s="32">
        <f>+'[1]Input Screen'!J$31</f>
        <v>111.7</v>
      </c>
      <c r="H15" s="32">
        <f>+'[1]Input Screen'!J$32</f>
        <v>118.4</v>
      </c>
      <c r="I15" s="32">
        <f>+'[1]Input Screen'!J$33</f>
        <v>86.6</v>
      </c>
      <c r="J15" s="33"/>
      <c r="K15" s="34">
        <f>SUM(C15:I15)</f>
        <v>758.35</v>
      </c>
      <c r="L15" s="64"/>
      <c r="M15" s="67"/>
    </row>
    <row r="16" spans="1:27" ht="15" customHeight="1">
      <c r="A16" s="68"/>
      <c r="B16" s="36" t="s">
        <v>31</v>
      </c>
      <c r="C16" s="34">
        <f>VLOOKUP(C8,'[1]Labor Stds'!A14:Q76,7)</f>
        <v>94</v>
      </c>
      <c r="D16" s="34">
        <f>VLOOKUP(D8,'[1]Labor Stds'!A14:Q76,7)</f>
        <v>119</v>
      </c>
      <c r="E16" s="34">
        <f>VLOOKUP(E8,'[1]Labor Stds'!A14:Q76,7)</f>
        <v>134</v>
      </c>
      <c r="F16" s="34">
        <f>VLOOKUP(F8,'[1]Labor Stds'!A14:Q76,7)</f>
        <v>101.5</v>
      </c>
      <c r="G16" s="34">
        <f>VLOOKUP(G8,'[1]Labor Stds'!A14:Q76,7)</f>
        <v>109</v>
      </c>
      <c r="H16" s="34">
        <f>VLOOKUP(H8,'[1]Labor Stds'!A14:Q76,7)</f>
        <v>126.5</v>
      </c>
      <c r="I16" s="34">
        <f>VLOOKUP(I8,'[1]Labor Stds'!A14:Q76,7)</f>
        <v>91.5</v>
      </c>
      <c r="J16" s="33"/>
      <c r="K16" s="34">
        <f>SUM(C16:I16)</f>
        <v>775.5</v>
      </c>
      <c r="L16" s="64"/>
      <c r="M16" s="67"/>
    </row>
    <row r="17" spans="1:13">
      <c r="A17" s="69"/>
      <c r="B17" s="31" t="s">
        <v>32</v>
      </c>
      <c r="C17" s="26">
        <f t="shared" ref="C17:I17" si="3">IF(C15=0,0,C16/C15)</f>
        <v>1.0085836909871244</v>
      </c>
      <c r="D17" s="26">
        <f t="shared" si="3"/>
        <v>1.0042194092827004</v>
      </c>
      <c r="E17" s="26">
        <f t="shared" si="3"/>
        <v>1.046875</v>
      </c>
      <c r="F17" s="26">
        <f t="shared" si="3"/>
        <v>0.99558607160372725</v>
      </c>
      <c r="G17" s="26">
        <f>IF(G15=0,0,G16/G15)</f>
        <v>0.97582811101163824</v>
      </c>
      <c r="H17" s="26">
        <f>IF(H15=0,0,H16/H15)</f>
        <v>1.0684121621621621</v>
      </c>
      <c r="I17" s="26">
        <f t="shared" si="3"/>
        <v>1.0565819861431871</v>
      </c>
      <c r="J17" s="38"/>
      <c r="K17" s="26">
        <f>IF(K15=0,0,K16/K15)</f>
        <v>1.0226148875848882</v>
      </c>
      <c r="M17" s="67"/>
    </row>
    <row r="18" spans="1:13">
      <c r="A18" s="70"/>
      <c r="B18" s="40"/>
      <c r="C18" s="24"/>
      <c r="D18" s="24"/>
      <c r="E18" s="24"/>
      <c r="F18" s="24"/>
      <c r="G18" s="24"/>
      <c r="H18" s="24"/>
      <c r="I18" s="24"/>
      <c r="J18" s="24"/>
      <c r="K18" s="24"/>
      <c r="M18" s="67"/>
    </row>
    <row r="19" spans="1:13">
      <c r="A19" s="30" t="str">
        <f>'[1]Week 1'!A19:A21</f>
        <v>Room Attendants                          PM Shift</v>
      </c>
      <c r="B19" s="31" t="s">
        <v>30</v>
      </c>
      <c r="C19" s="32">
        <f>+'[1]Input Screen'!K$27</f>
        <v>0</v>
      </c>
      <c r="D19" s="32">
        <f>+'[1]Input Screen'!K$28</f>
        <v>0</v>
      </c>
      <c r="E19" s="32">
        <f>+'[1]Input Screen'!K$29</f>
        <v>8</v>
      </c>
      <c r="F19" s="32">
        <f>+'[1]Input Screen'!K$30</f>
        <v>0</v>
      </c>
      <c r="G19" s="32">
        <f>+'[1]Input Screen'!K$31</f>
        <v>0</v>
      </c>
      <c r="H19" s="32">
        <f>+'[1]Input Screen'!K$32</f>
        <v>0</v>
      </c>
      <c r="I19" s="32">
        <f>+'[1]Input Screen'!K$33</f>
        <v>0</v>
      </c>
      <c r="J19" s="33"/>
      <c r="K19" s="34">
        <f>SUM(C19:I19)</f>
        <v>8</v>
      </c>
      <c r="L19" s="64"/>
      <c r="M19" s="64"/>
    </row>
    <row r="20" spans="1:13">
      <c r="A20" s="68"/>
      <c r="B20" s="36" t="s">
        <v>31</v>
      </c>
      <c r="C20" s="34">
        <f>VLOOKUP(C9,'[1]Labor Stds'!A14:Q76,8)</f>
        <v>0</v>
      </c>
      <c r="D20" s="34">
        <f>VLOOKUP(D9,'[1]Labor Stds'!A14:Q76,8)</f>
        <v>0</v>
      </c>
      <c r="E20" s="34">
        <f>VLOOKUP(E9,'[1]Labor Stds'!A14:Q76,8)</f>
        <v>4.5714285714285712</v>
      </c>
      <c r="F20" s="34">
        <f>VLOOKUP(F9,'[1]Labor Stds'!A14:Q76,8)</f>
        <v>0</v>
      </c>
      <c r="G20" s="34">
        <f>VLOOKUP(G9,'[1]Labor Stds'!A14:Q76,8)</f>
        <v>0</v>
      </c>
      <c r="H20" s="34">
        <f>VLOOKUP(H9,'[1]Labor Stds'!A14:Q76,8)</f>
        <v>0</v>
      </c>
      <c r="I20" s="34">
        <f>VLOOKUP(I9,'[1]Labor Stds'!A14:Q76,8)</f>
        <v>0</v>
      </c>
      <c r="J20" s="33"/>
      <c r="K20" s="34">
        <f>SUM(C20:I20)</f>
        <v>4.5714285714285712</v>
      </c>
      <c r="L20" s="64"/>
      <c r="M20" s="64"/>
    </row>
    <row r="21" spans="1:13">
      <c r="A21" s="69"/>
      <c r="B21" s="31" t="s">
        <v>32</v>
      </c>
      <c r="C21" s="26">
        <f t="shared" ref="C21:I21" si="4">IF(C19=0,0,C20/C19)</f>
        <v>0</v>
      </c>
      <c r="D21" s="26">
        <f t="shared" si="4"/>
        <v>0</v>
      </c>
      <c r="E21" s="26">
        <f>IF(E19=0,0,E20/E19)</f>
        <v>0.5714285714285714</v>
      </c>
      <c r="F21" s="26">
        <f t="shared" si="4"/>
        <v>0</v>
      </c>
      <c r="G21" s="26">
        <f t="shared" si="4"/>
        <v>0</v>
      </c>
      <c r="H21" s="26">
        <f t="shared" si="4"/>
        <v>0</v>
      </c>
      <c r="I21" s="26">
        <f t="shared" si="4"/>
        <v>0</v>
      </c>
      <c r="J21" s="38"/>
      <c r="K21" s="26">
        <f>IF(K19=0,0,K20/K19)</f>
        <v>0.5714285714285714</v>
      </c>
      <c r="L21" s="64"/>
      <c r="M21" s="64"/>
    </row>
    <row r="22" spans="1:13">
      <c r="A22" s="49"/>
      <c r="B22" s="40"/>
      <c r="C22" s="24"/>
      <c r="D22" s="24"/>
      <c r="E22" s="24"/>
      <c r="F22" s="24"/>
      <c r="G22" s="24"/>
      <c r="H22" s="24"/>
      <c r="I22" s="24"/>
      <c r="J22" s="24"/>
      <c r="K22" s="24"/>
      <c r="L22" s="64"/>
      <c r="M22" s="64"/>
    </row>
    <row r="23" spans="1:13">
      <c r="A23" s="30" t="s">
        <v>34</v>
      </c>
      <c r="B23" s="31" t="s">
        <v>30</v>
      </c>
      <c r="C23" s="32">
        <f>+'[1]Input Screen'!L$27</f>
        <v>22.7</v>
      </c>
      <c r="D23" s="32">
        <f>+'[1]Input Screen'!L$28</f>
        <v>22.7</v>
      </c>
      <c r="E23" s="32">
        <f>+'[1]Input Screen'!L$29</f>
        <v>22.5</v>
      </c>
      <c r="F23" s="32">
        <f>+'[1]Input Screen'!L$30</f>
        <v>22.7</v>
      </c>
      <c r="G23" s="32">
        <f>+'[1]Input Screen'!L$31</f>
        <v>23.5</v>
      </c>
      <c r="H23" s="32">
        <f>+'[1]Input Screen'!L$32</f>
        <v>23.8</v>
      </c>
      <c r="I23" s="32">
        <f>+'[1]Input Screen'!L$33</f>
        <v>22.5</v>
      </c>
      <c r="J23" s="33"/>
      <c r="K23" s="34">
        <f>SUM(C23:I23)</f>
        <v>160.4</v>
      </c>
      <c r="L23" s="64"/>
      <c r="M23" s="64"/>
    </row>
    <row r="24" spans="1:13">
      <c r="A24" s="35"/>
      <c r="B24" s="36" t="s">
        <v>31</v>
      </c>
      <c r="C24" s="34">
        <f>VLOOKUP(C8,'[1]Labor Stds'!A14:Q76,9)</f>
        <v>23.5</v>
      </c>
      <c r="D24" s="34">
        <f>VLOOKUP(D8,'[1]Labor Stds'!A14:Q76,9)</f>
        <v>23.5</v>
      </c>
      <c r="E24" s="34">
        <f>VLOOKUP(E8,'[1]Labor Stds'!A14:Q76,9)</f>
        <v>23.5</v>
      </c>
      <c r="F24" s="34">
        <f>VLOOKUP(F8,'[1]Labor Stds'!A14:Q76,9)</f>
        <v>23.5</v>
      </c>
      <c r="G24" s="34">
        <f>VLOOKUP(G8,'[1]Labor Stds'!A14:Q76,9)</f>
        <v>23.5</v>
      </c>
      <c r="H24" s="34">
        <f>VLOOKUP(H8,'[1]Labor Stds'!A14:Q76,9)</f>
        <v>23.5</v>
      </c>
      <c r="I24" s="34">
        <f>VLOOKUP(I8,'[1]Labor Stds'!A14:Q76,9)</f>
        <v>23.5</v>
      </c>
      <c r="J24" s="33"/>
      <c r="K24" s="34">
        <f>SUM(C24:I24)</f>
        <v>164.5</v>
      </c>
      <c r="L24" s="64"/>
      <c r="M24" s="64"/>
    </row>
    <row r="25" spans="1:13">
      <c r="A25" s="37"/>
      <c r="B25" s="31" t="s">
        <v>32</v>
      </c>
      <c r="C25" s="26">
        <f t="shared" ref="C25:I25" si="5">IF(C23=0,0,C24/C23)</f>
        <v>1.0352422907488987</v>
      </c>
      <c r="D25" s="26">
        <f t="shared" si="5"/>
        <v>1.0352422907488987</v>
      </c>
      <c r="E25" s="26">
        <f t="shared" si="5"/>
        <v>1.0444444444444445</v>
      </c>
      <c r="F25" s="26">
        <f t="shared" si="5"/>
        <v>1.0352422907488987</v>
      </c>
      <c r="G25" s="26">
        <f t="shared" si="5"/>
        <v>1</v>
      </c>
      <c r="H25" s="26">
        <f t="shared" si="5"/>
        <v>0.98739495798319321</v>
      </c>
      <c r="I25" s="26">
        <f t="shared" si="5"/>
        <v>1.0444444444444445</v>
      </c>
      <c r="J25" s="38"/>
      <c r="K25" s="26">
        <f>IF(K23=0,0,K24/K23)</f>
        <v>1.0255610972568578</v>
      </c>
      <c r="L25" s="64"/>
      <c r="M25" s="64"/>
    </row>
    <row r="26" spans="1:13">
      <c r="A26" s="49"/>
      <c r="B26" s="40"/>
      <c r="C26" s="24"/>
      <c r="D26" s="24"/>
      <c r="E26" s="24"/>
      <c r="F26" s="24"/>
      <c r="G26" s="24"/>
      <c r="H26" s="24"/>
      <c r="I26" s="24"/>
      <c r="J26" s="24"/>
      <c r="K26" s="24"/>
      <c r="L26" s="64"/>
      <c r="M26" s="64"/>
    </row>
    <row r="27" spans="1:13">
      <c r="A27" s="30" t="str">
        <f>'[1]Week 1'!A27:A29</f>
        <v>Special Project                          AM Shift</v>
      </c>
      <c r="B27" s="31" t="s">
        <v>30</v>
      </c>
      <c r="C27" s="32">
        <f>+'[1]Input Screen'!M$27</f>
        <v>0</v>
      </c>
      <c r="D27" s="32">
        <f>+'[1]Input Screen'!M$28</f>
        <v>0</v>
      </c>
      <c r="E27" s="32">
        <f>+'[1]Input Screen'!M$29</f>
        <v>0</v>
      </c>
      <c r="F27" s="32">
        <f>+'[1]Input Screen'!M$30</f>
        <v>0</v>
      </c>
      <c r="G27" s="32">
        <f>+'[1]Input Screen'!M$31</f>
        <v>0</v>
      </c>
      <c r="H27" s="32">
        <f>+'[1]Input Screen'!M$32</f>
        <v>0</v>
      </c>
      <c r="I27" s="32">
        <f>+'[1]Input Screen'!M$33</f>
        <v>0</v>
      </c>
      <c r="J27" s="33"/>
      <c r="K27" s="34">
        <f>SUM(C27:I27)</f>
        <v>0</v>
      </c>
      <c r="L27" s="64"/>
      <c r="M27" s="64"/>
    </row>
    <row r="28" spans="1:13">
      <c r="A28" s="35"/>
      <c r="B28" s="36" t="s">
        <v>31</v>
      </c>
      <c r="C28" s="34">
        <f>VLOOKUP(C12,'[1]Labor Stds'!A14:Q76,10)</f>
        <v>0</v>
      </c>
      <c r="D28" s="34">
        <f>VLOOKUP(D12,'[1]Labor Stds'!A14:Q76,10)</f>
        <v>0</v>
      </c>
      <c r="E28" s="34">
        <f>VLOOKUP(E12,'[1]Labor Stds'!A14:Q76,10)</f>
        <v>0</v>
      </c>
      <c r="F28" s="34">
        <f>VLOOKUP(F12,'[1]Labor Stds'!A14:Q76,10)</f>
        <v>0</v>
      </c>
      <c r="G28" s="34">
        <f>VLOOKUP(G12,'[1]Labor Stds'!A14:Q76,10)</f>
        <v>0</v>
      </c>
      <c r="H28" s="34">
        <f>VLOOKUP(H12,'[1]Labor Stds'!A14:Q76,10)</f>
        <v>0</v>
      </c>
      <c r="I28" s="34">
        <f>VLOOKUP(I12,'[1]Labor Stds'!A14:Q76,10)</f>
        <v>0</v>
      </c>
      <c r="J28" s="33"/>
      <c r="K28" s="34">
        <f>SUM(C28:I28)</f>
        <v>0</v>
      </c>
      <c r="L28" s="64"/>
      <c r="M28" s="64"/>
    </row>
    <row r="29" spans="1:13">
      <c r="A29" s="37"/>
      <c r="B29" s="31" t="s">
        <v>32</v>
      </c>
      <c r="C29" s="26">
        <f t="shared" ref="C29:I29" si="6">IF(C27=0,0,C28/C27)</f>
        <v>0</v>
      </c>
      <c r="D29" s="26">
        <f t="shared" si="6"/>
        <v>0</v>
      </c>
      <c r="E29" s="26">
        <f t="shared" si="6"/>
        <v>0</v>
      </c>
      <c r="F29" s="26">
        <f t="shared" si="6"/>
        <v>0</v>
      </c>
      <c r="G29" s="26">
        <f t="shared" si="6"/>
        <v>0</v>
      </c>
      <c r="H29" s="26">
        <f t="shared" si="6"/>
        <v>0</v>
      </c>
      <c r="I29" s="26">
        <f t="shared" si="6"/>
        <v>0</v>
      </c>
      <c r="J29" s="38"/>
      <c r="K29" s="26">
        <f>IF(K27=0,0,K28/K27)</f>
        <v>0</v>
      </c>
      <c r="L29" s="64"/>
      <c r="M29" s="64"/>
    </row>
    <row r="30" spans="1:13">
      <c r="A30" s="49"/>
      <c r="B30" s="40"/>
      <c r="C30" s="24"/>
      <c r="D30" s="24"/>
      <c r="E30" s="24"/>
      <c r="F30" s="24"/>
      <c r="G30" s="24"/>
      <c r="H30" s="24"/>
      <c r="I30" s="24"/>
      <c r="J30" s="24"/>
      <c r="K30" s="24"/>
      <c r="L30" s="64"/>
      <c r="M30" s="64"/>
    </row>
    <row r="31" spans="1:13">
      <c r="A31" s="30" t="str">
        <f>'[1]Week 1'!A31:A33</f>
        <v xml:space="preserve">Lobby Attendant                         AM Shift </v>
      </c>
      <c r="B31" s="31" t="s">
        <v>30</v>
      </c>
      <c r="C31" s="32">
        <f>+'[1]Input Screen'!N$27</f>
        <v>7.5</v>
      </c>
      <c r="D31" s="32">
        <f>+'[1]Input Screen'!N$28</f>
        <v>7.5</v>
      </c>
      <c r="E31" s="32">
        <f>+'[1]Input Screen'!N$29</f>
        <v>7.5</v>
      </c>
      <c r="F31" s="32">
        <f>+'[1]Input Screen'!N$30</f>
        <v>7.75</v>
      </c>
      <c r="G31" s="32">
        <f>+'[1]Input Screen'!N$31</f>
        <v>7.5</v>
      </c>
      <c r="H31" s="32">
        <f>+'[1]Input Screen'!N$32</f>
        <v>7.5</v>
      </c>
      <c r="I31" s="32">
        <f>+'[1]Input Screen'!N$33</f>
        <v>7.5</v>
      </c>
      <c r="J31" s="33"/>
      <c r="K31" s="34">
        <f>SUM(C31:I31)</f>
        <v>52.75</v>
      </c>
      <c r="L31" s="64"/>
      <c r="M31" s="64"/>
    </row>
    <row r="32" spans="1:13">
      <c r="A32" s="35"/>
      <c r="B32" s="36" t="s">
        <v>31</v>
      </c>
      <c r="C32" s="34">
        <f>VLOOKUP(C6,'[1]Labor Stds'!A14:Q76,11)</f>
        <v>7.5</v>
      </c>
      <c r="D32" s="34">
        <f>VLOOKUP(D6,'[1]Labor Stds'!A14:Q76,11)</f>
        <v>7.5</v>
      </c>
      <c r="E32" s="34">
        <f>VLOOKUP(E6,'[1]Labor Stds'!A14:Q76,11)</f>
        <v>7.5</v>
      </c>
      <c r="F32" s="34">
        <f>VLOOKUP(F6,'[1]Labor Stds'!A14:Q76,11)</f>
        <v>7.5</v>
      </c>
      <c r="G32" s="34">
        <f>VLOOKUP(G6,'[1]Labor Stds'!A14:Q76,11)</f>
        <v>7.5</v>
      </c>
      <c r="H32" s="34">
        <f>VLOOKUP(H6,'[1]Labor Stds'!A14:Q76,11)</f>
        <v>7.5</v>
      </c>
      <c r="I32" s="34">
        <f>VLOOKUP(I6,'[1]Labor Stds'!A14:Q76,11)</f>
        <v>7.5</v>
      </c>
      <c r="J32" s="33"/>
      <c r="K32" s="34">
        <f>SUM(C32:I32)</f>
        <v>52.5</v>
      </c>
      <c r="L32" s="64"/>
      <c r="M32" s="64"/>
    </row>
    <row r="33" spans="1:13">
      <c r="A33" s="37"/>
      <c r="B33" s="31" t="s">
        <v>32</v>
      </c>
      <c r="C33" s="26">
        <f t="shared" ref="C33:I33" si="7">IF(C31=0,0,C32/C31)</f>
        <v>1</v>
      </c>
      <c r="D33" s="26">
        <f t="shared" si="7"/>
        <v>1</v>
      </c>
      <c r="E33" s="26">
        <f>IF(E31=0,0,E32/E31)</f>
        <v>1</v>
      </c>
      <c r="F33" s="26">
        <f t="shared" si="7"/>
        <v>0.967741935483871</v>
      </c>
      <c r="G33" s="26">
        <f t="shared" si="7"/>
        <v>1</v>
      </c>
      <c r="H33" s="26">
        <f>IF(H31=0,0,H32/H31)</f>
        <v>1</v>
      </c>
      <c r="I33" s="26">
        <f t="shared" si="7"/>
        <v>1</v>
      </c>
      <c r="J33" s="38"/>
      <c r="K33" s="26">
        <f>IF(K31=0,0,K32/K31)</f>
        <v>0.99526066350710896</v>
      </c>
      <c r="L33" s="64"/>
      <c r="M33" s="64"/>
    </row>
    <row r="34" spans="1:13">
      <c r="A34" s="49"/>
      <c r="B34" s="40"/>
      <c r="C34" s="24"/>
      <c r="D34" s="24"/>
      <c r="E34" s="24"/>
      <c r="F34" s="24"/>
      <c r="G34" s="24"/>
      <c r="H34" s="24"/>
      <c r="I34" s="24"/>
      <c r="J34" s="24"/>
      <c r="K34" s="24"/>
      <c r="L34" s="64"/>
      <c r="M34" s="64"/>
    </row>
    <row r="35" spans="1:13">
      <c r="A35" s="30" t="str">
        <f>'[1]Week 1'!A35:A37</f>
        <v xml:space="preserve">Lobby Attendant                         PM Shift </v>
      </c>
      <c r="B35" s="31" t="s">
        <v>30</v>
      </c>
      <c r="C35" s="32">
        <f>+'[1]Input Screen'!O$27</f>
        <v>7.5</v>
      </c>
      <c r="D35" s="32">
        <f>+'[1]Input Screen'!O$28</f>
        <v>7.5</v>
      </c>
      <c r="E35" s="32">
        <f>+'[1]Input Screen'!O$29</f>
        <v>7.5</v>
      </c>
      <c r="F35" s="32">
        <f>+'[1]Input Screen'!O$30</f>
        <v>7.75</v>
      </c>
      <c r="G35" s="32">
        <f>+'[1]Input Screen'!O$31</f>
        <v>7.6</v>
      </c>
      <c r="H35" s="32">
        <f>+'[1]Input Screen'!O$32</f>
        <v>7.5</v>
      </c>
      <c r="I35" s="32">
        <f>+'[1]Input Screen'!O$33</f>
        <v>7.5</v>
      </c>
      <c r="J35" s="33"/>
      <c r="K35" s="34">
        <f>SUM(C35:I35)</f>
        <v>52.85</v>
      </c>
      <c r="L35" s="64"/>
      <c r="M35" s="64"/>
    </row>
    <row r="36" spans="1:13">
      <c r="A36" s="35"/>
      <c r="B36" s="36" t="s">
        <v>31</v>
      </c>
      <c r="C36" s="34">
        <f>VLOOKUP(C6,'[1]Labor Stds'!A14:Q76,12)</f>
        <v>7.5</v>
      </c>
      <c r="D36" s="34">
        <f>VLOOKUP(D6,'[1]Labor Stds'!A14:Q76,12)</f>
        <v>7.5</v>
      </c>
      <c r="E36" s="34">
        <f>VLOOKUP(E6,'[1]Labor Stds'!A14:Q76,12)</f>
        <v>7.5</v>
      </c>
      <c r="F36" s="34">
        <f>VLOOKUP(F6,'[1]Labor Stds'!A14:Q76,12)</f>
        <v>7.5</v>
      </c>
      <c r="G36" s="34">
        <f>VLOOKUP(G6,'[1]Labor Stds'!A14:Q76,12)</f>
        <v>7.5</v>
      </c>
      <c r="H36" s="34">
        <f>VLOOKUP(H6,'[1]Labor Stds'!A14:Q76,12)</f>
        <v>7.5</v>
      </c>
      <c r="I36" s="34">
        <f>VLOOKUP(I6,'[1]Labor Stds'!A14:Q76,12)</f>
        <v>7.5</v>
      </c>
      <c r="J36" s="33"/>
      <c r="K36" s="34">
        <f>SUM(C36:I36)</f>
        <v>52.5</v>
      </c>
      <c r="L36" s="64"/>
      <c r="M36" s="64"/>
    </row>
    <row r="37" spans="1:13">
      <c r="A37" s="37"/>
      <c r="B37" s="31" t="s">
        <v>32</v>
      </c>
      <c r="C37" s="26">
        <f t="shared" ref="C37:I37" si="8">IF(C35=0,0,C36/C35)</f>
        <v>1</v>
      </c>
      <c r="D37" s="26">
        <f t="shared" si="8"/>
        <v>1</v>
      </c>
      <c r="E37" s="26">
        <f t="shared" si="8"/>
        <v>1</v>
      </c>
      <c r="F37" s="26">
        <f t="shared" si="8"/>
        <v>0.967741935483871</v>
      </c>
      <c r="G37" s="26">
        <f t="shared" si="8"/>
        <v>0.98684210526315796</v>
      </c>
      <c r="H37" s="26">
        <f t="shared" si="8"/>
        <v>1</v>
      </c>
      <c r="I37" s="26">
        <f t="shared" si="8"/>
        <v>1</v>
      </c>
      <c r="J37" s="38"/>
      <c r="K37" s="26">
        <f>IF(K35=0,0,K36/K35)</f>
        <v>0.99337748344370858</v>
      </c>
      <c r="L37" s="64"/>
      <c r="M37" s="64"/>
    </row>
    <row r="38" spans="1:13">
      <c r="A38" s="49"/>
      <c r="B38" s="40"/>
      <c r="C38" s="24"/>
      <c r="D38" s="24"/>
      <c r="E38" s="24"/>
      <c r="F38" s="24"/>
      <c r="G38" s="24"/>
      <c r="H38" s="24"/>
      <c r="I38" s="24"/>
      <c r="J38" s="24"/>
      <c r="K38" s="24"/>
      <c r="L38" s="64"/>
      <c r="M38" s="64"/>
    </row>
    <row r="39" spans="1:13">
      <c r="A39" s="30" t="str">
        <f>'[1]Week 1'!A39:A41</f>
        <v>Public Areas Attendant                       Grave Shift</v>
      </c>
      <c r="B39" s="31" t="s">
        <v>30</v>
      </c>
      <c r="C39" s="32">
        <f>+'[1]Input Screen'!P$27</f>
        <v>7.5</v>
      </c>
      <c r="D39" s="32">
        <f>+'[1]Input Screen'!P$28</f>
        <v>7.5</v>
      </c>
      <c r="E39" s="32">
        <f>+'[1]Input Screen'!P$29</f>
        <v>8</v>
      </c>
      <c r="F39" s="32">
        <f>+'[1]Input Screen'!P$30</f>
        <v>8</v>
      </c>
      <c r="G39" s="32">
        <f>+'[1]Input Screen'!P$31</f>
        <v>15.5</v>
      </c>
      <c r="H39" s="32">
        <f>+'[1]Input Screen'!P$32</f>
        <v>15.5</v>
      </c>
      <c r="I39" s="32">
        <f>+'[1]Input Screen'!P$33</f>
        <v>8</v>
      </c>
      <c r="J39" s="33"/>
      <c r="K39" s="34">
        <f>SUM(C39:I39)</f>
        <v>70</v>
      </c>
      <c r="L39" s="64"/>
      <c r="M39" s="64"/>
    </row>
    <row r="40" spans="1:13">
      <c r="A40" s="35"/>
      <c r="B40" s="36" t="s">
        <v>31</v>
      </c>
      <c r="C40" s="34">
        <f>VLOOKUP(C6,'[1]Labor Stds'!A14:Q76,13)</f>
        <v>16</v>
      </c>
      <c r="D40" s="34">
        <f>VLOOKUP(D6,'[1]Labor Stds'!A14:Q76,13)</f>
        <v>16</v>
      </c>
      <c r="E40" s="34">
        <f>VLOOKUP(E6,'[1]Labor Stds'!A14:Q76,13)</f>
        <v>16</v>
      </c>
      <c r="F40" s="34">
        <f>VLOOKUP(F6,'[1]Labor Stds'!A14:Q76,13)</f>
        <v>16</v>
      </c>
      <c r="G40" s="34">
        <f>VLOOKUP(G6,'[1]Labor Stds'!A14:Q76,13)</f>
        <v>16</v>
      </c>
      <c r="H40" s="34">
        <f>VLOOKUP(H6,'[1]Labor Stds'!A14:Q76,13)</f>
        <v>16</v>
      </c>
      <c r="I40" s="34">
        <f>VLOOKUP(I6,'[1]Labor Stds'!A14:Q76,13)</f>
        <v>16</v>
      </c>
      <c r="J40" s="41"/>
      <c r="K40" s="34">
        <f>SUM(C40:I40)</f>
        <v>112</v>
      </c>
      <c r="L40" s="64"/>
      <c r="M40" s="64"/>
    </row>
    <row r="41" spans="1:13">
      <c r="A41" s="37"/>
      <c r="B41" s="31" t="s">
        <v>32</v>
      </c>
      <c r="C41" s="26">
        <f t="shared" ref="C41:I41" si="9">IF(C39=0,0,C40/C39)</f>
        <v>2.1333333333333333</v>
      </c>
      <c r="D41" s="26">
        <f t="shared" si="9"/>
        <v>2.1333333333333333</v>
      </c>
      <c r="E41" s="26">
        <f t="shared" si="9"/>
        <v>2</v>
      </c>
      <c r="F41" s="26">
        <f t="shared" si="9"/>
        <v>2</v>
      </c>
      <c r="G41" s="26">
        <f t="shared" si="9"/>
        <v>1.032258064516129</v>
      </c>
      <c r="H41" s="26">
        <f t="shared" si="9"/>
        <v>1.032258064516129</v>
      </c>
      <c r="I41" s="26">
        <f t="shared" si="9"/>
        <v>2</v>
      </c>
      <c r="J41" s="38"/>
      <c r="K41" s="26">
        <f>IF(K39=0,0,K40/K39)</f>
        <v>1.6</v>
      </c>
      <c r="L41" s="64"/>
      <c r="M41" s="64"/>
    </row>
    <row r="42" spans="1:13">
      <c r="A42" s="49"/>
      <c r="B42" s="40"/>
      <c r="C42" s="24"/>
      <c r="D42" s="24"/>
      <c r="E42" s="24"/>
      <c r="F42" s="24"/>
      <c r="G42" s="24"/>
      <c r="H42" s="24"/>
      <c r="I42" s="24"/>
      <c r="J42" s="24"/>
      <c r="K42" s="24"/>
      <c r="L42" s="64"/>
      <c r="M42" s="64"/>
    </row>
    <row r="43" spans="1:13">
      <c r="A43" s="30" t="s">
        <v>39</v>
      </c>
      <c r="B43" s="31" t="s">
        <v>30</v>
      </c>
      <c r="C43" s="32">
        <f>+'[1]Input Screen'!Q$27</f>
        <v>32</v>
      </c>
      <c r="D43" s="32">
        <f>+'[1]Input Screen'!Q$28</f>
        <v>27.2</v>
      </c>
      <c r="E43" s="32">
        <f>+'[1]Input Screen'!Q$29</f>
        <v>15.5</v>
      </c>
      <c r="F43" s="32">
        <f>+'[1]Input Screen'!Q$30</f>
        <v>34.6</v>
      </c>
      <c r="G43" s="32">
        <f>+'[1]Input Screen'!Q$31</f>
        <v>32</v>
      </c>
      <c r="H43" s="32">
        <f>+'[1]Input Screen'!Q$32</f>
        <v>24</v>
      </c>
      <c r="I43" s="32">
        <f>+'[1]Input Screen'!Q$33</f>
        <v>32</v>
      </c>
      <c r="J43" s="33"/>
      <c r="K43" s="34">
        <f>SUM(C43:I43)</f>
        <v>197.3</v>
      </c>
      <c r="L43" s="64"/>
      <c r="M43" s="64"/>
    </row>
    <row r="44" spans="1:13">
      <c r="A44" s="35"/>
      <c r="B44" s="36" t="s">
        <v>31</v>
      </c>
      <c r="C44" s="34">
        <f>VLOOKUP(C11,'[1]Labor Stds'!A14:Q76,14)</f>
        <v>32</v>
      </c>
      <c r="D44" s="34">
        <f>VLOOKUP(D11,'[1]Labor Stds'!A14:Q76,14)</f>
        <v>32</v>
      </c>
      <c r="E44" s="34">
        <f>VLOOKUP(E11,'[1]Labor Stds'!A14:Q76,14)</f>
        <v>32</v>
      </c>
      <c r="F44" s="34">
        <f>VLOOKUP(F11,'[1]Labor Stds'!A14:Q76,14)</f>
        <v>32</v>
      </c>
      <c r="G44" s="34">
        <f>VLOOKUP(G11,'[1]Labor Stds'!A14:Q76,14)</f>
        <v>32</v>
      </c>
      <c r="H44" s="34">
        <f>VLOOKUP(H11,'[1]Labor Stds'!A14:Q76,14)</f>
        <v>32</v>
      </c>
      <c r="I44" s="34">
        <f>VLOOKUP(I11,'[1]Labor Stds'!A14:Q76,14)</f>
        <v>32</v>
      </c>
      <c r="J44" s="33"/>
      <c r="K44" s="34">
        <f>SUM(C44:I44)</f>
        <v>224</v>
      </c>
      <c r="L44" s="64"/>
      <c r="M44" s="64"/>
    </row>
    <row r="45" spans="1:13">
      <c r="A45" s="37"/>
      <c r="B45" s="31" t="s">
        <v>32</v>
      </c>
      <c r="C45" s="26">
        <f t="shared" ref="C45:I45" si="10">IF(C43=0,0,C44/C43)</f>
        <v>1</v>
      </c>
      <c r="D45" s="26">
        <f t="shared" si="10"/>
        <v>1.1764705882352942</v>
      </c>
      <c r="E45" s="26">
        <f t="shared" si="10"/>
        <v>2.064516129032258</v>
      </c>
      <c r="F45" s="26">
        <f t="shared" si="10"/>
        <v>0.92485549132947975</v>
      </c>
      <c r="G45" s="26">
        <f t="shared" si="10"/>
        <v>1</v>
      </c>
      <c r="H45" s="26">
        <f t="shared" si="10"/>
        <v>1.3333333333333333</v>
      </c>
      <c r="I45" s="26">
        <f t="shared" si="10"/>
        <v>1</v>
      </c>
      <c r="J45" s="38"/>
      <c r="K45" s="26">
        <f>IF(K43=0,0,K44/K43)</f>
        <v>1.1353269133299544</v>
      </c>
      <c r="L45" s="64"/>
      <c r="M45" s="64"/>
    </row>
    <row r="46" spans="1:13">
      <c r="A46" s="49"/>
      <c r="B46" s="40"/>
      <c r="C46" s="24"/>
      <c r="D46" s="24"/>
      <c r="E46" s="24"/>
      <c r="F46" s="24"/>
      <c r="G46" s="24"/>
      <c r="H46" s="24"/>
      <c r="I46" s="24"/>
      <c r="J46" s="24"/>
      <c r="K46" s="24"/>
      <c r="L46" s="64"/>
      <c r="M46" s="64"/>
    </row>
    <row r="47" spans="1:13">
      <c r="A47" s="30" t="str">
        <f>'[1]Week 1'!A47:A49</f>
        <v>Rooms Coordinator                              AM Shift</v>
      </c>
      <c r="B47" s="31" t="s">
        <v>30</v>
      </c>
      <c r="C47" s="32">
        <f>+'[1]Input Screen'!R$27</f>
        <v>8</v>
      </c>
      <c r="D47" s="32">
        <f>+'[1]Input Screen'!R$28</f>
        <v>8</v>
      </c>
      <c r="E47" s="32">
        <f>+'[1]Input Screen'!R$29</f>
        <v>8</v>
      </c>
      <c r="F47" s="32">
        <f>+'[1]Input Screen'!R$30</f>
        <v>8</v>
      </c>
      <c r="G47" s="32">
        <f>+'[1]Input Screen'!R$31</f>
        <v>8</v>
      </c>
      <c r="H47" s="32">
        <f>+'[1]Input Screen'!R$32</f>
        <v>8</v>
      </c>
      <c r="I47" s="32">
        <f>+'[1]Input Screen'!R$33</f>
        <v>0</v>
      </c>
      <c r="J47" s="33"/>
      <c r="K47" s="34">
        <f>SUM(C47:I47)</f>
        <v>48</v>
      </c>
      <c r="L47" s="64"/>
      <c r="M47" s="64"/>
    </row>
    <row r="48" spans="1:13">
      <c r="A48" s="35"/>
      <c r="B48" s="36" t="s">
        <v>31</v>
      </c>
      <c r="C48" s="34">
        <f>VLOOKUP(C11,'[1]Labor Stds'!A14:Q76,15)</f>
        <v>8</v>
      </c>
      <c r="D48" s="34">
        <f>VLOOKUP(D11,'[1]Labor Stds'!A14:Q76,15)</f>
        <v>8</v>
      </c>
      <c r="E48" s="34">
        <f>VLOOKUP(E11,'[1]Labor Stds'!A14:Q76,15)</f>
        <v>8</v>
      </c>
      <c r="F48" s="34">
        <f>VLOOKUP(F11,'[1]Labor Stds'!A14:Q76,15)</f>
        <v>8</v>
      </c>
      <c r="G48" s="34">
        <f>VLOOKUP(G11,'[1]Labor Stds'!A14:Q76,15)</f>
        <v>8</v>
      </c>
      <c r="H48" s="34">
        <f>VLOOKUP(H11,'[1]Labor Stds'!A14:Q76,15)</f>
        <v>8</v>
      </c>
      <c r="I48" s="34">
        <f>VLOOKUP(I11,'[1]Labor Stds'!A14:Q76,15)</f>
        <v>8</v>
      </c>
      <c r="J48" s="33"/>
      <c r="K48" s="34">
        <f>SUM(C48:I48)</f>
        <v>56</v>
      </c>
      <c r="L48" s="64"/>
      <c r="M48" s="64"/>
    </row>
    <row r="49" spans="1:13">
      <c r="A49" s="37"/>
      <c r="B49" s="31" t="s">
        <v>32</v>
      </c>
      <c r="C49" s="26">
        <f t="shared" ref="C49:I49" si="11">IF(C47=0,0,C48/C47)</f>
        <v>1</v>
      </c>
      <c r="D49" s="26">
        <f t="shared" si="11"/>
        <v>1</v>
      </c>
      <c r="E49" s="26">
        <f t="shared" si="11"/>
        <v>1</v>
      </c>
      <c r="F49" s="26">
        <f t="shared" si="11"/>
        <v>1</v>
      </c>
      <c r="G49" s="26">
        <f t="shared" si="11"/>
        <v>1</v>
      </c>
      <c r="H49" s="26">
        <f t="shared" si="11"/>
        <v>1</v>
      </c>
      <c r="I49" s="26">
        <f t="shared" si="11"/>
        <v>0</v>
      </c>
      <c r="J49" s="38"/>
      <c r="K49" s="26">
        <f>IF(K47=0,0,K48/K47)</f>
        <v>1.1666666666666667</v>
      </c>
      <c r="L49" s="64"/>
      <c r="M49" s="64"/>
    </row>
    <row r="50" spans="1:13">
      <c r="A50" s="49"/>
      <c r="B50" s="40"/>
      <c r="C50" s="24"/>
      <c r="D50" s="24"/>
      <c r="E50" s="24"/>
      <c r="F50" s="24"/>
      <c r="G50" s="24"/>
      <c r="H50" s="24"/>
      <c r="I50" s="24"/>
      <c r="J50" s="24"/>
      <c r="K50" s="24"/>
      <c r="L50" s="64"/>
      <c r="M50" s="64"/>
    </row>
    <row r="51" spans="1:13">
      <c r="A51" s="30" t="str">
        <f>'[1]Week 1'!A51:A53</f>
        <v xml:space="preserve">AM &amp; PM FLOOR Supervisors                          </v>
      </c>
      <c r="B51" s="31" t="s">
        <v>30</v>
      </c>
      <c r="C51" s="32">
        <f>+'[1]Input Screen'!S$27</f>
        <v>8</v>
      </c>
      <c r="D51" s="32">
        <f>+'[1]Input Screen'!S$28</f>
        <v>16</v>
      </c>
      <c r="E51" s="32">
        <f>+'[1]Input Screen'!S$29</f>
        <v>16</v>
      </c>
      <c r="F51" s="32">
        <f>+'[1]Input Screen'!S$30</f>
        <v>16</v>
      </c>
      <c r="G51" s="32">
        <f>+'[1]Input Screen'!S$31</f>
        <v>16</v>
      </c>
      <c r="H51" s="32">
        <f>+'[1]Input Screen'!S$32</f>
        <v>24</v>
      </c>
      <c r="I51" s="32">
        <f>+'[1]Input Screen'!S$33</f>
        <v>16</v>
      </c>
      <c r="J51" s="33"/>
      <c r="K51" s="34">
        <f>SUM(C51:I51)</f>
        <v>112</v>
      </c>
      <c r="L51" s="64"/>
      <c r="M51" s="64"/>
    </row>
    <row r="52" spans="1:13">
      <c r="A52" s="35"/>
      <c r="B52" s="36" t="s">
        <v>31</v>
      </c>
      <c r="C52" s="34">
        <f>VLOOKUP(C11,'[1]Labor Stds'!A14:Q76,16)</f>
        <v>16</v>
      </c>
      <c r="D52" s="34">
        <f>VLOOKUP(D11,'[1]Labor Stds'!A14:Q76,16)</f>
        <v>16</v>
      </c>
      <c r="E52" s="34">
        <f>VLOOKUP(E11,'[1]Labor Stds'!A14:Q76,16)</f>
        <v>16</v>
      </c>
      <c r="F52" s="34">
        <f>VLOOKUP(F11,'[1]Labor Stds'!A14:Q76,16)</f>
        <v>16</v>
      </c>
      <c r="G52" s="34">
        <f>VLOOKUP(G11,'[1]Labor Stds'!A14:Q76,16)</f>
        <v>16</v>
      </c>
      <c r="H52" s="34">
        <f>VLOOKUP(H11,'[1]Labor Stds'!A14:Q76,16)</f>
        <v>16</v>
      </c>
      <c r="I52" s="34">
        <f>VLOOKUP(I11,'[1]Labor Stds'!A14:Q76,16)</f>
        <v>16</v>
      </c>
      <c r="J52" s="33"/>
      <c r="K52" s="34">
        <f>SUM(C52:I52)</f>
        <v>112</v>
      </c>
      <c r="L52" s="64"/>
      <c r="M52" s="64"/>
    </row>
    <row r="53" spans="1:13">
      <c r="A53" s="37"/>
      <c r="B53" s="31" t="s">
        <v>32</v>
      </c>
      <c r="C53" s="26">
        <f t="shared" ref="C53:I53" si="12">IF(C51=0,0,C52/C51)</f>
        <v>2</v>
      </c>
      <c r="D53" s="26">
        <f t="shared" si="12"/>
        <v>1</v>
      </c>
      <c r="E53" s="26">
        <f t="shared" si="12"/>
        <v>1</v>
      </c>
      <c r="F53" s="26">
        <f t="shared" si="12"/>
        <v>1</v>
      </c>
      <c r="G53" s="26">
        <f t="shared" si="12"/>
        <v>1</v>
      </c>
      <c r="H53" s="26">
        <f t="shared" si="12"/>
        <v>0.66666666666666663</v>
      </c>
      <c r="I53" s="26">
        <f t="shared" si="12"/>
        <v>1</v>
      </c>
      <c r="J53" s="38"/>
      <c r="K53" s="26">
        <f>IF(K51=0,0,K52/K51)</f>
        <v>1</v>
      </c>
      <c r="L53" s="64"/>
      <c r="M53" s="64"/>
    </row>
    <row r="54" spans="1:13">
      <c r="A54" s="49"/>
      <c r="B54" s="40"/>
      <c r="C54" s="24"/>
      <c r="D54" s="24"/>
      <c r="E54" s="24"/>
      <c r="F54" s="24"/>
      <c r="G54" s="24"/>
      <c r="H54" s="24"/>
      <c r="I54" s="24"/>
      <c r="J54" s="24"/>
      <c r="K54" s="24"/>
      <c r="L54" s="64"/>
      <c r="M54" s="64"/>
    </row>
    <row r="55" spans="1:13">
      <c r="A55" s="30" t="str">
        <f>'[1]Week 1'!A55:A57</f>
        <v>Floor Managers                         AM Shift</v>
      </c>
      <c r="B55" s="31" t="s">
        <v>30</v>
      </c>
      <c r="C55" s="32">
        <f>+'[1]Input Screen'!T$27</f>
        <v>11.43</v>
      </c>
      <c r="D55" s="32">
        <f>+'[1]Input Screen'!T$28</f>
        <v>11.43</v>
      </c>
      <c r="E55" s="32">
        <f>+'[1]Input Screen'!T$29</f>
        <v>11.43</v>
      </c>
      <c r="F55" s="32">
        <f>+'[1]Input Screen'!T$30</f>
        <v>11.43</v>
      </c>
      <c r="G55" s="32">
        <f>+'[1]Input Screen'!T$31</f>
        <v>11.43</v>
      </c>
      <c r="H55" s="32">
        <f>+'[1]Input Screen'!T$32</f>
        <v>11.43</v>
      </c>
      <c r="I55" s="32">
        <f>+'[1]Input Screen'!T$33</f>
        <v>11.43</v>
      </c>
      <c r="J55" s="33"/>
      <c r="K55" s="34">
        <f>SUM(C55:I55)</f>
        <v>80.009999999999991</v>
      </c>
      <c r="L55" s="64"/>
    </row>
    <row r="56" spans="1:13">
      <c r="A56" s="35"/>
      <c r="B56" s="36" t="s">
        <v>31</v>
      </c>
      <c r="C56" s="34">
        <f>VLOOKUP(C11,'[1]Labor Stds'!A14:Q76,17)</f>
        <v>11.43</v>
      </c>
      <c r="D56" s="34">
        <f>VLOOKUP(D11,'[1]Labor Stds'!A14:Q76,17)</f>
        <v>11.43</v>
      </c>
      <c r="E56" s="34">
        <f>VLOOKUP(E11,'[1]Labor Stds'!A14:Q76,17)</f>
        <v>11.43</v>
      </c>
      <c r="F56" s="34">
        <f>VLOOKUP(F11,'[1]Labor Stds'!A14:Q76,17)</f>
        <v>11.43</v>
      </c>
      <c r="G56" s="34">
        <f>VLOOKUP(G11,'[1]Labor Stds'!A14:Q76,17)</f>
        <v>11.43</v>
      </c>
      <c r="H56" s="34">
        <f>VLOOKUP(H11,'[1]Labor Stds'!A14:Q76,17)</f>
        <v>11.43</v>
      </c>
      <c r="I56" s="34">
        <f>VLOOKUP(I11,'[1]Labor Stds'!A14:Q76,17)</f>
        <v>11.43</v>
      </c>
      <c r="J56" s="33"/>
      <c r="K56" s="34">
        <f>SUM(C56:I56)</f>
        <v>80.009999999999991</v>
      </c>
      <c r="L56" s="64"/>
    </row>
    <row r="57" spans="1:13">
      <c r="A57" s="37"/>
      <c r="B57" s="31" t="s">
        <v>32</v>
      </c>
      <c r="C57" s="26">
        <f t="shared" ref="C57:I57" si="13">IF(C55=0,0,C56/C55)</f>
        <v>1</v>
      </c>
      <c r="D57" s="26">
        <f>IF(D55=0,0,D56/D55)</f>
        <v>1</v>
      </c>
      <c r="E57" s="26">
        <f t="shared" si="13"/>
        <v>1</v>
      </c>
      <c r="F57" s="26">
        <f t="shared" si="13"/>
        <v>1</v>
      </c>
      <c r="G57" s="26">
        <f t="shared" si="13"/>
        <v>1</v>
      </c>
      <c r="H57" s="26">
        <f t="shared" si="13"/>
        <v>1</v>
      </c>
      <c r="I57" s="26">
        <f t="shared" si="13"/>
        <v>1</v>
      </c>
      <c r="J57" s="38"/>
      <c r="K57" s="26">
        <f>IF(K55=0,0,K56/K55)</f>
        <v>1</v>
      </c>
      <c r="L57" s="64"/>
    </row>
    <row r="58" spans="1:13">
      <c r="A58" s="49"/>
      <c r="B58" s="44"/>
      <c r="C58" s="45"/>
      <c r="D58" s="45"/>
      <c r="E58" s="45"/>
      <c r="F58" s="45"/>
      <c r="G58" s="45"/>
      <c r="H58" s="45"/>
      <c r="I58" s="45"/>
      <c r="J58" s="46"/>
      <c r="K58" s="45"/>
      <c r="L58" s="64"/>
    </row>
    <row r="59" spans="1:13">
      <c r="A59" s="30" t="str">
        <f>'[1]Week 1'!A59:A61</f>
        <v>Overtime Premium Cost</v>
      </c>
      <c r="B59" s="31" t="s">
        <v>44</v>
      </c>
      <c r="C59" s="32">
        <f>+'[1]Input Screen'!U$27</f>
        <v>0.2</v>
      </c>
      <c r="D59" s="32">
        <f>+'[1]Input Screen'!U$28</f>
        <v>0.05</v>
      </c>
      <c r="E59" s="32">
        <f>+'[1]Input Screen'!U$29</f>
        <v>0.1</v>
      </c>
      <c r="F59" s="32">
        <f>+'[1]Input Screen'!U$30</f>
        <v>0</v>
      </c>
      <c r="G59" s="32">
        <f>+'[1]Input Screen'!U$31</f>
        <v>0.1</v>
      </c>
      <c r="H59" s="32">
        <f>+'[1]Input Screen'!U$32</f>
        <v>0.2</v>
      </c>
      <c r="I59" s="32">
        <f>+'[1]Input Screen'!U$33</f>
        <v>0.2</v>
      </c>
      <c r="J59" s="33"/>
      <c r="K59" s="34">
        <f>SUM(C59:I59)</f>
        <v>0.84999999999999987</v>
      </c>
      <c r="L59" s="64"/>
    </row>
    <row r="60" spans="1:13">
      <c r="A60" s="35"/>
      <c r="B60" s="36" t="s">
        <v>45</v>
      </c>
      <c r="C60" s="47">
        <f>C59*'[1]Labor Stds'!$S$10</f>
        <v>4.7589000000000015</v>
      </c>
      <c r="D60" s="47">
        <f>D59*'[1]Labor Stds'!$S$10</f>
        <v>1.1897250000000004</v>
      </c>
      <c r="E60" s="47">
        <f>E59*'[1]Labor Stds'!$S$10</f>
        <v>2.3794500000000007</v>
      </c>
      <c r="F60" s="47">
        <f>F59*'[1]Labor Stds'!$S$10</f>
        <v>0</v>
      </c>
      <c r="G60" s="47">
        <f>G59*'[1]Labor Stds'!$S$10</f>
        <v>2.3794500000000007</v>
      </c>
      <c r="H60" s="47">
        <f>H59*'[1]Labor Stds'!$S$10</f>
        <v>4.7589000000000015</v>
      </c>
      <c r="I60" s="47">
        <f>I59*'[1]Labor Stds'!$S$10</f>
        <v>4.7589000000000015</v>
      </c>
      <c r="J60" s="33"/>
      <c r="K60" s="47">
        <f>SUM(C60:I60)</f>
        <v>20.225325000000005</v>
      </c>
      <c r="L60" s="64"/>
    </row>
    <row r="61" spans="1:13">
      <c r="A61" s="37"/>
      <c r="B61" s="31" t="s">
        <v>43</v>
      </c>
      <c r="C61" s="47">
        <f>C60/3</f>
        <v>1.5863000000000005</v>
      </c>
      <c r="D61" s="47">
        <f t="shared" ref="D61:I61" si="14">D60/3</f>
        <v>0.39657500000000012</v>
      </c>
      <c r="E61" s="47">
        <f t="shared" si="14"/>
        <v>0.79315000000000024</v>
      </c>
      <c r="F61" s="47">
        <f t="shared" si="14"/>
        <v>0</v>
      </c>
      <c r="G61" s="47">
        <f t="shared" si="14"/>
        <v>0.79315000000000024</v>
      </c>
      <c r="H61" s="47">
        <f t="shared" si="14"/>
        <v>1.5863000000000005</v>
      </c>
      <c r="I61" s="47">
        <f t="shared" si="14"/>
        <v>1.5863000000000005</v>
      </c>
      <c r="J61" s="48"/>
      <c r="K61" s="47">
        <f>SUM(C61:I61)</f>
        <v>6.7417750000000014</v>
      </c>
      <c r="L61" s="64"/>
    </row>
    <row r="62" spans="1:13">
      <c r="A62" s="49"/>
      <c r="B62" s="40"/>
      <c r="C62" s="24"/>
      <c r="D62" s="24"/>
      <c r="E62" s="24"/>
      <c r="F62" s="24"/>
      <c r="G62" s="24"/>
      <c r="H62" s="24"/>
      <c r="I62" s="24"/>
      <c r="J62" s="24"/>
      <c r="K62" s="24"/>
      <c r="L62" s="64"/>
    </row>
    <row r="63" spans="1:13">
      <c r="A63" s="30" t="str">
        <f>'[1]Week 1'!A63:A65</f>
        <v>Total Labor Hours</v>
      </c>
      <c r="B63" s="31" t="s">
        <v>30</v>
      </c>
      <c r="C63" s="25">
        <f>SUM(C15,C19,C23,C27,C31,C35,C39,C43,C47,C51,C55)</f>
        <v>197.83</v>
      </c>
      <c r="D63" s="25">
        <f t="shared" ref="D63:I64" si="15">SUM(D15,D19,D23,D27,D31,D35,D39,D43,D47,D51,D55)</f>
        <v>226.32999999999998</v>
      </c>
      <c r="E63" s="25">
        <f t="shared" si="15"/>
        <v>232.43</v>
      </c>
      <c r="F63" s="25">
        <f t="shared" si="15"/>
        <v>218.18</v>
      </c>
      <c r="G63" s="25">
        <f t="shared" si="15"/>
        <v>233.23</v>
      </c>
      <c r="H63" s="25">
        <f t="shared" si="15"/>
        <v>240.13000000000002</v>
      </c>
      <c r="I63" s="25">
        <f t="shared" si="15"/>
        <v>191.53</v>
      </c>
      <c r="J63" s="24"/>
      <c r="K63" s="25">
        <f>SUM(C63:I63)</f>
        <v>1539.66</v>
      </c>
      <c r="L63" s="72"/>
    </row>
    <row r="64" spans="1:13">
      <c r="A64" s="35"/>
      <c r="B64" s="36" t="s">
        <v>31</v>
      </c>
      <c r="C64" s="25">
        <f>SUM(C16,C20,C24,C28,C32,C36,C40,C44,C48,C52,C56)</f>
        <v>215.93</v>
      </c>
      <c r="D64" s="25">
        <f t="shared" si="15"/>
        <v>240.93</v>
      </c>
      <c r="E64" s="25">
        <f t="shared" si="15"/>
        <v>260.50142857142856</v>
      </c>
      <c r="F64" s="25">
        <f t="shared" si="15"/>
        <v>223.43</v>
      </c>
      <c r="G64" s="25">
        <f t="shared" si="15"/>
        <v>230.93</v>
      </c>
      <c r="H64" s="25">
        <f t="shared" si="15"/>
        <v>248.43</v>
      </c>
      <c r="I64" s="25">
        <f t="shared" si="15"/>
        <v>213.43</v>
      </c>
      <c r="J64" s="33"/>
      <c r="K64" s="25">
        <f>SUM(C64:I64)</f>
        <v>1633.5814285714289</v>
      </c>
      <c r="L64" s="64"/>
    </row>
    <row r="65" spans="1:12">
      <c r="A65" s="37"/>
      <c r="B65" s="31" t="s">
        <v>32</v>
      </c>
      <c r="C65" s="26">
        <f t="shared" ref="C65:I65" si="16">IF(C63=0,0,C64/C63)</f>
        <v>1.0914926957488753</v>
      </c>
      <c r="D65" s="26">
        <f t="shared" si="16"/>
        <v>1.0645075774311847</v>
      </c>
      <c r="E65" s="26">
        <f t="shared" si="16"/>
        <v>1.1207736891598699</v>
      </c>
      <c r="F65" s="26">
        <f t="shared" si="16"/>
        <v>1.0240627005225043</v>
      </c>
      <c r="G65" s="26">
        <f t="shared" si="16"/>
        <v>0.99013848990267128</v>
      </c>
      <c r="H65" s="26">
        <f t="shared" si="16"/>
        <v>1.0345646108357971</v>
      </c>
      <c r="I65" s="26">
        <f t="shared" si="16"/>
        <v>1.1143424006683027</v>
      </c>
      <c r="J65" s="38"/>
      <c r="K65" s="26">
        <f>IF(K63=0,0,K64/K63)</f>
        <v>1.0610014084742272</v>
      </c>
      <c r="L65" s="64"/>
    </row>
    <row r="66" spans="1:12">
      <c r="A66" s="51"/>
      <c r="B66" s="44"/>
      <c r="C66" s="52"/>
      <c r="D66" s="52"/>
      <c r="E66" s="52"/>
      <c r="F66" s="52"/>
      <c r="G66" s="52"/>
      <c r="H66" s="52"/>
      <c r="I66" s="52"/>
      <c r="J66" s="38"/>
      <c r="K66" s="52"/>
      <c r="L66" s="64"/>
    </row>
    <row r="67" spans="1:12">
      <c r="A67" s="30" t="s">
        <v>47</v>
      </c>
      <c r="B67" s="31" t="s">
        <v>48</v>
      </c>
      <c r="C67" s="47">
        <f>C15*'[1]Labor Stds'!$G$10+C19*'[1]Labor Stds'!$H$10+C23*'[1]Labor Stds'!$I$10+C27*'[1]Labor Stds'!$J$10+C31*'[1]Labor Stds'!$K$10+C35*'[1]Labor Stds'!$L$10+C39*'[1]Labor Stds'!$M$10+C43*'[1]Labor Stds'!$N$10+C47*'[1]Labor Stds'!$O$10+C51*'[1]Labor Stds'!$P$10+C55*'[1]Labor Stds'!$Q$10+C61</f>
        <v>2762.2668000000003</v>
      </c>
      <c r="D67" s="47">
        <f>D15*'[1]Labor Stds'!$G$10+D19*'[1]Labor Stds'!$H$10+D23*'[1]Labor Stds'!$I$10+D27*'[1]Labor Stds'!$J$10+D31*'[1]Labor Stds'!$K$10+D35*'[1]Labor Stds'!$L$10+D39*'[1]Labor Stds'!$M$10+D43*'[1]Labor Stds'!$N$10+D47*'[1]Labor Stds'!$O$10+D51*'[1]Labor Stds'!$P$10+D55*'[1]Labor Stds'!$Q$10+D61</f>
        <v>3144.9070750000001</v>
      </c>
      <c r="E67" s="47">
        <f>E15*'[1]Labor Stds'!$G$10+E19*'[1]Labor Stds'!$H$10+E23*'[1]Labor Stds'!$I$10+E27*'[1]Labor Stds'!$J$10+E31*'[1]Labor Stds'!$K$10+E35*'[1]Labor Stds'!$L$10+E39*'[1]Labor Stds'!$M$10+E43*'[1]Labor Stds'!$N$10+E47*'[1]Labor Stds'!$O$10+E51*'[1]Labor Stds'!$P$10+E55*'[1]Labor Stds'!$Q$10+E61</f>
        <v>3226.1896499999998</v>
      </c>
      <c r="F67" s="47">
        <f>F15*'[1]Labor Stds'!$G$10+F19*'[1]Labor Stds'!$H$10+F23*'[1]Labor Stds'!$I$10+F27*'[1]Labor Stds'!$J$10+F31*'[1]Labor Stds'!$K$10+F35*'[1]Labor Stds'!$L$10+F39*'[1]Labor Stds'!$M$10+F43*'[1]Labor Stds'!$N$10+F47*'[1]Labor Stds'!$O$10+F51*'[1]Labor Stds'!$P$10+F55*'[1]Labor Stds'!$Q$10+F61</f>
        <v>3036.4414999999999</v>
      </c>
      <c r="G67" s="47">
        <f>G15*'[1]Labor Stds'!$G$10+G19*'[1]Labor Stds'!$H$10+G23*'[1]Labor Stds'!$I$10+G27*'[1]Labor Stds'!$J$10+G31*'[1]Labor Stds'!$K$10+G35*'[1]Labor Stds'!$L$10+G39*'[1]Labor Stds'!$M$10+G43*'[1]Labor Stds'!$N$10+G47*'[1]Labor Stds'!$O$10+G51*'[1]Labor Stds'!$P$10+G55*'[1]Labor Stds'!$Q$10+G61</f>
        <v>3236.7976500000004</v>
      </c>
      <c r="H67" s="47">
        <f>H15*'[1]Labor Stds'!$G$10+H19*'[1]Labor Stds'!$H$10+H23*'[1]Labor Stds'!$I$10+H27*'[1]Labor Stds'!$J$10+H31*'[1]Labor Stds'!$K$10+H35*'[1]Labor Stds'!$L$10+H39*'[1]Labor Stds'!$M$10+H43*'[1]Labor Stds'!$N$10+H47*'[1]Labor Stds'!$O$10+H51*'[1]Labor Stds'!$P$10+H55*'[1]Labor Stds'!$Q$10+H61</f>
        <v>3335.0048000000002</v>
      </c>
      <c r="I67" s="47">
        <f>I15*'[1]Labor Stds'!$G$10+I19*'[1]Labor Stds'!$H$10+I23*'[1]Labor Stds'!$I$10+I27*'[1]Labor Stds'!$J$10+I31*'[1]Labor Stds'!$K$10+I35*'[1]Labor Stds'!$L$10+I39*'[1]Labor Stds'!$M$10+I43*'[1]Labor Stds'!$N$10+I47*'[1]Labor Stds'!$O$10+I51*'[1]Labor Stds'!$P$10+I55*'[1]Labor Stds'!$Q$10+I61</f>
        <v>2670.7287999999999</v>
      </c>
      <c r="J67" s="24"/>
      <c r="K67" s="47">
        <f>SUM(C67:I67)</f>
        <v>21412.336275000001</v>
      </c>
      <c r="L67" s="64"/>
    </row>
    <row r="68" spans="1:12">
      <c r="A68" s="35"/>
      <c r="B68" s="36" t="s">
        <v>49</v>
      </c>
      <c r="C68" s="47">
        <f>C16*'[1]Labor Stds'!$G$10+C20*'[1]Labor Stds'!$H$10+C24*'[1]Labor Stds'!$I$10+C28*'[1]Labor Stds'!$J$10+C32*'[1]Labor Stds'!$K$10+C36*'[1]Labor Stds'!$L$10+C40*'[1]Labor Stds'!$M$10+C44*'[1]Labor Stds'!$N$10+C48*'[1]Labor Stds'!$O$10+C52*'[1]Labor Stds'!$P$10+C56*'[1]Labor Stds'!$Q$10</f>
        <v>3006.6065000000003</v>
      </c>
      <c r="D68" s="47">
        <f>D16*'[1]Labor Stds'!$G$10+D20*'[1]Labor Stds'!$H$10+D24*'[1]Labor Stds'!$I$10+D28*'[1]Labor Stds'!$J$10+D32*'[1]Labor Stds'!$K$10+D36*'[1]Labor Stds'!$L$10+D40*'[1]Labor Stds'!$M$10+D44*'[1]Labor Stds'!$N$10+D48*'[1]Labor Stds'!$O$10+D52*'[1]Labor Stds'!$P$10+D56*'[1]Labor Stds'!$Q$10</f>
        <v>3338.1065000000003</v>
      </c>
      <c r="E68" s="47">
        <f>E16*'[1]Labor Stds'!$G$10+E20*'[1]Labor Stds'!$H$10+E24*'[1]Labor Stds'!$I$10+E28*'[1]Labor Stds'!$J$10+E32*'[1]Labor Stds'!$K$10+E36*'[1]Labor Stds'!$L$10+E40*'[1]Labor Stds'!$M$10+E44*'[1]Labor Stds'!$N$10+E48*'[1]Labor Stds'!$O$10+E52*'[1]Labor Stds'!$P$10+E56*'[1]Labor Stds'!$Q$10</f>
        <v>3597.6236428571424</v>
      </c>
      <c r="F68" s="47">
        <f>F16*'[1]Labor Stds'!$G$10+F20*'[1]Labor Stds'!$H$10+F24*'[1]Labor Stds'!$I$10+F28*'[1]Labor Stds'!$J$10+F32*'[1]Labor Stds'!$K$10+F36*'[1]Labor Stds'!$L$10+F40*'[1]Labor Stds'!$M$10+F44*'[1]Labor Stds'!$N$10+F48*'[1]Labor Stds'!$O$10+F52*'[1]Labor Stds'!$P$10+F56*'[1]Labor Stds'!$Q$10</f>
        <v>3106.0565000000001</v>
      </c>
      <c r="G68" s="47">
        <f>G16*'[1]Labor Stds'!$G$10+G20*'[1]Labor Stds'!$H$10+G24*'[1]Labor Stds'!$I$10+G28*'[1]Labor Stds'!$J$10+G32*'[1]Labor Stds'!$K$10+G36*'[1]Labor Stds'!$L$10+G40*'[1]Labor Stds'!$M$10+G44*'[1]Labor Stds'!$N$10+G48*'[1]Labor Stds'!$O$10+G52*'[1]Labor Stds'!$P$10+G56*'[1]Labor Stds'!$Q$10</f>
        <v>3205.5065</v>
      </c>
      <c r="H68" s="47">
        <f>H16*'[1]Labor Stds'!$G$10+H20*'[1]Labor Stds'!$H$10+H24*'[1]Labor Stds'!$I$10+H28*'[1]Labor Stds'!$J$10+H32*'[1]Labor Stds'!$K$10+H36*'[1]Labor Stds'!$L$10+H40*'[1]Labor Stds'!$M$10+H44*'[1]Labor Stds'!$N$10+H48*'[1]Labor Stds'!$O$10+H52*'[1]Labor Stds'!$P$10+H56*'[1]Labor Stds'!$Q$10</f>
        <v>3437.5564999999997</v>
      </c>
      <c r="I68" s="47">
        <f>I16*'[1]Labor Stds'!$G$10+I20*'[1]Labor Stds'!$H$10+I24*'[1]Labor Stds'!$I$10+I28*'[1]Labor Stds'!$J$10+I32*'[1]Labor Stds'!$K$10+I36*'[1]Labor Stds'!$L$10+I40*'[1]Labor Stds'!$M$10+I44*'[1]Labor Stds'!$N$10+I48*'[1]Labor Stds'!$O$10+I52*'[1]Labor Stds'!$P$10+I56*'[1]Labor Stds'!$Q$10</f>
        <v>2973.4565000000002</v>
      </c>
      <c r="J68" s="33"/>
      <c r="K68" s="47">
        <f>SUM(C68:I68)</f>
        <v>22664.912642857144</v>
      </c>
      <c r="L68" s="64"/>
    </row>
    <row r="69" spans="1:12">
      <c r="A69" s="37"/>
      <c r="B69" s="31" t="s">
        <v>32</v>
      </c>
      <c r="C69" s="26">
        <f t="shared" ref="C69:I69" si="17">IF(C67=0,0,C68/C67)</f>
        <v>1.0884562273274978</v>
      </c>
      <c r="D69" s="26">
        <f t="shared" si="17"/>
        <v>1.061432474916608</v>
      </c>
      <c r="E69" s="26">
        <f t="shared" si="17"/>
        <v>1.1151308612180137</v>
      </c>
      <c r="F69" s="26">
        <f t="shared" si="17"/>
        <v>1.0229265078876046</v>
      </c>
      <c r="G69" s="26">
        <f t="shared" si="17"/>
        <v>0.99033268267480346</v>
      </c>
      <c r="H69" s="26">
        <f t="shared" si="17"/>
        <v>1.0307500906745319</v>
      </c>
      <c r="I69" s="26">
        <f t="shared" si="17"/>
        <v>1.113350221108186</v>
      </c>
      <c r="J69" s="38"/>
      <c r="K69" s="26">
        <f>IF(K67=0,0,K68/K67)</f>
        <v>1.0584978841995671</v>
      </c>
      <c r="L69" s="64"/>
    </row>
    <row r="70" spans="1:12">
      <c r="A70" s="53"/>
      <c r="B70" s="54" t="str">
        <f>'[1]Week 1'!B70</f>
        <v>Productivity Goals</v>
      </c>
      <c r="C70" s="24"/>
      <c r="D70" s="24"/>
      <c r="E70" s="24"/>
      <c r="F70" s="24"/>
      <c r="G70" s="24"/>
      <c r="H70" s="24"/>
      <c r="I70" s="24"/>
      <c r="J70" s="55"/>
      <c r="K70" s="28"/>
      <c r="L70" s="64"/>
    </row>
    <row r="71" spans="1:12">
      <c r="A71" s="56" t="str">
        <f>'[1]Week 1'!A71</f>
        <v>Hours Variance (Act. minus Std.)</v>
      </c>
      <c r="B71" s="57">
        <f>'[1]Week 1'!B71</f>
        <v>0</v>
      </c>
      <c r="C71" s="58">
        <f>IF(C63=0,0,C63-C64)</f>
        <v>-18.099999999999994</v>
      </c>
      <c r="D71" s="58">
        <f t="shared" ref="D71:I71" si="18">IF(D63=0,0,D63-D64)</f>
        <v>-14.600000000000023</v>
      </c>
      <c r="E71" s="58">
        <f t="shared" si="18"/>
        <v>-28.071428571428555</v>
      </c>
      <c r="F71" s="58">
        <f t="shared" si="18"/>
        <v>-5.25</v>
      </c>
      <c r="G71" s="58">
        <f t="shared" si="18"/>
        <v>2.2999999999999829</v>
      </c>
      <c r="H71" s="58">
        <f t="shared" si="18"/>
        <v>-8.2999999999999829</v>
      </c>
      <c r="I71" s="58">
        <f t="shared" si="18"/>
        <v>-21.900000000000006</v>
      </c>
      <c r="J71" s="41"/>
      <c r="K71" s="59">
        <f>IF(K63=0,0,K63-K64)</f>
        <v>-93.921428571428805</v>
      </c>
      <c r="L71" s="64"/>
    </row>
    <row r="72" spans="1:12">
      <c r="A72" s="56" t="str">
        <f>'[1]Week 1'!A72</f>
        <v>Cost Variance (Act. Minus Std.)</v>
      </c>
      <c r="B72" s="57">
        <v>0</v>
      </c>
      <c r="C72" s="60">
        <f>IF(C64=0,0,C67-C68)</f>
        <v>-244.33969999999999</v>
      </c>
      <c r="D72" s="60">
        <f t="shared" ref="D72:I72" si="19">IF(D64=0,0,D67-D68)</f>
        <v>-193.19942500000025</v>
      </c>
      <c r="E72" s="60">
        <f t="shared" si="19"/>
        <v>-371.43399285714258</v>
      </c>
      <c r="F72" s="60">
        <f t="shared" si="19"/>
        <v>-69.615000000000236</v>
      </c>
      <c r="G72" s="60">
        <f t="shared" si="19"/>
        <v>31.291150000000471</v>
      </c>
      <c r="H72" s="60">
        <f t="shared" si="19"/>
        <v>-102.55169999999953</v>
      </c>
      <c r="I72" s="60">
        <f t="shared" si="19"/>
        <v>-302.72770000000037</v>
      </c>
      <c r="J72" s="41"/>
      <c r="K72" s="60">
        <f>IF(K64=0,0,K67-K68)</f>
        <v>-1252.576367857142</v>
      </c>
      <c r="L72" s="64"/>
    </row>
    <row r="73" spans="1:12">
      <c r="A73" s="56" t="s">
        <v>53</v>
      </c>
      <c r="B73" s="57">
        <f>IF(K64=0,0,(K64*60)/K11)</f>
        <v>62.830054945054954</v>
      </c>
      <c r="C73" s="61">
        <f>IF(C63=0,0,(C63*60)/C11)</f>
        <v>62.472631578947372</v>
      </c>
      <c r="D73" s="61">
        <f t="shared" ref="D73:I73" si="20">IF(D63=0,0,(D63*60)/D11)</f>
        <v>56.819246861924682</v>
      </c>
      <c r="E73" s="61">
        <f t="shared" si="20"/>
        <v>50.712000000000003</v>
      </c>
      <c r="F73" s="61">
        <f t="shared" si="20"/>
        <v>64.805940594059408</v>
      </c>
      <c r="G73" s="61">
        <f t="shared" si="20"/>
        <v>64.19174311926605</v>
      </c>
      <c r="H73" s="61">
        <f t="shared" si="20"/>
        <v>56.501176470588241</v>
      </c>
      <c r="I73" s="61">
        <f t="shared" si="20"/>
        <v>63.490607734806623</v>
      </c>
      <c r="J73" s="41"/>
      <c r="K73" s="62">
        <f>IF(K63=0,0,(K63*60)/K11)</f>
        <v>59.21769230769231</v>
      </c>
      <c r="L73" s="64"/>
    </row>
    <row r="74" spans="1:12">
      <c r="A74" s="56" t="str">
        <f>'[1]Week 1'!A74</f>
        <v>Rooms Cleaned per AM GRA</v>
      </c>
      <c r="B74" s="57">
        <f>IF(K16=0,0,(K8/(K16/8)))</f>
        <v>16.020631850419086</v>
      </c>
      <c r="C74" s="61">
        <f t="shared" ref="C74:K74" si="21">IF(C15=0,0,(C8/(C15/8)))</f>
        <v>16.309012875536482</v>
      </c>
      <c r="D74" s="61">
        <f t="shared" si="21"/>
        <v>16.135021097046412</v>
      </c>
      <c r="E74" s="61">
        <f t="shared" si="21"/>
        <v>16.75</v>
      </c>
      <c r="F74" s="61">
        <f t="shared" si="21"/>
        <v>15.850907307503677</v>
      </c>
      <c r="G74" s="61">
        <f t="shared" si="21"/>
        <v>15.613249776186212</v>
      </c>
      <c r="H74" s="61">
        <f t="shared" si="21"/>
        <v>17.22972972972973</v>
      </c>
      <c r="I74" s="61">
        <f t="shared" si="21"/>
        <v>16.720554272517322</v>
      </c>
      <c r="J74" s="41"/>
      <c r="K74" s="62">
        <f t="shared" si="21"/>
        <v>16.38293663875519</v>
      </c>
      <c r="L74" s="64"/>
    </row>
    <row r="75" spans="1:12">
      <c r="A75" s="56" t="str">
        <f>'[1]Week 1'!A75</f>
        <v>Rooms Cleaned per PM GRA</v>
      </c>
      <c r="B75" s="57">
        <f>IF(K20=0,0,(K9/(K20/8)))</f>
        <v>12.25</v>
      </c>
      <c r="C75" s="61">
        <f>IF(C19=0,0,(C9/(C19/8)))</f>
        <v>0</v>
      </c>
      <c r="D75" s="61">
        <f t="shared" ref="D75:I75" si="22">IF(D19=0,0,(D9/(D19/8)))</f>
        <v>0</v>
      </c>
      <c r="E75" s="61">
        <f t="shared" si="22"/>
        <v>7</v>
      </c>
      <c r="F75" s="61">
        <f t="shared" si="22"/>
        <v>0</v>
      </c>
      <c r="G75" s="61">
        <f t="shared" si="22"/>
        <v>0</v>
      </c>
      <c r="H75" s="61">
        <f t="shared" si="22"/>
        <v>0</v>
      </c>
      <c r="I75" s="61">
        <f t="shared" si="22"/>
        <v>0</v>
      </c>
      <c r="J75" s="41"/>
      <c r="K75" s="62">
        <f>IF(K19=0,0,(K9/(K19/8)))</f>
        <v>7</v>
      </c>
      <c r="L75" s="64"/>
    </row>
    <row r="76" spans="1:12">
      <c r="A76" s="56" t="str">
        <f>'[1]Week 1'!A76</f>
        <v>Rooms per Carpet Cleaner</v>
      </c>
      <c r="B76" s="61">
        <f>IF(K28=0,0,(K12/(K28/7.5)))</f>
        <v>0</v>
      </c>
      <c r="C76" s="61">
        <f>IF(C27=0,0,(C12/(C27/7.5)))</f>
        <v>0</v>
      </c>
      <c r="D76" s="61">
        <f t="shared" ref="D76:I76" si="23">IF(D27=0,0,(D12/(D27/7.5)))</f>
        <v>0</v>
      </c>
      <c r="E76" s="61">
        <f t="shared" si="23"/>
        <v>0</v>
      </c>
      <c r="F76" s="61">
        <f t="shared" si="23"/>
        <v>0</v>
      </c>
      <c r="G76" s="61">
        <f t="shared" si="23"/>
        <v>0</v>
      </c>
      <c r="H76" s="61">
        <f t="shared" si="23"/>
        <v>0</v>
      </c>
      <c r="I76" s="61">
        <f t="shared" si="23"/>
        <v>0</v>
      </c>
      <c r="J76" s="73"/>
      <c r="K76" s="61">
        <f>IF(K27=0,0,(K12/(K27/7.5)))</f>
        <v>0</v>
      </c>
      <c r="L76" s="64"/>
    </row>
    <row r="77" spans="1:12">
      <c r="A77" s="56" t="str">
        <f>'[1]Week 1'!A77</f>
        <v>Rooms per Laundry Attendant</v>
      </c>
      <c r="B77" s="61">
        <f>IF(K44=0,0,(K11/(K44/7.5)))</f>
        <v>52.232142857142854</v>
      </c>
      <c r="C77" s="61">
        <f>IF(C43=0,0,(C11/(C43/7.5)))</f>
        <v>44.53125</v>
      </c>
      <c r="D77" s="61">
        <f t="shared" ref="D77:I77" si="24">IF(D43=0,0,(D11/(D43/7.5)))</f>
        <v>65.900735294117652</v>
      </c>
      <c r="E77" s="61">
        <f t="shared" si="24"/>
        <v>133.06451612903226</v>
      </c>
      <c r="F77" s="61">
        <f t="shared" si="24"/>
        <v>43.786127167630056</v>
      </c>
      <c r="G77" s="61">
        <f t="shared" si="24"/>
        <v>51.09375</v>
      </c>
      <c r="H77" s="61">
        <f t="shared" si="24"/>
        <v>79.6875</v>
      </c>
      <c r="I77" s="61">
        <f t="shared" si="24"/>
        <v>42.421875</v>
      </c>
      <c r="J77" s="74"/>
      <c r="K77" s="61">
        <f>IF(K43=0,0,(K11/(K43/7.5)))</f>
        <v>59.300557526609218</v>
      </c>
      <c r="L77" s="64"/>
    </row>
    <row r="78" spans="1:12">
      <c r="K78" s="75"/>
      <c r="L78" s="64"/>
    </row>
    <row r="79" spans="1:12">
      <c r="L79" s="64"/>
    </row>
    <row r="80" spans="1:12">
      <c r="L80" s="64"/>
    </row>
    <row r="81" spans="1:12">
      <c r="L81" s="64"/>
    </row>
    <row r="82" spans="1:12">
      <c r="L82" s="64"/>
    </row>
    <row r="83" spans="1:12">
      <c r="L83" s="64"/>
    </row>
    <row r="84" spans="1:12">
      <c r="L84" s="64"/>
    </row>
    <row r="85" spans="1:12">
      <c r="L85" s="64"/>
    </row>
    <row r="86" spans="1:1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</row>
    <row r="87" spans="1:12">
      <c r="L87" s="64"/>
    </row>
    <row r="88" spans="1:12">
      <c r="L88" s="64"/>
    </row>
    <row r="89" spans="1:12">
      <c r="L89" s="64"/>
    </row>
    <row r="90" spans="1:12">
      <c r="L90" s="64"/>
    </row>
    <row r="92" spans="1:12">
      <c r="L92" s="64"/>
    </row>
  </sheetData>
  <mergeCells count="14">
    <mergeCell ref="A63:A65"/>
    <mergeCell ref="A67:A69"/>
    <mergeCell ref="A39:A41"/>
    <mergeCell ref="A43:A45"/>
    <mergeCell ref="A47:A49"/>
    <mergeCell ref="A51:A53"/>
    <mergeCell ref="A55:A57"/>
    <mergeCell ref="A59:A61"/>
    <mergeCell ref="A15:A17"/>
    <mergeCell ref="A19:A21"/>
    <mergeCell ref="A23:A25"/>
    <mergeCell ref="A27:A29"/>
    <mergeCell ref="A31:A33"/>
    <mergeCell ref="A35:A3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A92"/>
  <sheetViews>
    <sheetView workbookViewId="0">
      <selection sqref="A1:XFD1048576"/>
    </sheetView>
  </sheetViews>
  <sheetFormatPr defaultRowHeight="15"/>
  <cols>
    <col min="1" max="1" width="29.85546875" style="9" customWidth="1"/>
    <col min="2" max="2" width="23.85546875" style="9" customWidth="1"/>
    <col min="3" max="4" width="10.140625" style="9" customWidth="1"/>
    <col min="5" max="5" width="10.85546875" style="9" customWidth="1"/>
    <col min="6" max="6" width="10.28515625" style="9" customWidth="1"/>
    <col min="7" max="7" width="10.85546875" style="9" customWidth="1"/>
    <col min="8" max="8" width="10.140625" style="9" customWidth="1"/>
    <col min="9" max="9" width="10" style="9" customWidth="1"/>
    <col min="10" max="10" width="2.140625" style="9" customWidth="1"/>
    <col min="11" max="11" width="10.28515625" style="9" customWidth="1"/>
    <col min="12" max="16384" width="9.140625" style="9"/>
  </cols>
  <sheetData>
    <row r="1" spans="1:27" ht="23.25" customHeight="1">
      <c r="A1" s="64"/>
      <c r="B1" s="64"/>
      <c r="C1" s="64"/>
      <c r="D1" s="64"/>
      <c r="E1" s="79" t="s">
        <v>7</v>
      </c>
      <c r="G1" s="64"/>
      <c r="H1" s="64"/>
      <c r="I1" s="64"/>
      <c r="J1" s="64"/>
      <c r="K1" s="80" t="s">
        <v>61</v>
      </c>
      <c r="L1" s="64"/>
      <c r="M1" s="64"/>
    </row>
    <row r="2" spans="1:27" ht="19.5" customHeight="1">
      <c r="A2" s="64"/>
      <c r="B2" s="64"/>
      <c r="C2" s="64"/>
      <c r="D2" s="64"/>
      <c r="E2" s="79" t="str">
        <f>'[1]Week 1'!E2</f>
        <v>Housekeeping Department</v>
      </c>
      <c r="G2" s="64"/>
      <c r="H2" s="64"/>
      <c r="I2" s="64"/>
      <c r="J2" s="64"/>
      <c r="K2" s="80"/>
      <c r="L2" s="64"/>
      <c r="M2" s="64"/>
    </row>
    <row r="3" spans="1:27" ht="15" customHeight="1">
      <c r="A3" s="64"/>
      <c r="B3" s="64"/>
      <c r="C3" s="12"/>
      <c r="D3" s="12"/>
      <c r="E3" s="13"/>
      <c r="G3" s="12"/>
      <c r="H3" s="12"/>
      <c r="I3" s="12"/>
      <c r="J3" s="40"/>
      <c r="K3" s="64"/>
      <c r="L3" s="64"/>
      <c r="M3" s="64"/>
    </row>
    <row r="4" spans="1:27" ht="15" customHeight="1">
      <c r="A4" s="64"/>
      <c r="B4" s="81" t="s">
        <v>10</v>
      </c>
      <c r="C4" s="82" t="str">
        <f>'[1]Week 1'!C4</f>
        <v>Tuesday</v>
      </c>
      <c r="D4" s="82" t="str">
        <f>'[1]Week 1'!D4</f>
        <v>Wednesday</v>
      </c>
      <c r="E4" s="82" t="str">
        <f>'[1]Week 1'!E4</f>
        <v>Thursday</v>
      </c>
      <c r="F4" s="82" t="str">
        <f>'[1]Week 1'!F4</f>
        <v>Friday</v>
      </c>
      <c r="G4" s="82" t="str">
        <f>'[1]Week 1'!G4</f>
        <v>Saturday</v>
      </c>
      <c r="H4" s="82" t="str">
        <f>'[1]Week 1'!H4</f>
        <v>Sunday</v>
      </c>
      <c r="I4" s="82" t="str">
        <f>'[1]Week 1'!I4</f>
        <v>Monday</v>
      </c>
      <c r="J4" s="83"/>
      <c r="K4" s="84" t="s">
        <v>18</v>
      </c>
      <c r="L4" s="64"/>
      <c r="M4" s="64"/>
    </row>
    <row r="5" spans="1:27" ht="15" customHeight="1">
      <c r="A5" s="64"/>
      <c r="B5" s="81" t="s">
        <v>19</v>
      </c>
      <c r="C5" s="85">
        <f>+'[1]Input Screen'!B34</f>
        <v>41667</v>
      </c>
      <c r="D5" s="85">
        <f t="shared" ref="D5:I5" si="0">+C5+1</f>
        <v>41668</v>
      </c>
      <c r="E5" s="85">
        <f t="shared" si="0"/>
        <v>41669</v>
      </c>
      <c r="F5" s="85">
        <f t="shared" si="0"/>
        <v>41670</v>
      </c>
      <c r="G5" s="85">
        <f t="shared" si="0"/>
        <v>41671</v>
      </c>
      <c r="H5" s="85">
        <f t="shared" si="0"/>
        <v>41672</v>
      </c>
      <c r="I5" s="85">
        <f t="shared" si="0"/>
        <v>41673</v>
      </c>
      <c r="J5" s="24"/>
      <c r="K5" s="86" t="s">
        <v>20</v>
      </c>
      <c r="L5" s="64"/>
      <c r="M5" s="64"/>
    </row>
    <row r="6" spans="1:27" ht="15" customHeight="1">
      <c r="A6" s="65"/>
      <c r="B6" s="22" t="str">
        <f>'[1]Week 1'!B6</f>
        <v>Offset Rooms Occupied</v>
      </c>
      <c r="C6" s="23">
        <f>+'[1]Input Screen'!C$34</f>
        <v>244</v>
      </c>
      <c r="D6" s="23">
        <f>+'[1]Input Screen'!C$35</f>
        <v>257</v>
      </c>
      <c r="E6" s="23">
        <f>+'[1]Input Screen'!C$36</f>
        <v>219</v>
      </c>
      <c r="F6" s="23">
        <f>+'[1]Input Screen'!C$37</f>
        <v>155</v>
      </c>
      <c r="G6" s="23">
        <f>+'[1]Input Screen'!C$38</f>
        <v>121</v>
      </c>
      <c r="H6" s="23">
        <f>+'[1]Input Screen'!C$39</f>
        <v>112</v>
      </c>
      <c r="I6" s="23">
        <f>+'[1]Input Screen'!C$40</f>
        <v>98</v>
      </c>
      <c r="J6" s="24"/>
      <c r="K6" s="25">
        <f>SUM(C6:I6)</f>
        <v>1206</v>
      </c>
      <c r="L6" s="64"/>
      <c r="M6" s="64"/>
      <c r="U6" s="23" t="e">
        <f>+'[1]Input Screen'!#REF!</f>
        <v>#REF!</v>
      </c>
      <c r="V6" s="23" t="e">
        <f>+'[1]Input Screen'!#REF!</f>
        <v>#REF!</v>
      </c>
      <c r="W6" s="23" t="e">
        <f>+'[1]Input Screen'!#REF!</f>
        <v>#REF!</v>
      </c>
      <c r="X6" s="23" t="e">
        <f>+'[1]Input Screen'!#REF!</f>
        <v>#REF!</v>
      </c>
      <c r="Y6" s="23" t="e">
        <f>+'[1]Input Screen'!#REF!</f>
        <v>#REF!</v>
      </c>
      <c r="Z6" s="23" t="e">
        <f>+'[1]Input Screen'!#REF!</f>
        <v>#REF!</v>
      </c>
      <c r="AA6" s="23" t="e">
        <f>+'[1]Input Screen'!#REF!</f>
        <v>#REF!</v>
      </c>
    </row>
    <row r="7" spans="1:27" ht="15" customHeight="1">
      <c r="A7" s="65"/>
      <c r="B7" s="22" t="str">
        <f>'[1]Week 1'!B7</f>
        <v>Occupancy Percent</v>
      </c>
      <c r="C7" s="26">
        <f>C6/310</f>
        <v>0.7870967741935484</v>
      </c>
      <c r="D7" s="26">
        <f t="shared" ref="D7:I7" si="1">D6/310</f>
        <v>0.82903225806451608</v>
      </c>
      <c r="E7" s="26">
        <f t="shared" si="1"/>
        <v>0.70645161290322578</v>
      </c>
      <c r="F7" s="26">
        <f t="shared" si="1"/>
        <v>0.5</v>
      </c>
      <c r="G7" s="26">
        <f t="shared" si="1"/>
        <v>0.39032258064516129</v>
      </c>
      <c r="H7" s="26">
        <f t="shared" si="1"/>
        <v>0.36129032258064514</v>
      </c>
      <c r="I7" s="26">
        <f t="shared" si="1"/>
        <v>0.31612903225806449</v>
      </c>
      <c r="J7" s="24"/>
      <c r="K7" s="26">
        <f>K6/2170</f>
        <v>0.55576036866359446</v>
      </c>
      <c r="L7" s="64"/>
      <c r="M7" s="64"/>
      <c r="U7" s="28"/>
      <c r="V7" s="28"/>
      <c r="W7" s="28"/>
      <c r="X7" s="28"/>
      <c r="Y7" s="28"/>
      <c r="Z7" s="28"/>
      <c r="AA7" s="28"/>
    </row>
    <row r="8" spans="1:27" ht="15" customHeight="1">
      <c r="A8" s="65"/>
      <c r="B8" s="22" t="str">
        <f>'[1]Week 1'!B8</f>
        <v>AM Rooms Cleaned</v>
      </c>
      <c r="C8" s="23">
        <f>+'[1]Input Screen'!D$34</f>
        <v>230</v>
      </c>
      <c r="D8" s="23">
        <f>+'[1]Input Screen'!D$35</f>
        <v>230</v>
      </c>
      <c r="E8" s="23">
        <f>+'[1]Input Screen'!D$36</f>
        <v>181</v>
      </c>
      <c r="F8" s="23">
        <f>+'[1]Input Screen'!D$37</f>
        <v>123</v>
      </c>
      <c r="G8" s="23">
        <f>+'[1]Input Screen'!D$38</f>
        <v>122</v>
      </c>
      <c r="H8" s="23">
        <f>+'[1]Input Screen'!D$39</f>
        <v>110</v>
      </c>
      <c r="I8" s="23">
        <f>+'[1]Input Screen'!D$40</f>
        <v>98</v>
      </c>
      <c r="J8" s="24"/>
      <c r="K8" s="25">
        <f t="shared" ref="K8:K13" si="2">SUM(C8:I8)</f>
        <v>1094</v>
      </c>
      <c r="L8" s="64"/>
      <c r="M8" s="64"/>
      <c r="U8" s="28"/>
      <c r="V8" s="28"/>
      <c r="W8" s="28"/>
      <c r="X8" s="28"/>
      <c r="Y8" s="28"/>
      <c r="Z8" s="28"/>
      <c r="AA8" s="28"/>
    </row>
    <row r="9" spans="1:27" ht="15" customHeight="1">
      <c r="A9" s="65"/>
      <c r="B9" s="22" t="str">
        <f>'[1]Week 1'!B9</f>
        <v>PM Rooms Cleaned</v>
      </c>
      <c r="C9" s="23">
        <f>+'[1]Input Screen'!E$34</f>
        <v>20</v>
      </c>
      <c r="D9" s="23">
        <f>+'[1]Input Screen'!E$35</f>
        <v>20</v>
      </c>
      <c r="E9" s="23">
        <f>+'[1]Input Screen'!E$36</f>
        <v>27</v>
      </c>
      <c r="F9" s="23">
        <f>+'[1]Input Screen'!E$37</f>
        <v>24</v>
      </c>
      <c r="G9" s="23">
        <f>+'[1]Input Screen'!E$38</f>
        <v>0</v>
      </c>
      <c r="H9" s="23">
        <f>+'[1]Input Screen'!E$39</f>
        <v>0</v>
      </c>
      <c r="I9" s="23">
        <f>+'[1]Input Screen'!E$40</f>
        <v>0</v>
      </c>
      <c r="J9" s="24"/>
      <c r="K9" s="25">
        <f t="shared" si="2"/>
        <v>91</v>
      </c>
      <c r="L9" s="64"/>
      <c r="M9" s="64"/>
      <c r="U9" s="28"/>
      <c r="V9" s="28"/>
      <c r="W9" s="28"/>
      <c r="X9" s="28"/>
      <c r="Y9" s="28"/>
      <c r="Z9" s="28"/>
      <c r="AA9" s="28"/>
    </row>
    <row r="10" spans="1:27" ht="15" customHeight="1">
      <c r="A10" s="65"/>
      <c r="B10" s="22" t="str">
        <f>'[1]Week 1'!B10</f>
        <v>Rooms Sold</v>
      </c>
      <c r="C10" s="23">
        <f>+'[1]Input Screen'!F$34</f>
        <v>0</v>
      </c>
      <c r="D10" s="23">
        <f>+'[1]Input Screen'!F$35</f>
        <v>0</v>
      </c>
      <c r="E10" s="23">
        <f>+'[1]Input Screen'!F$36</f>
        <v>0</v>
      </c>
      <c r="F10" s="23">
        <f>+'[1]Input Screen'!F$37</f>
        <v>0</v>
      </c>
      <c r="G10" s="23">
        <f>+'[1]Input Screen'!F$38</f>
        <v>0</v>
      </c>
      <c r="H10" s="23">
        <f>+'[1]Input Screen'!F$39</f>
        <v>0</v>
      </c>
      <c r="I10" s="23">
        <f>+'[1]Input Screen'!F$40</f>
        <v>0</v>
      </c>
      <c r="J10" s="24"/>
      <c r="K10" s="25">
        <f t="shared" si="2"/>
        <v>0</v>
      </c>
      <c r="L10" s="64"/>
      <c r="M10" s="64"/>
      <c r="U10" s="28"/>
      <c r="V10" s="28"/>
      <c r="W10" s="28"/>
      <c r="X10" s="28"/>
      <c r="Y10" s="28"/>
      <c r="Z10" s="28"/>
      <c r="AA10" s="28"/>
    </row>
    <row r="11" spans="1:27" ht="15" customHeight="1">
      <c r="A11" s="65"/>
      <c r="B11" s="22" t="str">
        <f>'[1]Week 1'!B11</f>
        <v>Total Rooms Cleaned</v>
      </c>
      <c r="C11" s="23">
        <f>+'[1]Input Screen'!G$34</f>
        <v>250</v>
      </c>
      <c r="D11" s="23">
        <f>+'[1]Input Screen'!G$35</f>
        <v>250</v>
      </c>
      <c r="E11" s="23">
        <f>+'[1]Input Screen'!G$36</f>
        <v>208</v>
      </c>
      <c r="F11" s="23">
        <f>+'[1]Input Screen'!G$37</f>
        <v>147</v>
      </c>
      <c r="G11" s="23">
        <f>+'[1]Input Screen'!G$38</f>
        <v>122</v>
      </c>
      <c r="H11" s="23">
        <f>+'[1]Input Screen'!G$39</f>
        <v>110</v>
      </c>
      <c r="I11" s="23">
        <f>+'[1]Input Screen'!G$40</f>
        <v>98</v>
      </c>
      <c r="J11" s="24"/>
      <c r="K11" s="25">
        <f t="shared" si="2"/>
        <v>1185</v>
      </c>
      <c r="L11" s="64"/>
      <c r="M11" s="64"/>
      <c r="U11" s="28"/>
      <c r="V11" s="28"/>
      <c r="W11" s="28"/>
      <c r="X11" s="28"/>
      <c r="Y11" s="28"/>
      <c r="Z11" s="28"/>
      <c r="AA11" s="28"/>
    </row>
    <row r="12" spans="1:27" ht="15" customHeight="1">
      <c r="A12" s="65"/>
      <c r="B12" s="22" t="str">
        <f>'[1]Week 1'!B12</f>
        <v>Guestroom Carpets Cleaned</v>
      </c>
      <c r="C12" s="23">
        <f>+'[1]Input Screen'!H$34</f>
        <v>0</v>
      </c>
      <c r="D12" s="23">
        <f>+'[1]Input Screen'!H$35</f>
        <v>0</v>
      </c>
      <c r="E12" s="23">
        <f>+'[1]Input Screen'!H$36</f>
        <v>0</v>
      </c>
      <c r="F12" s="23">
        <f>+'[1]Input Screen'!H$37</f>
        <v>0</v>
      </c>
      <c r="G12" s="23">
        <f>+'[1]Input Screen'!H$38</f>
        <v>0</v>
      </c>
      <c r="H12" s="23">
        <f>+'[1]Input Screen'!H$39</f>
        <v>0</v>
      </c>
      <c r="I12" s="23">
        <f>+'[1]Input Screen'!H$40</f>
        <v>0</v>
      </c>
      <c r="J12" s="24"/>
      <c r="K12" s="25">
        <f t="shared" si="2"/>
        <v>0</v>
      </c>
      <c r="L12" s="64"/>
      <c r="M12" s="64"/>
      <c r="U12" s="28"/>
      <c r="V12" s="28"/>
      <c r="W12" s="28"/>
      <c r="X12" s="28"/>
      <c r="Y12" s="28"/>
      <c r="Z12" s="28"/>
      <c r="AA12" s="28"/>
    </row>
    <row r="13" spans="1:27" ht="15" customHeight="1">
      <c r="A13" s="65"/>
      <c r="B13" s="22" t="str">
        <f>'[1]Week 1'!B13</f>
        <v>Documented Inspections</v>
      </c>
      <c r="C13" s="23">
        <f>+'[1]Input Screen'!I$34</f>
        <v>8</v>
      </c>
      <c r="D13" s="23">
        <f>+'[1]Input Screen'!I$35</f>
        <v>8</v>
      </c>
      <c r="E13" s="23">
        <f>+'[1]Input Screen'!I$36</f>
        <v>8</v>
      </c>
      <c r="F13" s="23">
        <f>+'[1]Input Screen'!I$37</f>
        <v>8</v>
      </c>
      <c r="G13" s="23">
        <f>+'[1]Input Screen'!I$38</f>
        <v>8</v>
      </c>
      <c r="H13" s="23">
        <f>+'[1]Input Screen'!I$39</f>
        <v>8</v>
      </c>
      <c r="I13" s="23">
        <f>+'[1]Input Screen'!I$40</f>
        <v>8</v>
      </c>
      <c r="J13" s="24"/>
      <c r="K13" s="25">
        <f t="shared" si="2"/>
        <v>56</v>
      </c>
      <c r="L13" s="64"/>
      <c r="M13" s="64"/>
      <c r="U13" s="28"/>
      <c r="V13" s="28"/>
      <c r="W13" s="28"/>
      <c r="X13" s="28"/>
      <c r="Y13" s="28"/>
      <c r="Z13" s="28"/>
      <c r="AA13" s="28"/>
    </row>
    <row r="14" spans="1:27" ht="15" customHeight="1">
      <c r="A14" s="66"/>
      <c r="B14" s="40"/>
      <c r="C14" s="24"/>
      <c r="D14" s="24"/>
      <c r="E14" s="24"/>
      <c r="F14" s="24"/>
      <c r="G14" s="24"/>
      <c r="H14" s="24"/>
      <c r="I14" s="24"/>
      <c r="J14" s="24"/>
      <c r="K14" s="24"/>
      <c r="L14" s="64"/>
      <c r="M14" s="67"/>
    </row>
    <row r="15" spans="1:27" ht="15" customHeight="1">
      <c r="A15" s="87" t="str">
        <f>'[1]Week 1'!A15:A17</f>
        <v>Room Attendants                         AM Shift</v>
      </c>
      <c r="B15" s="31" t="s">
        <v>30</v>
      </c>
      <c r="C15" s="32">
        <f>+'[1]Input Screen'!J$34</f>
        <v>113.9</v>
      </c>
      <c r="D15" s="32">
        <f>+'[1]Input Screen'!J$35</f>
        <v>117.9</v>
      </c>
      <c r="E15" s="32">
        <f>+'[1]Input Screen'!J$36</f>
        <v>0</v>
      </c>
      <c r="F15" s="32">
        <f>+'[1]Input Screen'!J$37</f>
        <v>81.05</v>
      </c>
      <c r="G15" s="32">
        <f>+'[1]Input Screen'!J$38</f>
        <v>69.599999999999994</v>
      </c>
      <c r="H15" s="32">
        <f>+'[1]Input Screen'!J$39</f>
        <v>54.5</v>
      </c>
      <c r="I15" s="32">
        <f>+'[1]Input Screen'!J$40</f>
        <v>53.5</v>
      </c>
      <c r="J15" s="33"/>
      <c r="K15" s="34">
        <f>SUM(C15:I15)</f>
        <v>490.45000000000005</v>
      </c>
      <c r="L15" s="64"/>
      <c r="M15" s="67"/>
    </row>
    <row r="16" spans="1:27" ht="15" customHeight="1">
      <c r="A16" s="88"/>
      <c r="B16" s="36" t="s">
        <v>31</v>
      </c>
      <c r="C16" s="34">
        <f>VLOOKUP(C8,'[1]Labor Stds'!A14:Q76,7)</f>
        <v>114</v>
      </c>
      <c r="D16" s="34">
        <f>VLOOKUP(D8,'[1]Labor Stds'!A14:Q76,7)</f>
        <v>114</v>
      </c>
      <c r="E16" s="34">
        <f>VLOOKUP(E8,'[1]Labor Stds'!A14:Q76,7)</f>
        <v>91.5</v>
      </c>
      <c r="F16" s="34">
        <f>VLOOKUP(F8,'[1]Labor Stds'!A14:Q76,7)</f>
        <v>61.5</v>
      </c>
      <c r="G16" s="34">
        <f>VLOOKUP(G8,'[1]Labor Stds'!A14:Q76,7)</f>
        <v>61.5</v>
      </c>
      <c r="H16" s="34">
        <f>VLOOKUP(H8,'[1]Labor Stds'!A14:Q76,7)</f>
        <v>54</v>
      </c>
      <c r="I16" s="34">
        <f>VLOOKUP(I8,'[1]Labor Stds'!A14:Q76,7)</f>
        <v>49</v>
      </c>
      <c r="J16" s="33"/>
      <c r="K16" s="34">
        <f>SUM(C16:I16)</f>
        <v>545.5</v>
      </c>
      <c r="L16" s="64"/>
      <c r="M16" s="67"/>
    </row>
    <row r="17" spans="1:13">
      <c r="A17" s="89"/>
      <c r="B17" s="31" t="s">
        <v>32</v>
      </c>
      <c r="C17" s="26">
        <f t="shared" ref="C17:I17" si="3">IF(C15=0,0,C16/C15)</f>
        <v>1.0008779631255487</v>
      </c>
      <c r="D17" s="26">
        <f t="shared" si="3"/>
        <v>0.9669211195928753</v>
      </c>
      <c r="E17" s="26">
        <f t="shared" si="3"/>
        <v>0</v>
      </c>
      <c r="F17" s="26">
        <f t="shared" si="3"/>
        <v>0.75879086983343613</v>
      </c>
      <c r="G17" s="26">
        <f t="shared" si="3"/>
        <v>0.88362068965517249</v>
      </c>
      <c r="H17" s="26">
        <f t="shared" si="3"/>
        <v>0.99082568807339455</v>
      </c>
      <c r="I17" s="26">
        <f t="shared" si="3"/>
        <v>0.91588785046728971</v>
      </c>
      <c r="J17" s="38"/>
      <c r="K17" s="26">
        <f>IF(K15=0,0,K16/K15)</f>
        <v>1.1122438576817208</v>
      </c>
      <c r="M17" s="67"/>
    </row>
    <row r="18" spans="1:13">
      <c r="A18" s="70"/>
      <c r="B18" s="40"/>
      <c r="C18" s="24"/>
      <c r="D18" s="24"/>
      <c r="E18" s="24"/>
      <c r="F18" s="24"/>
      <c r="G18" s="24"/>
      <c r="H18" s="24"/>
      <c r="I18" s="24"/>
      <c r="J18" s="24"/>
      <c r="K18" s="24"/>
      <c r="M18" s="67"/>
    </row>
    <row r="19" spans="1:13">
      <c r="A19" s="87" t="str">
        <f>'[1]Week 1'!A19:A21</f>
        <v>Room Attendants                          PM Shift</v>
      </c>
      <c r="B19" s="31" t="s">
        <v>30</v>
      </c>
      <c r="C19" s="32">
        <f>+'[1]Input Screen'!K$34</f>
        <v>4.0999999999999996</v>
      </c>
      <c r="D19" s="32">
        <f>+'[1]Input Screen'!K$35</f>
        <v>7.5</v>
      </c>
      <c r="E19" s="32">
        <f>+'[1]Input Screen'!K$36</f>
        <v>0</v>
      </c>
      <c r="F19" s="32">
        <f>+'[1]Input Screen'!K$37</f>
        <v>8</v>
      </c>
      <c r="G19" s="32">
        <f>+'[1]Input Screen'!K$38</f>
        <v>0</v>
      </c>
      <c r="H19" s="32">
        <f>+'[1]Input Screen'!K$39</f>
        <v>0</v>
      </c>
      <c r="I19" s="32">
        <f>+'[1]Input Screen'!K$40</f>
        <v>0</v>
      </c>
      <c r="J19" s="33"/>
      <c r="K19" s="34">
        <f>SUM(C19:I19)</f>
        <v>19.600000000000001</v>
      </c>
      <c r="L19" s="64"/>
      <c r="M19" s="64"/>
    </row>
    <row r="20" spans="1:13">
      <c r="A20" s="88"/>
      <c r="B20" s="36" t="s">
        <v>31</v>
      </c>
      <c r="C20" s="34">
        <f>VLOOKUP(C9,'[1]Labor Stds'!A14:Q76,8)</f>
        <v>10.285714285714286</v>
      </c>
      <c r="D20" s="34">
        <f>VLOOKUP(D9,'[1]Labor Stds'!A14:Q76,8)</f>
        <v>10.285714285714286</v>
      </c>
      <c r="E20" s="34">
        <f>VLOOKUP(E9,'[1]Labor Stds'!A14:Q76,8)</f>
        <v>16</v>
      </c>
      <c r="F20" s="34">
        <f>VLOOKUP(F9,'[1]Labor Stds'!A14:Q76,8)</f>
        <v>13.142857142857142</v>
      </c>
      <c r="G20" s="34">
        <f>VLOOKUP(G9,'[1]Labor Stds'!A14:Q76,8)</f>
        <v>0</v>
      </c>
      <c r="H20" s="34">
        <f>VLOOKUP(H9,'[1]Labor Stds'!A14:Q76,8)</f>
        <v>0</v>
      </c>
      <c r="I20" s="34">
        <f>VLOOKUP(I9,'[1]Labor Stds'!A14:Q76,8)</f>
        <v>0</v>
      </c>
      <c r="J20" s="33"/>
      <c r="K20" s="34">
        <f>SUM(C20:I20)</f>
        <v>49.714285714285708</v>
      </c>
      <c r="L20" s="64"/>
      <c r="M20" s="64"/>
    </row>
    <row r="21" spans="1:13">
      <c r="A21" s="89"/>
      <c r="B21" s="31" t="s">
        <v>32</v>
      </c>
      <c r="C21" s="26">
        <f t="shared" ref="C21:I21" si="4">IF(C19=0,0,C20/C19)</f>
        <v>2.5087108013937285</v>
      </c>
      <c r="D21" s="26">
        <f t="shared" si="4"/>
        <v>1.3714285714285714</v>
      </c>
      <c r="E21" s="26">
        <f>IF(E19=0,0,E20/E19)</f>
        <v>0</v>
      </c>
      <c r="F21" s="26">
        <f t="shared" si="4"/>
        <v>1.6428571428571428</v>
      </c>
      <c r="G21" s="26">
        <f t="shared" si="4"/>
        <v>0</v>
      </c>
      <c r="H21" s="26">
        <f t="shared" si="4"/>
        <v>0</v>
      </c>
      <c r="I21" s="26">
        <f t="shared" si="4"/>
        <v>0</v>
      </c>
      <c r="J21" s="38"/>
      <c r="K21" s="26">
        <f>IF(K19=0,0,K20/K19)</f>
        <v>2.5364431486880461</v>
      </c>
      <c r="L21" s="64"/>
      <c r="M21" s="64"/>
    </row>
    <row r="22" spans="1:13">
      <c r="A22" s="70"/>
      <c r="B22" s="40"/>
      <c r="C22" s="24"/>
      <c r="D22" s="24"/>
      <c r="E22" s="24"/>
      <c r="F22" s="24"/>
      <c r="G22" s="24"/>
      <c r="H22" s="24"/>
      <c r="I22" s="24"/>
      <c r="J22" s="24"/>
      <c r="K22" s="24"/>
      <c r="L22" s="64"/>
      <c r="M22" s="64"/>
    </row>
    <row r="23" spans="1:13">
      <c r="A23" s="30" t="s">
        <v>34</v>
      </c>
      <c r="B23" s="31" t="s">
        <v>30</v>
      </c>
      <c r="C23" s="32">
        <f>+'[1]Input Screen'!L$34</f>
        <v>22.6</v>
      </c>
      <c r="D23" s="32">
        <f>+'[1]Input Screen'!L$35</f>
        <v>26.9</v>
      </c>
      <c r="E23" s="32">
        <f>+'[1]Input Screen'!L$36</f>
        <v>0</v>
      </c>
      <c r="F23" s="32">
        <f>+'[1]Input Screen'!L$37</f>
        <v>26.3</v>
      </c>
      <c r="G23" s="32">
        <f>+'[1]Input Screen'!L$38</f>
        <v>24</v>
      </c>
      <c r="H23" s="32">
        <f>+'[1]Input Screen'!L$39</f>
        <v>21.5</v>
      </c>
      <c r="I23" s="32">
        <f>+'[1]Input Screen'!L$40</f>
        <v>21.6</v>
      </c>
      <c r="J23" s="33"/>
      <c r="K23" s="34">
        <f>SUM(C23:I23)</f>
        <v>142.9</v>
      </c>
      <c r="L23" s="64"/>
      <c r="M23" s="64"/>
    </row>
    <row r="24" spans="1:13">
      <c r="A24" s="90"/>
      <c r="B24" s="36" t="s">
        <v>31</v>
      </c>
      <c r="C24" s="34">
        <f>VLOOKUP(C8,'[1]Labor Stds'!A14:Q76,9)</f>
        <v>23.5</v>
      </c>
      <c r="D24" s="34">
        <f>VLOOKUP(D8,'[1]Labor Stds'!A14:Q76,9)</f>
        <v>23.5</v>
      </c>
      <c r="E24" s="34">
        <f>VLOOKUP(E8,'[1]Labor Stds'!A14:Q76,9)</f>
        <v>23.5</v>
      </c>
      <c r="F24" s="34">
        <f>VLOOKUP(F8,'[1]Labor Stds'!A14:Q76,9)</f>
        <v>23.5</v>
      </c>
      <c r="G24" s="34">
        <f>VLOOKUP(G8,'[1]Labor Stds'!A14:Q76,9)</f>
        <v>23.5</v>
      </c>
      <c r="H24" s="34">
        <f>VLOOKUP(H8,'[1]Labor Stds'!A14:Q76,9)</f>
        <v>15</v>
      </c>
      <c r="I24" s="34">
        <f>VLOOKUP(I8,'[1]Labor Stds'!A14:Q76,9)</f>
        <v>15</v>
      </c>
      <c r="J24" s="33"/>
      <c r="K24" s="34">
        <f>SUM(C24:I24)</f>
        <v>147.5</v>
      </c>
      <c r="L24" s="64"/>
      <c r="M24" s="64"/>
    </row>
    <row r="25" spans="1:13">
      <c r="A25" s="91"/>
      <c r="B25" s="31" t="s">
        <v>32</v>
      </c>
      <c r="C25" s="26">
        <f t="shared" ref="C25:I25" si="5">IF(C23=0,0,C24/C23)</f>
        <v>1.0398230088495575</v>
      </c>
      <c r="D25" s="26">
        <f t="shared" si="5"/>
        <v>0.87360594795539037</v>
      </c>
      <c r="E25" s="26">
        <f t="shared" si="5"/>
        <v>0</v>
      </c>
      <c r="F25" s="26">
        <f t="shared" si="5"/>
        <v>0.89353612167300378</v>
      </c>
      <c r="G25" s="26">
        <f t="shared" si="5"/>
        <v>0.97916666666666663</v>
      </c>
      <c r="H25" s="26">
        <f t="shared" si="5"/>
        <v>0.69767441860465118</v>
      </c>
      <c r="I25" s="26">
        <f t="shared" si="5"/>
        <v>0.69444444444444442</v>
      </c>
      <c r="J25" s="38"/>
      <c r="K25" s="26">
        <f>IF(K23=0,0,K24/K23)</f>
        <v>1.0321903428971309</v>
      </c>
      <c r="L25" s="64"/>
      <c r="M25" s="64"/>
    </row>
    <row r="26" spans="1:13">
      <c r="A26" s="70"/>
      <c r="B26" s="40"/>
      <c r="C26" s="24"/>
      <c r="D26" s="24"/>
      <c r="E26" s="24"/>
      <c r="F26" s="24"/>
      <c r="G26" s="24"/>
      <c r="H26" s="24"/>
      <c r="I26" s="24"/>
      <c r="J26" s="24"/>
      <c r="K26" s="24"/>
      <c r="L26" s="64"/>
      <c r="M26" s="64"/>
    </row>
    <row r="27" spans="1:13">
      <c r="A27" s="87" t="str">
        <f>'[1]Week 1'!A27:A29</f>
        <v>Special Project                          AM Shift</v>
      </c>
      <c r="B27" s="31" t="s">
        <v>30</v>
      </c>
      <c r="C27" s="32">
        <f>+'[1]Input Screen'!M$34</f>
        <v>0</v>
      </c>
      <c r="D27" s="32">
        <f>+'[1]Input Screen'!M$35</f>
        <v>0</v>
      </c>
      <c r="E27" s="32">
        <f>+'[1]Input Screen'!M$36</f>
        <v>0</v>
      </c>
      <c r="F27" s="32">
        <f>+'[1]Input Screen'!M$37</f>
        <v>0</v>
      </c>
      <c r="G27" s="32">
        <f>+'[1]Input Screen'!M$38</f>
        <v>0</v>
      </c>
      <c r="H27" s="32">
        <f>+'[1]Input Screen'!M$39</f>
        <v>0</v>
      </c>
      <c r="I27" s="32">
        <f>+'[1]Input Screen'!M$40</f>
        <v>0</v>
      </c>
      <c r="J27" s="33"/>
      <c r="K27" s="34">
        <f>SUM(C27:I27)</f>
        <v>0</v>
      </c>
      <c r="L27" s="64"/>
      <c r="M27" s="64"/>
    </row>
    <row r="28" spans="1:13">
      <c r="A28" s="90"/>
      <c r="B28" s="36" t="s">
        <v>31</v>
      </c>
      <c r="C28" s="34">
        <f>VLOOKUP(C12,'[1]Labor Stds'!A14:Q76,10)</f>
        <v>0</v>
      </c>
      <c r="D28" s="34">
        <f>VLOOKUP(D12,'[1]Labor Stds'!A14:Q76,10)</f>
        <v>0</v>
      </c>
      <c r="E28" s="34">
        <f>VLOOKUP(E12,'[1]Labor Stds'!A14:Q76,10)</f>
        <v>0</v>
      </c>
      <c r="F28" s="34">
        <f>VLOOKUP(F12,'[1]Labor Stds'!A14:Q76,10)</f>
        <v>0</v>
      </c>
      <c r="G28" s="34">
        <f>VLOOKUP(G12,'[1]Labor Stds'!A14:Q76,10)</f>
        <v>0</v>
      </c>
      <c r="H28" s="34">
        <f>VLOOKUP(H12,'[1]Labor Stds'!A14:Q76,10)</f>
        <v>0</v>
      </c>
      <c r="I28" s="34">
        <f>VLOOKUP(I12,'[1]Labor Stds'!A14:Q76,10)</f>
        <v>0</v>
      </c>
      <c r="J28" s="33"/>
      <c r="K28" s="34">
        <f>SUM(C28:I28)</f>
        <v>0</v>
      </c>
      <c r="L28" s="64"/>
      <c r="M28" s="64"/>
    </row>
    <row r="29" spans="1:13">
      <c r="A29" s="91"/>
      <c r="B29" s="31" t="s">
        <v>32</v>
      </c>
      <c r="C29" s="26">
        <f t="shared" ref="C29:I29" si="6">IF(C27=0,0,C28/C27)</f>
        <v>0</v>
      </c>
      <c r="D29" s="26">
        <f t="shared" si="6"/>
        <v>0</v>
      </c>
      <c r="E29" s="26">
        <f t="shared" si="6"/>
        <v>0</v>
      </c>
      <c r="F29" s="26">
        <f t="shared" si="6"/>
        <v>0</v>
      </c>
      <c r="G29" s="26">
        <f t="shared" si="6"/>
        <v>0</v>
      </c>
      <c r="H29" s="26">
        <f t="shared" si="6"/>
        <v>0</v>
      </c>
      <c r="I29" s="26">
        <f t="shared" si="6"/>
        <v>0</v>
      </c>
      <c r="J29" s="38"/>
      <c r="K29" s="26">
        <f>IF(K27=0,0,K28/K27)</f>
        <v>0</v>
      </c>
      <c r="L29" s="64"/>
      <c r="M29" s="64"/>
    </row>
    <row r="30" spans="1:13">
      <c r="A30" s="70"/>
      <c r="B30" s="40"/>
      <c r="C30" s="24"/>
      <c r="D30" s="24"/>
      <c r="E30" s="24"/>
      <c r="F30" s="24"/>
      <c r="G30" s="24"/>
      <c r="H30" s="24"/>
      <c r="I30" s="24"/>
      <c r="J30" s="24"/>
      <c r="K30" s="24"/>
      <c r="L30" s="64"/>
      <c r="M30" s="64"/>
    </row>
    <row r="31" spans="1:13">
      <c r="A31" s="87" t="str">
        <f>'[1]Week 1'!A31:A33</f>
        <v xml:space="preserve">Lobby Attendant                         AM Shift </v>
      </c>
      <c r="B31" s="31" t="s">
        <v>30</v>
      </c>
      <c r="C31" s="32">
        <f>+'[1]Input Screen'!N$34</f>
        <v>7.5</v>
      </c>
      <c r="D31" s="32">
        <f>+'[1]Input Screen'!N$35</f>
        <v>8</v>
      </c>
      <c r="E31" s="32">
        <f>+'[1]Input Screen'!N$36</f>
        <v>0</v>
      </c>
      <c r="F31" s="32">
        <f>+'[1]Input Screen'!N$37</f>
        <v>8</v>
      </c>
      <c r="G31" s="32">
        <f>+'[1]Input Screen'!N$38</f>
        <v>7.5</v>
      </c>
      <c r="H31" s="32">
        <f>+'[1]Input Screen'!N$39</f>
        <v>7.5</v>
      </c>
      <c r="I31" s="32">
        <f>+'[1]Input Screen'!N$40</f>
        <v>4</v>
      </c>
      <c r="J31" s="33"/>
      <c r="K31" s="34">
        <f>SUM(C31:I31)</f>
        <v>42.5</v>
      </c>
      <c r="L31" s="64"/>
      <c r="M31" s="64"/>
    </row>
    <row r="32" spans="1:13">
      <c r="A32" s="90"/>
      <c r="B32" s="36" t="s">
        <v>31</v>
      </c>
      <c r="C32" s="34">
        <f>VLOOKUP(C6,'[1]Labor Stds'!A14:Q76,11)</f>
        <v>7.5</v>
      </c>
      <c r="D32" s="34">
        <f>VLOOKUP(D6,'[1]Labor Stds'!A14:Q76,11)</f>
        <v>7.5</v>
      </c>
      <c r="E32" s="34">
        <f>VLOOKUP(E6,'[1]Labor Stds'!A14:Q76,11)</f>
        <v>7.5</v>
      </c>
      <c r="F32" s="34">
        <f>VLOOKUP(F6,'[1]Labor Stds'!A14:Q76,11)</f>
        <v>7.5</v>
      </c>
      <c r="G32" s="34">
        <f>VLOOKUP(G6,'[1]Labor Stds'!A14:Q76,11)</f>
        <v>7.5</v>
      </c>
      <c r="H32" s="34">
        <f>VLOOKUP(H6,'[1]Labor Stds'!A14:Q76,11)</f>
        <v>7.5</v>
      </c>
      <c r="I32" s="34">
        <f>VLOOKUP(I6,'[1]Labor Stds'!A14:Q76,11)</f>
        <v>7.5</v>
      </c>
      <c r="J32" s="33"/>
      <c r="K32" s="34">
        <f>SUM(C32:I32)</f>
        <v>52.5</v>
      </c>
      <c r="L32" s="64"/>
      <c r="M32" s="64"/>
    </row>
    <row r="33" spans="1:13">
      <c r="A33" s="91"/>
      <c r="B33" s="31" t="s">
        <v>32</v>
      </c>
      <c r="C33" s="26">
        <f t="shared" ref="C33:I33" si="7">IF(C31=0,0,C32/C31)</f>
        <v>1</v>
      </c>
      <c r="D33" s="26">
        <f t="shared" si="7"/>
        <v>0.9375</v>
      </c>
      <c r="E33" s="26">
        <f>IF(E31=0,0,E32/E31)</f>
        <v>0</v>
      </c>
      <c r="F33" s="26">
        <f t="shared" si="7"/>
        <v>0.9375</v>
      </c>
      <c r="G33" s="26">
        <f t="shared" si="7"/>
        <v>1</v>
      </c>
      <c r="H33" s="26">
        <f>IF(H31=0,0,H32/H31)</f>
        <v>1</v>
      </c>
      <c r="I33" s="26">
        <f t="shared" si="7"/>
        <v>1.875</v>
      </c>
      <c r="J33" s="38"/>
      <c r="K33" s="26">
        <f>IF(K31=0,0,K32/K31)</f>
        <v>1.2352941176470589</v>
      </c>
      <c r="L33" s="64"/>
      <c r="M33" s="64"/>
    </row>
    <row r="34" spans="1:13">
      <c r="A34" s="70"/>
      <c r="B34" s="40"/>
      <c r="C34" s="24"/>
      <c r="D34" s="24"/>
      <c r="E34" s="24"/>
      <c r="F34" s="24"/>
      <c r="G34" s="24"/>
      <c r="H34" s="24"/>
      <c r="I34" s="24"/>
      <c r="J34" s="24"/>
      <c r="K34" s="24"/>
      <c r="L34" s="64"/>
      <c r="M34" s="64"/>
    </row>
    <row r="35" spans="1:13">
      <c r="A35" s="87" t="str">
        <f>'[1]Week 1'!A35:A37</f>
        <v xml:space="preserve">Lobby Attendant                         PM Shift </v>
      </c>
      <c r="B35" s="31" t="s">
        <v>30</v>
      </c>
      <c r="C35" s="32">
        <f>+'[1]Input Screen'!O$34</f>
        <v>7.5</v>
      </c>
      <c r="D35" s="32">
        <f>+'[1]Input Screen'!O$35</f>
        <v>7.5</v>
      </c>
      <c r="E35" s="32">
        <f>+'[1]Input Screen'!O$36</f>
        <v>0</v>
      </c>
      <c r="F35" s="32">
        <f>+'[1]Input Screen'!O$37</f>
        <v>7.5</v>
      </c>
      <c r="G35" s="32">
        <f>+'[1]Input Screen'!O$38</f>
        <v>7.5</v>
      </c>
      <c r="H35" s="32">
        <f>+'[1]Input Screen'!O$39</f>
        <v>7.5</v>
      </c>
      <c r="I35" s="32">
        <f>+'[1]Input Screen'!O$40</f>
        <v>4</v>
      </c>
      <c r="J35" s="33"/>
      <c r="K35" s="34">
        <f>SUM(C35:I35)</f>
        <v>41.5</v>
      </c>
      <c r="L35" s="64"/>
      <c r="M35" s="64"/>
    </row>
    <row r="36" spans="1:13">
      <c r="A36" s="90"/>
      <c r="B36" s="36" t="s">
        <v>31</v>
      </c>
      <c r="C36" s="34">
        <f>VLOOKUP(C6,'[1]Labor Stds'!A14:Q76,12)</f>
        <v>7.5</v>
      </c>
      <c r="D36" s="34">
        <f>VLOOKUP(D6,'[1]Labor Stds'!A14:Q76,12)</f>
        <v>7.5</v>
      </c>
      <c r="E36" s="34">
        <f>VLOOKUP(E6,'[1]Labor Stds'!A14:Q76,12)</f>
        <v>7.5</v>
      </c>
      <c r="F36" s="34">
        <f>VLOOKUP(F6,'[1]Labor Stds'!A14:Q76,12)</f>
        <v>7.5</v>
      </c>
      <c r="G36" s="34">
        <f>VLOOKUP(G6,'[1]Labor Stds'!A14:Q76,12)</f>
        <v>7.5</v>
      </c>
      <c r="H36" s="34">
        <f>VLOOKUP(H6,'[1]Labor Stds'!A14:Q76,12)</f>
        <v>7.5</v>
      </c>
      <c r="I36" s="34">
        <f>VLOOKUP(I6,'[1]Labor Stds'!A14:Q76,12)</f>
        <v>7.5</v>
      </c>
      <c r="J36" s="33"/>
      <c r="K36" s="34">
        <f>SUM(C36:I36)</f>
        <v>52.5</v>
      </c>
      <c r="L36" s="64"/>
      <c r="M36" s="64"/>
    </row>
    <row r="37" spans="1:13">
      <c r="A37" s="91"/>
      <c r="B37" s="31" t="s">
        <v>32</v>
      </c>
      <c r="C37" s="26">
        <f t="shared" ref="C37:I37" si="8">IF(C35=0,0,C36/C35)</f>
        <v>1</v>
      </c>
      <c r="D37" s="26">
        <f t="shared" si="8"/>
        <v>1</v>
      </c>
      <c r="E37" s="26">
        <f t="shared" si="8"/>
        <v>0</v>
      </c>
      <c r="F37" s="26">
        <f t="shared" si="8"/>
        <v>1</v>
      </c>
      <c r="G37" s="26">
        <f t="shared" si="8"/>
        <v>1</v>
      </c>
      <c r="H37" s="26">
        <f t="shared" si="8"/>
        <v>1</v>
      </c>
      <c r="I37" s="26">
        <f t="shared" si="8"/>
        <v>1.875</v>
      </c>
      <c r="J37" s="38"/>
      <c r="K37" s="26">
        <f>IF(K35=0,0,K36/K35)</f>
        <v>1.2650602409638554</v>
      </c>
      <c r="L37" s="64"/>
      <c r="M37" s="64"/>
    </row>
    <row r="38" spans="1:13">
      <c r="A38" s="70"/>
      <c r="B38" s="40"/>
      <c r="C38" s="24"/>
      <c r="D38" s="24"/>
      <c r="E38" s="24"/>
      <c r="F38" s="24"/>
      <c r="G38" s="24"/>
      <c r="H38" s="24"/>
      <c r="I38" s="24"/>
      <c r="J38" s="24"/>
      <c r="K38" s="24"/>
      <c r="L38" s="64"/>
      <c r="M38" s="64"/>
    </row>
    <row r="39" spans="1:13">
      <c r="A39" s="87" t="str">
        <f>'[1]Week 1'!A39:A41</f>
        <v>Public Areas Attendant                       Grave Shift</v>
      </c>
      <c r="B39" s="31" t="s">
        <v>30</v>
      </c>
      <c r="C39" s="32">
        <f>+'[1]Input Screen'!P$34</f>
        <v>8</v>
      </c>
      <c r="D39" s="32">
        <f>+'[1]Input Screen'!P$35</f>
        <v>15.5</v>
      </c>
      <c r="E39" s="32">
        <f>+'[1]Input Screen'!P$36</f>
        <v>0</v>
      </c>
      <c r="F39" s="32">
        <f>+'[1]Input Screen'!P$37</f>
        <v>8</v>
      </c>
      <c r="G39" s="32">
        <f>+'[1]Input Screen'!P$38</f>
        <v>15.5</v>
      </c>
      <c r="H39" s="32">
        <f>+'[1]Input Screen'!P$39</f>
        <v>15.5</v>
      </c>
      <c r="I39" s="32">
        <f>+'[1]Input Screen'!P$40</f>
        <v>8</v>
      </c>
      <c r="J39" s="33"/>
      <c r="K39" s="34">
        <f>SUM(C39:I39)</f>
        <v>70.5</v>
      </c>
      <c r="L39" s="64"/>
      <c r="M39" s="64"/>
    </row>
    <row r="40" spans="1:13">
      <c r="A40" s="90"/>
      <c r="B40" s="36" t="s">
        <v>31</v>
      </c>
      <c r="C40" s="34">
        <f>VLOOKUP(C6,'[1]Labor Stds'!A14:Q76,13)</f>
        <v>16</v>
      </c>
      <c r="D40" s="34">
        <f>VLOOKUP(D6,'[1]Labor Stds'!A14:Q76,13)</f>
        <v>16</v>
      </c>
      <c r="E40" s="34">
        <f>VLOOKUP(E6,'[1]Labor Stds'!A14:Q76,13)</f>
        <v>16</v>
      </c>
      <c r="F40" s="34">
        <f>VLOOKUP(F6,'[1]Labor Stds'!A14:Q76,13)</f>
        <v>16</v>
      </c>
      <c r="G40" s="34">
        <f>VLOOKUP(G6,'[1]Labor Stds'!A14:Q76,13)</f>
        <v>16</v>
      </c>
      <c r="H40" s="34">
        <f>VLOOKUP(H6,'[1]Labor Stds'!A14:Q76,13)</f>
        <v>16</v>
      </c>
      <c r="I40" s="34">
        <f>VLOOKUP(I6,'[1]Labor Stds'!A14:Q76,13)</f>
        <v>16</v>
      </c>
      <c r="J40" s="41"/>
      <c r="K40" s="34">
        <f>SUM(C40:I40)</f>
        <v>112</v>
      </c>
      <c r="L40" s="64"/>
      <c r="M40" s="64"/>
    </row>
    <row r="41" spans="1:13">
      <c r="A41" s="91"/>
      <c r="B41" s="31" t="s">
        <v>32</v>
      </c>
      <c r="C41" s="26">
        <f t="shared" ref="C41:I41" si="9">IF(C39=0,0,C40/C39)</f>
        <v>2</v>
      </c>
      <c r="D41" s="26">
        <f t="shared" si="9"/>
        <v>1.032258064516129</v>
      </c>
      <c r="E41" s="26">
        <f t="shared" si="9"/>
        <v>0</v>
      </c>
      <c r="F41" s="26">
        <f t="shared" si="9"/>
        <v>2</v>
      </c>
      <c r="G41" s="26">
        <f t="shared" si="9"/>
        <v>1.032258064516129</v>
      </c>
      <c r="H41" s="26">
        <f t="shared" si="9"/>
        <v>1.032258064516129</v>
      </c>
      <c r="I41" s="26">
        <f t="shared" si="9"/>
        <v>2</v>
      </c>
      <c r="J41" s="38"/>
      <c r="K41" s="26">
        <f>IF(K39=0,0,K40/K39)</f>
        <v>1.5886524822695036</v>
      </c>
      <c r="L41" s="64"/>
      <c r="M41" s="64"/>
    </row>
    <row r="42" spans="1:13">
      <c r="A42" s="70"/>
      <c r="B42" s="40"/>
      <c r="C42" s="24"/>
      <c r="D42" s="24"/>
      <c r="E42" s="24"/>
      <c r="F42" s="24"/>
      <c r="G42" s="24"/>
      <c r="H42" s="24"/>
      <c r="I42" s="24"/>
      <c r="J42" s="24"/>
      <c r="K42" s="24"/>
      <c r="L42" s="64"/>
      <c r="M42" s="64"/>
    </row>
    <row r="43" spans="1:13">
      <c r="A43" s="30" t="s">
        <v>39</v>
      </c>
      <c r="B43" s="31" t="s">
        <v>30</v>
      </c>
      <c r="C43" s="32">
        <f>+'[1]Input Screen'!Q$34</f>
        <v>31.5</v>
      </c>
      <c r="D43" s="32">
        <f>+'[1]Input Screen'!Q$35</f>
        <v>32</v>
      </c>
      <c r="E43" s="32">
        <f>+'[1]Input Screen'!Q$36</f>
        <v>0</v>
      </c>
      <c r="F43" s="32">
        <f>+'[1]Input Screen'!Q$37</f>
        <v>23.9</v>
      </c>
      <c r="G43" s="32">
        <f>+'[1]Input Screen'!Q$38</f>
        <v>24</v>
      </c>
      <c r="H43" s="32">
        <f>+'[1]Input Screen'!Q$39</f>
        <v>29</v>
      </c>
      <c r="I43" s="32">
        <f>+'[1]Input Screen'!Q$40</f>
        <v>15.5</v>
      </c>
      <c r="J43" s="33"/>
      <c r="K43" s="34">
        <f>SUM(C43:I43)</f>
        <v>155.9</v>
      </c>
      <c r="L43" s="64"/>
      <c r="M43" s="64"/>
    </row>
    <row r="44" spans="1:13">
      <c r="A44" s="90"/>
      <c r="B44" s="36" t="s">
        <v>31</v>
      </c>
      <c r="C44" s="34">
        <f>VLOOKUP(C11,'[1]Labor Stds'!A14:Q76,14)</f>
        <v>32</v>
      </c>
      <c r="D44" s="34">
        <f>VLOOKUP(D11,'[1]Labor Stds'!A14:Q76,14)</f>
        <v>32</v>
      </c>
      <c r="E44" s="34">
        <f>VLOOKUP(E11,'[1]Labor Stds'!A14:Q76,14)</f>
        <v>32</v>
      </c>
      <c r="F44" s="34">
        <f>VLOOKUP(F11,'[1]Labor Stds'!A14:Q76,14)</f>
        <v>32</v>
      </c>
      <c r="G44" s="34">
        <f>VLOOKUP(G11,'[1]Labor Stds'!A14:Q76,14)</f>
        <v>32</v>
      </c>
      <c r="H44" s="34">
        <f>VLOOKUP(H11,'[1]Labor Stds'!A14:Q76,14)</f>
        <v>16.530612244897959</v>
      </c>
      <c r="I44" s="34">
        <f>VLOOKUP(I11,'[1]Labor Stds'!A14:Q76,14)</f>
        <v>15</v>
      </c>
      <c r="J44" s="33"/>
      <c r="K44" s="34">
        <f>SUM(C44:I44)</f>
        <v>191.53061224489795</v>
      </c>
      <c r="L44" s="64"/>
      <c r="M44" s="64"/>
    </row>
    <row r="45" spans="1:13">
      <c r="A45" s="91"/>
      <c r="B45" s="31" t="s">
        <v>32</v>
      </c>
      <c r="C45" s="26">
        <f t="shared" ref="C45:I45" si="10">IF(C43=0,0,C44/C43)</f>
        <v>1.0158730158730158</v>
      </c>
      <c r="D45" s="26">
        <f t="shared" si="10"/>
        <v>1</v>
      </c>
      <c r="E45" s="26">
        <f t="shared" si="10"/>
        <v>0</v>
      </c>
      <c r="F45" s="26">
        <f t="shared" si="10"/>
        <v>1.3389121338912136</v>
      </c>
      <c r="G45" s="26">
        <f t="shared" si="10"/>
        <v>1.3333333333333333</v>
      </c>
      <c r="H45" s="26">
        <f t="shared" si="10"/>
        <v>0.57002111189303306</v>
      </c>
      <c r="I45" s="26">
        <f t="shared" si="10"/>
        <v>0.967741935483871</v>
      </c>
      <c r="J45" s="38"/>
      <c r="K45" s="26">
        <f>IF(K43=0,0,K44/K43)</f>
        <v>1.2285478655862601</v>
      </c>
      <c r="L45" s="64"/>
      <c r="M45" s="64"/>
    </row>
    <row r="46" spans="1:13">
      <c r="A46" s="70"/>
      <c r="B46" s="40"/>
      <c r="C46" s="24"/>
      <c r="D46" s="24"/>
      <c r="E46" s="24"/>
      <c r="F46" s="24"/>
      <c r="G46" s="24"/>
      <c r="H46" s="24"/>
      <c r="I46" s="24"/>
      <c r="J46" s="24"/>
      <c r="K46" s="24"/>
      <c r="L46" s="64"/>
      <c r="M46" s="64"/>
    </row>
    <row r="47" spans="1:13">
      <c r="A47" s="87" t="str">
        <f>'[1]Week 1'!A47:A49</f>
        <v>Rooms Coordinator                              AM Shift</v>
      </c>
      <c r="B47" s="31" t="s">
        <v>30</v>
      </c>
      <c r="C47" s="32">
        <f>+'[1]Input Screen'!R$34</f>
        <v>8</v>
      </c>
      <c r="D47" s="32">
        <f>+'[1]Input Screen'!R$35</f>
        <v>0</v>
      </c>
      <c r="E47" s="32">
        <f>+'[1]Input Screen'!R$36</f>
        <v>0</v>
      </c>
      <c r="F47" s="32">
        <f>+'[1]Input Screen'!R$37</f>
        <v>8</v>
      </c>
      <c r="G47" s="32">
        <f>+'[1]Input Screen'!R$38</f>
        <v>8</v>
      </c>
      <c r="H47" s="32">
        <f>+'[1]Input Screen'!R$39</f>
        <v>8</v>
      </c>
      <c r="I47" s="32">
        <f>+'[1]Input Screen'!R$40</f>
        <v>0</v>
      </c>
      <c r="J47" s="33"/>
      <c r="K47" s="34">
        <f>SUM(C47:I47)</f>
        <v>32</v>
      </c>
      <c r="L47" s="64"/>
      <c r="M47" s="64"/>
    </row>
    <row r="48" spans="1:13">
      <c r="A48" s="90"/>
      <c r="B48" s="36" t="s">
        <v>31</v>
      </c>
      <c r="C48" s="34">
        <f>VLOOKUP(C11,'[1]Labor Stds'!A14:Q76,15)</f>
        <v>8</v>
      </c>
      <c r="D48" s="34">
        <f>VLOOKUP(D11,'[1]Labor Stds'!A14:Q76,15)</f>
        <v>8</v>
      </c>
      <c r="E48" s="34">
        <f>VLOOKUP(E11,'[1]Labor Stds'!A14:Q76,15)</f>
        <v>8</v>
      </c>
      <c r="F48" s="34">
        <f>VLOOKUP(F11,'[1]Labor Stds'!A14:Q76,15)</f>
        <v>8</v>
      </c>
      <c r="G48" s="34">
        <f>VLOOKUP(G11,'[1]Labor Stds'!A14:Q76,15)</f>
        <v>8</v>
      </c>
      <c r="H48" s="34">
        <f>VLOOKUP(H11,'[1]Labor Stds'!A14:Q76,15)</f>
        <v>8</v>
      </c>
      <c r="I48" s="34">
        <f>VLOOKUP(I11,'[1]Labor Stds'!A14:Q76,15)</f>
        <v>8</v>
      </c>
      <c r="J48" s="33"/>
      <c r="K48" s="34">
        <f>SUM(C48:I48)</f>
        <v>56</v>
      </c>
      <c r="L48" s="64"/>
      <c r="M48" s="64"/>
    </row>
    <row r="49" spans="1:13">
      <c r="A49" s="91"/>
      <c r="B49" s="31" t="s">
        <v>32</v>
      </c>
      <c r="C49" s="26">
        <f t="shared" ref="C49:I49" si="11">IF(C47=0,0,C48/C47)</f>
        <v>1</v>
      </c>
      <c r="D49" s="26">
        <f t="shared" si="11"/>
        <v>0</v>
      </c>
      <c r="E49" s="26">
        <f t="shared" si="11"/>
        <v>0</v>
      </c>
      <c r="F49" s="26">
        <f t="shared" si="11"/>
        <v>1</v>
      </c>
      <c r="G49" s="26">
        <f t="shared" si="11"/>
        <v>1</v>
      </c>
      <c r="H49" s="26">
        <f t="shared" si="11"/>
        <v>1</v>
      </c>
      <c r="I49" s="26">
        <f t="shared" si="11"/>
        <v>0</v>
      </c>
      <c r="J49" s="38"/>
      <c r="K49" s="26">
        <f>IF(K47=0,0,K48/K47)</f>
        <v>1.75</v>
      </c>
      <c r="L49" s="64"/>
      <c r="M49" s="64"/>
    </row>
    <row r="50" spans="1:13">
      <c r="A50" s="70"/>
      <c r="B50" s="40"/>
      <c r="C50" s="24"/>
      <c r="D50" s="24"/>
      <c r="E50" s="24"/>
      <c r="F50" s="24"/>
      <c r="G50" s="24"/>
      <c r="H50" s="24"/>
      <c r="I50" s="24"/>
      <c r="J50" s="24"/>
      <c r="K50" s="24"/>
      <c r="L50" s="64"/>
      <c r="M50" s="64"/>
    </row>
    <row r="51" spans="1:13">
      <c r="A51" s="87" t="str">
        <f>'[1]Week 1'!A51:A53</f>
        <v xml:space="preserve">AM &amp; PM FLOOR Supervisors                          </v>
      </c>
      <c r="B51" s="31" t="s">
        <v>30</v>
      </c>
      <c r="C51" s="32">
        <f>+'[1]Input Screen'!S$34</f>
        <v>10</v>
      </c>
      <c r="D51" s="32">
        <f>+'[1]Input Screen'!S$35</f>
        <v>16</v>
      </c>
      <c r="E51" s="32">
        <f>+'[1]Input Screen'!S$36</f>
        <v>0</v>
      </c>
      <c r="F51" s="32">
        <f>+'[1]Input Screen'!S$37</f>
        <v>16</v>
      </c>
      <c r="G51" s="32">
        <f>+'[1]Input Screen'!S$38</f>
        <v>16</v>
      </c>
      <c r="H51" s="32">
        <f>+'[1]Input Screen'!S$39</f>
        <v>16</v>
      </c>
      <c r="I51" s="32">
        <f>+'[1]Input Screen'!S$40</f>
        <v>16</v>
      </c>
      <c r="J51" s="33"/>
      <c r="K51" s="34">
        <f>SUM(C51:I51)</f>
        <v>90</v>
      </c>
      <c r="L51" s="64"/>
      <c r="M51" s="64"/>
    </row>
    <row r="52" spans="1:13">
      <c r="A52" s="90"/>
      <c r="B52" s="36" t="s">
        <v>31</v>
      </c>
      <c r="C52" s="34">
        <f>VLOOKUP(C11,'[1]Labor Stds'!A14:Q76,16)</f>
        <v>16</v>
      </c>
      <c r="D52" s="34">
        <f>VLOOKUP(D11,'[1]Labor Stds'!A14:Q76,16)</f>
        <v>16</v>
      </c>
      <c r="E52" s="34">
        <f>VLOOKUP(E11,'[1]Labor Stds'!A14:Q76,16)</f>
        <v>16</v>
      </c>
      <c r="F52" s="34">
        <f>VLOOKUP(F11,'[1]Labor Stds'!A14:Q76,16)</f>
        <v>16</v>
      </c>
      <c r="G52" s="34">
        <f>VLOOKUP(G11,'[1]Labor Stds'!A14:Q76,16)</f>
        <v>16</v>
      </c>
      <c r="H52" s="34">
        <f>VLOOKUP(H11,'[1]Labor Stds'!A14:Q76,16)</f>
        <v>16</v>
      </c>
      <c r="I52" s="34">
        <f>VLOOKUP(I11,'[1]Labor Stds'!A14:Q76,16)</f>
        <v>16</v>
      </c>
      <c r="J52" s="33"/>
      <c r="K52" s="34">
        <f>SUM(C52:I52)</f>
        <v>112</v>
      </c>
      <c r="L52" s="64"/>
      <c r="M52" s="64"/>
    </row>
    <row r="53" spans="1:13">
      <c r="A53" s="91"/>
      <c r="B53" s="31" t="s">
        <v>32</v>
      </c>
      <c r="C53" s="26">
        <f t="shared" ref="C53:I53" si="12">IF(C51=0,0,C52/C51)</f>
        <v>1.6</v>
      </c>
      <c r="D53" s="26">
        <f t="shared" si="12"/>
        <v>1</v>
      </c>
      <c r="E53" s="26">
        <f t="shared" si="12"/>
        <v>0</v>
      </c>
      <c r="F53" s="26">
        <f t="shared" si="12"/>
        <v>1</v>
      </c>
      <c r="G53" s="26">
        <f t="shared" si="12"/>
        <v>1</v>
      </c>
      <c r="H53" s="26">
        <f t="shared" si="12"/>
        <v>1</v>
      </c>
      <c r="I53" s="26">
        <f t="shared" si="12"/>
        <v>1</v>
      </c>
      <c r="J53" s="38"/>
      <c r="K53" s="26">
        <f>IF(K51=0,0,K52/K51)</f>
        <v>1.2444444444444445</v>
      </c>
      <c r="L53" s="64"/>
      <c r="M53" s="64"/>
    </row>
    <row r="54" spans="1:13">
      <c r="A54" s="70"/>
      <c r="B54" s="40"/>
      <c r="C54" s="24"/>
      <c r="D54" s="24"/>
      <c r="E54" s="24"/>
      <c r="F54" s="24"/>
      <c r="G54" s="24"/>
      <c r="H54" s="24"/>
      <c r="I54" s="24"/>
      <c r="J54" s="24"/>
      <c r="K54" s="24"/>
      <c r="L54" s="64"/>
      <c r="M54" s="64"/>
    </row>
    <row r="55" spans="1:13">
      <c r="A55" s="87" t="str">
        <f>'[1]Week 1'!A55:A57</f>
        <v>Floor Managers                         AM Shift</v>
      </c>
      <c r="B55" s="31" t="s">
        <v>30</v>
      </c>
      <c r="C55" s="32">
        <f>+'[1]Input Screen'!T$34</f>
        <v>11.43</v>
      </c>
      <c r="D55" s="32">
        <f>+'[1]Input Screen'!T$35</f>
        <v>11.43</v>
      </c>
      <c r="E55" s="32">
        <f>+'[1]Input Screen'!T$36</f>
        <v>0</v>
      </c>
      <c r="F55" s="32">
        <f>+'[1]Input Screen'!T$37</f>
        <v>11.43</v>
      </c>
      <c r="G55" s="32">
        <f>+'[1]Input Screen'!T$38</f>
        <v>11.43</v>
      </c>
      <c r="H55" s="32">
        <f>+'[1]Input Screen'!T$39</f>
        <v>11.43</v>
      </c>
      <c r="I55" s="32">
        <f>+'[1]Input Screen'!T$40</f>
        <v>11.43</v>
      </c>
      <c r="J55" s="33"/>
      <c r="K55" s="34">
        <f>SUM(C55:I55)</f>
        <v>68.58</v>
      </c>
      <c r="L55" s="64"/>
    </row>
    <row r="56" spans="1:13">
      <c r="A56" s="90"/>
      <c r="B56" s="36" t="s">
        <v>31</v>
      </c>
      <c r="C56" s="34">
        <f>VLOOKUP(C11,'[1]Labor Stds'!A14:Q76,17)</f>
        <v>11.43</v>
      </c>
      <c r="D56" s="34">
        <f>VLOOKUP(D11,'[1]Labor Stds'!A14:Q76,17)</f>
        <v>11.43</v>
      </c>
      <c r="E56" s="34">
        <f>VLOOKUP(E11,'[1]Labor Stds'!A14:Q76,17)</f>
        <v>11.43</v>
      </c>
      <c r="F56" s="34">
        <f>VLOOKUP(F11,'[1]Labor Stds'!A14:Q76,17)</f>
        <v>11.43</v>
      </c>
      <c r="G56" s="34">
        <f>VLOOKUP(G11,'[1]Labor Stds'!A14:Q76,17)</f>
        <v>11.43</v>
      </c>
      <c r="H56" s="34">
        <f>VLOOKUP(H11,'[1]Labor Stds'!A14:Q76,17)</f>
        <v>11.43</v>
      </c>
      <c r="I56" s="34">
        <f>VLOOKUP(I11,'[1]Labor Stds'!A14:Q76,17)</f>
        <v>11.43</v>
      </c>
      <c r="J56" s="33"/>
      <c r="K56" s="34">
        <f>SUM(C56:I56)</f>
        <v>80.009999999999991</v>
      </c>
      <c r="L56" s="64"/>
    </row>
    <row r="57" spans="1:13">
      <c r="A57" s="91"/>
      <c r="B57" s="31" t="s">
        <v>32</v>
      </c>
      <c r="C57" s="26">
        <f t="shared" ref="C57:I57" si="13">IF(C55=0,0,C56/C55)</f>
        <v>1</v>
      </c>
      <c r="D57" s="26">
        <f>IF(D55=0,0,D56/D55)</f>
        <v>1</v>
      </c>
      <c r="E57" s="26">
        <f t="shared" si="13"/>
        <v>0</v>
      </c>
      <c r="F57" s="26">
        <f t="shared" si="13"/>
        <v>1</v>
      </c>
      <c r="G57" s="26">
        <f t="shared" si="13"/>
        <v>1</v>
      </c>
      <c r="H57" s="26">
        <f t="shared" si="13"/>
        <v>1</v>
      </c>
      <c r="I57" s="26">
        <f t="shared" si="13"/>
        <v>1</v>
      </c>
      <c r="J57" s="38"/>
      <c r="K57" s="26">
        <f>IF(K55=0,0,K56/K55)</f>
        <v>1.1666666666666665</v>
      </c>
      <c r="L57" s="64"/>
    </row>
    <row r="58" spans="1:13">
      <c r="A58" s="70"/>
      <c r="B58" s="44"/>
      <c r="C58" s="45"/>
      <c r="D58" s="45"/>
      <c r="E58" s="45"/>
      <c r="F58" s="45"/>
      <c r="G58" s="45"/>
      <c r="H58" s="45"/>
      <c r="I58" s="45"/>
      <c r="J58" s="46"/>
      <c r="K58" s="45"/>
      <c r="L58" s="64"/>
    </row>
    <row r="59" spans="1:13">
      <c r="A59" s="87" t="str">
        <f>'[1]Week 1'!A59:A61</f>
        <v>Overtime Premium Cost</v>
      </c>
      <c r="B59" s="31" t="s">
        <v>44</v>
      </c>
      <c r="C59" s="32">
        <f>+'[1]Input Screen'!U$34</f>
        <v>1.1000000000000001</v>
      </c>
      <c r="D59" s="32">
        <f>+'[1]Input Screen'!U$35</f>
        <v>0.1</v>
      </c>
      <c r="E59" s="32">
        <f>+'[1]Input Screen'!U$36</f>
        <v>0</v>
      </c>
      <c r="F59" s="32">
        <f>+'[1]Input Screen'!U$37</f>
        <v>21.5</v>
      </c>
      <c r="G59" s="32">
        <f>+'[1]Input Screen'!U$38</f>
        <v>0</v>
      </c>
      <c r="H59" s="32">
        <f>+'[1]Input Screen'!U$39</f>
        <v>0</v>
      </c>
      <c r="I59" s="32">
        <f>+'[1]Input Screen'!U$40</f>
        <v>0.1</v>
      </c>
      <c r="J59" s="33"/>
      <c r="K59" s="34">
        <f>SUM(C59:I59)</f>
        <v>22.8</v>
      </c>
      <c r="L59" s="64"/>
    </row>
    <row r="60" spans="1:13">
      <c r="A60" s="90"/>
      <c r="B60" s="36" t="s">
        <v>45</v>
      </c>
      <c r="C60" s="47">
        <f>C59*'[1]Labor Stds'!$S$10</f>
        <v>26.173950000000008</v>
      </c>
      <c r="D60" s="47">
        <f>D59*'[1]Labor Stds'!$S$10</f>
        <v>2.3794500000000007</v>
      </c>
      <c r="E60" s="47">
        <f>E59*'[1]Labor Stds'!$S$10</f>
        <v>0</v>
      </c>
      <c r="F60" s="47">
        <f>F59*'[1]Labor Stds'!$S$10</f>
        <v>511.58175000000011</v>
      </c>
      <c r="G60" s="47">
        <f>G59*'[1]Labor Stds'!$S$10</f>
        <v>0</v>
      </c>
      <c r="H60" s="47">
        <f>H59*'[1]Labor Stds'!$S$10</f>
        <v>0</v>
      </c>
      <c r="I60" s="47">
        <f>I59*'[1]Labor Stds'!$S$10</f>
        <v>2.3794500000000007</v>
      </c>
      <c r="J60" s="33"/>
      <c r="K60" s="47">
        <f>SUM(C60:I60)</f>
        <v>542.51460000000009</v>
      </c>
      <c r="L60" s="64"/>
    </row>
    <row r="61" spans="1:13">
      <c r="A61" s="91"/>
      <c r="B61" s="31" t="s">
        <v>43</v>
      </c>
      <c r="C61" s="47">
        <f>C60/3</f>
        <v>8.7246500000000022</v>
      </c>
      <c r="D61" s="47">
        <f t="shared" ref="D61:I61" si="14">D60/3</f>
        <v>0.79315000000000024</v>
      </c>
      <c r="E61" s="47">
        <f t="shared" si="14"/>
        <v>0</v>
      </c>
      <c r="F61" s="47">
        <f t="shared" si="14"/>
        <v>170.52725000000004</v>
      </c>
      <c r="G61" s="47">
        <f t="shared" si="14"/>
        <v>0</v>
      </c>
      <c r="H61" s="47">
        <f t="shared" si="14"/>
        <v>0</v>
      </c>
      <c r="I61" s="47">
        <f t="shared" si="14"/>
        <v>0.79315000000000024</v>
      </c>
      <c r="J61" s="48"/>
      <c r="K61" s="47">
        <f>SUM(C61:I61)</f>
        <v>180.83820000000003</v>
      </c>
      <c r="L61" s="64"/>
    </row>
    <row r="62" spans="1:13">
      <c r="A62" s="70"/>
      <c r="B62" s="40"/>
      <c r="C62" s="24"/>
      <c r="D62" s="24"/>
      <c r="E62" s="24"/>
      <c r="F62" s="24"/>
      <c r="G62" s="24"/>
      <c r="H62" s="24"/>
      <c r="I62" s="24"/>
      <c r="J62" s="24"/>
      <c r="K62" s="24"/>
      <c r="L62" s="64"/>
    </row>
    <row r="63" spans="1:13">
      <c r="A63" s="87" t="str">
        <f>'[1]Week 1'!A63:A65</f>
        <v>Total Labor Hours</v>
      </c>
      <c r="B63" s="31" t="s">
        <v>30</v>
      </c>
      <c r="C63" s="25">
        <f>SUM(C15,C19,C23,C27,C31,C35,C39,C43,C47,C51,C55)</f>
        <v>224.53</v>
      </c>
      <c r="D63" s="25">
        <f t="shared" ref="D63:I64" si="15">SUM(D15,D19,D23,D27,D31,D35,D39,D43,D47,D51,D55)</f>
        <v>242.73000000000002</v>
      </c>
      <c r="E63" s="25">
        <f t="shared" si="15"/>
        <v>0</v>
      </c>
      <c r="F63" s="25">
        <f t="shared" si="15"/>
        <v>198.18</v>
      </c>
      <c r="G63" s="25">
        <f t="shared" si="15"/>
        <v>183.53</v>
      </c>
      <c r="H63" s="25">
        <f t="shared" si="15"/>
        <v>170.93</v>
      </c>
      <c r="I63" s="25">
        <f t="shared" si="15"/>
        <v>134.03</v>
      </c>
      <c r="J63" s="24"/>
      <c r="K63" s="25">
        <f>SUM(C63:I63)</f>
        <v>1153.93</v>
      </c>
      <c r="L63" s="72"/>
    </row>
    <row r="64" spans="1:13">
      <c r="A64" s="90"/>
      <c r="B64" s="36" t="s">
        <v>31</v>
      </c>
      <c r="C64" s="25">
        <f>SUM(C16,C20,C24,C28,C32,C36,C40,C44,C48,C52,C56)</f>
        <v>246.21571428571428</v>
      </c>
      <c r="D64" s="25">
        <f t="shared" si="15"/>
        <v>246.21571428571428</v>
      </c>
      <c r="E64" s="25">
        <f t="shared" si="15"/>
        <v>229.43</v>
      </c>
      <c r="F64" s="25">
        <f t="shared" si="15"/>
        <v>196.57285714285715</v>
      </c>
      <c r="G64" s="25">
        <f t="shared" si="15"/>
        <v>183.43</v>
      </c>
      <c r="H64" s="25">
        <f t="shared" si="15"/>
        <v>151.96061224489796</v>
      </c>
      <c r="I64" s="25">
        <f t="shared" si="15"/>
        <v>145.43</v>
      </c>
      <c r="J64" s="33"/>
      <c r="K64" s="25">
        <f>SUM(C64:I64)</f>
        <v>1399.2548979591838</v>
      </c>
      <c r="L64" s="64"/>
    </row>
    <row r="65" spans="1:12">
      <c r="A65" s="91"/>
      <c r="B65" s="31" t="s">
        <v>32</v>
      </c>
      <c r="C65" s="26">
        <f t="shared" ref="C65:I65" si="16">IF(C63=0,0,C64/C63)</f>
        <v>1.0965827029159323</v>
      </c>
      <c r="D65" s="26">
        <f t="shared" si="16"/>
        <v>1.0143604592992801</v>
      </c>
      <c r="E65" s="26">
        <f t="shared" si="16"/>
        <v>0</v>
      </c>
      <c r="F65" s="26">
        <f t="shared" si="16"/>
        <v>0.99189048916569356</v>
      </c>
      <c r="G65" s="26">
        <f t="shared" si="16"/>
        <v>0.99945512995150665</v>
      </c>
      <c r="H65" s="26">
        <f t="shared" si="16"/>
        <v>0.88902247847012195</v>
      </c>
      <c r="I65" s="26">
        <f t="shared" si="16"/>
        <v>1.0850555845706185</v>
      </c>
      <c r="J65" s="38"/>
      <c r="K65" s="26">
        <f>IF(K63=0,0,K64/K63)</f>
        <v>1.2125994626703385</v>
      </c>
      <c r="L65" s="64"/>
    </row>
    <row r="66" spans="1:12">
      <c r="A66" s="92"/>
      <c r="B66" s="44"/>
      <c r="C66" s="52"/>
      <c r="D66" s="52"/>
      <c r="E66" s="52"/>
      <c r="F66" s="52"/>
      <c r="G66" s="52"/>
      <c r="H66" s="52"/>
      <c r="I66" s="52"/>
      <c r="J66" s="38"/>
      <c r="K66" s="52"/>
      <c r="L66" s="64"/>
    </row>
    <row r="67" spans="1:12">
      <c r="A67" s="30" t="s">
        <v>47</v>
      </c>
      <c r="B67" s="31" t="s">
        <v>48</v>
      </c>
      <c r="C67" s="47">
        <f>C15*'[1]Labor Stds'!$G$10+C19*'[1]Labor Stds'!$H$10+C23*'[1]Labor Stds'!$I$10+C27*'[1]Labor Stds'!$J$10+C31*'[1]Labor Stds'!$K$10+C35*'[1]Labor Stds'!$L$10+C39*'[1]Labor Stds'!$M$10+C43*'[1]Labor Stds'!$N$10+C47*'[1]Labor Stds'!$O$10+C51*'[1]Labor Stds'!$P$10+C55*'[1]Labor Stds'!$Q$10+C61</f>
        <v>3124.92715</v>
      </c>
      <c r="D67" s="47">
        <f>D15*'[1]Labor Stds'!$G$10+D19*'[1]Labor Stds'!$H$10+D23*'[1]Labor Stds'!$I$10+D27*'[1]Labor Stds'!$J$10+D31*'[1]Labor Stds'!$K$10+D35*'[1]Labor Stds'!$L$10+D39*'[1]Labor Stds'!$M$10+D43*'[1]Labor Stds'!$N$10+D47*'[1]Labor Stds'!$O$10+D51*'[1]Labor Stds'!$P$10+D55*'[1]Labor Stds'!$Q$10+D61</f>
        <v>3348.8476500000002</v>
      </c>
      <c r="E67" s="47">
        <f>E15*'[1]Labor Stds'!$G$10+E19*'[1]Labor Stds'!$H$10+E23*'[1]Labor Stds'!$I$10+E27*'[1]Labor Stds'!$J$10+E31*'[1]Labor Stds'!$K$10+E35*'[1]Labor Stds'!$L$10+E39*'[1]Labor Stds'!$M$10+E43*'[1]Labor Stds'!$N$10+E47*'[1]Labor Stds'!$O$10+E51*'[1]Labor Stds'!$P$10+E55*'[1]Labor Stds'!$Q$10+E61</f>
        <v>0</v>
      </c>
      <c r="F67" s="47">
        <f>F15*'[1]Labor Stds'!$G$10+F19*'[1]Labor Stds'!$H$10+F23*'[1]Labor Stds'!$I$10+F27*'[1]Labor Stds'!$J$10+F31*'[1]Labor Stds'!$K$10+F35*'[1]Labor Stds'!$L$10+F39*'[1]Labor Stds'!$M$10+F43*'[1]Labor Stds'!$N$10+F47*'[1]Labor Stds'!$O$10+F51*'[1]Labor Stds'!$P$10+F55*'[1]Labor Stds'!$Q$10+F61</f>
        <v>2941.7687499999997</v>
      </c>
      <c r="G67" s="47">
        <f>G15*'[1]Labor Stds'!$G$10+G19*'[1]Labor Stds'!$H$10+G23*'[1]Labor Stds'!$I$10+G27*'[1]Labor Stds'!$J$10+G31*'[1]Labor Stds'!$K$10+G35*'[1]Labor Stds'!$L$10+G39*'[1]Labor Stds'!$M$10+G43*'[1]Labor Stds'!$N$10+G47*'[1]Labor Stds'!$O$10+G51*'[1]Labor Stds'!$P$10+G55*'[1]Labor Stds'!$Q$10+G61</f>
        <v>2576.9825000000001</v>
      </c>
      <c r="H67" s="47">
        <f>H15*'[1]Labor Stds'!$G$10+H19*'[1]Labor Stds'!$H$10+H23*'[1]Labor Stds'!$I$10+H27*'[1]Labor Stds'!$J$10+H31*'[1]Labor Stds'!$K$10+H35*'[1]Labor Stds'!$L$10+H39*'[1]Labor Stds'!$M$10+H43*'[1]Labor Stds'!$N$10+H47*'[1]Labor Stds'!$O$10+H51*'[1]Labor Stds'!$P$10+H55*'[1]Labor Stds'!$Q$10+H61</f>
        <v>2409.9065000000001</v>
      </c>
      <c r="I67" s="47">
        <f>I15*'[1]Labor Stds'!$G$10+I19*'[1]Labor Stds'!$H$10+I23*'[1]Labor Stds'!$I$10+I27*'[1]Labor Stds'!$J$10+I31*'[1]Labor Stds'!$K$10+I35*'[1]Labor Stds'!$L$10+I39*'[1]Labor Stds'!$M$10+I43*'[1]Labor Stds'!$N$10+I47*'[1]Labor Stds'!$O$10+I51*'[1]Labor Stds'!$P$10+I55*'[1]Labor Stds'!$Q$10+I61</f>
        <v>1907.4856499999999</v>
      </c>
      <c r="J67" s="24"/>
      <c r="K67" s="47">
        <f>SUM(C67:I67)</f>
        <v>16309.918200000002</v>
      </c>
      <c r="L67" s="64"/>
    </row>
    <row r="68" spans="1:12">
      <c r="A68" s="90"/>
      <c r="B68" s="36" t="s">
        <v>49</v>
      </c>
      <c r="C68" s="47">
        <f>C16*'[1]Labor Stds'!$G$10+C20*'[1]Labor Stds'!$H$10+C24*'[1]Labor Stds'!$I$10+C28*'[1]Labor Stds'!$J$10+C32*'[1]Labor Stds'!$K$10+C36*'[1]Labor Stds'!$L$10+C40*'[1]Labor Stds'!$M$10+C44*'[1]Labor Stds'!$N$10+C48*'[1]Labor Stds'!$O$10+C52*'[1]Labor Stds'!$P$10+C56*'[1]Labor Stds'!$Q$10</f>
        <v>3408.1950714285708</v>
      </c>
      <c r="D68" s="47">
        <f>D16*'[1]Labor Stds'!$G$10+D20*'[1]Labor Stds'!$H$10+D24*'[1]Labor Stds'!$I$10+D28*'[1]Labor Stds'!$J$10+D32*'[1]Labor Stds'!$K$10+D36*'[1]Labor Stds'!$L$10+D40*'[1]Labor Stds'!$M$10+D44*'[1]Labor Stds'!$N$10+D48*'[1]Labor Stds'!$O$10+D52*'[1]Labor Stds'!$P$10+D56*'[1]Labor Stds'!$Q$10</f>
        <v>3408.1950714285708</v>
      </c>
      <c r="E68" s="47">
        <f>E16*'[1]Labor Stds'!$G$10+E20*'[1]Labor Stds'!$H$10+E24*'[1]Labor Stds'!$I$10+E28*'[1]Labor Stds'!$J$10+E32*'[1]Labor Stds'!$K$10+E36*'[1]Labor Stds'!$L$10+E40*'[1]Labor Stds'!$M$10+E44*'[1]Labor Stds'!$N$10+E48*'[1]Labor Stds'!$O$10+E52*'[1]Labor Stds'!$P$10+E56*'[1]Labor Stds'!$Q$10</f>
        <v>3185.6165000000001</v>
      </c>
      <c r="F68" s="47">
        <f>F16*'[1]Labor Stds'!$G$10+F20*'[1]Labor Stds'!$H$10+F24*'[1]Labor Stds'!$I$10+F28*'[1]Labor Stds'!$J$10+F32*'[1]Labor Stds'!$K$10+F36*'[1]Labor Stds'!$L$10+F40*'[1]Labor Stds'!$M$10+F44*'[1]Labor Stds'!$N$10+F48*'[1]Labor Stds'!$O$10+F52*'[1]Labor Stds'!$P$10+F56*'[1]Labor Stds'!$Q$10</f>
        <v>2749.9307857142858</v>
      </c>
      <c r="G68" s="47">
        <f>G16*'[1]Labor Stds'!$G$10+G20*'[1]Labor Stds'!$H$10+G24*'[1]Labor Stds'!$I$10+G28*'[1]Labor Stds'!$J$10+G32*'[1]Labor Stds'!$K$10+G36*'[1]Labor Stds'!$L$10+G40*'[1]Labor Stds'!$M$10+G44*'[1]Labor Stds'!$N$10+G48*'[1]Labor Stds'!$O$10+G52*'[1]Labor Stds'!$P$10+G56*'[1]Labor Stds'!$Q$10</f>
        <v>2575.6565000000001</v>
      </c>
      <c r="H68" s="47">
        <f>H16*'[1]Labor Stds'!$G$10+H20*'[1]Labor Stds'!$H$10+H24*'[1]Labor Stds'!$I$10+H28*'[1]Labor Stds'!$J$10+H32*'[1]Labor Stds'!$K$10+H36*'[1]Labor Stds'!$L$10+H40*'[1]Labor Stds'!$M$10+H44*'[1]Labor Stds'!$N$10+H48*'[1]Labor Stds'!$O$10+H52*'[1]Labor Stds'!$P$10+H56*'[1]Labor Stds'!$Q$10</f>
        <v>2158.3724183673467</v>
      </c>
      <c r="I68" s="47">
        <f>I16*'[1]Labor Stds'!$G$10+I20*'[1]Labor Stds'!$H$10+I24*'[1]Labor Stds'!$I$10+I28*'[1]Labor Stds'!$J$10+I32*'[1]Labor Stds'!$K$10+I36*'[1]Labor Stds'!$L$10+I40*'[1]Labor Stds'!$M$10+I44*'[1]Labor Stds'!$N$10+I48*'[1]Labor Stds'!$O$10+I52*'[1]Labor Stds'!$P$10+I56*'[1]Labor Stds'!$Q$10</f>
        <v>2071.7764999999999</v>
      </c>
      <c r="J68" s="33"/>
      <c r="K68" s="47">
        <f>SUM(C68:I68)</f>
        <v>19557.742846938774</v>
      </c>
      <c r="L68" s="64"/>
    </row>
    <row r="69" spans="1:12">
      <c r="A69" s="91"/>
      <c r="B69" s="31" t="s">
        <v>32</v>
      </c>
      <c r="C69" s="26">
        <f t="shared" ref="C69:I69" si="17">IF(C67=0,0,C68/C67)</f>
        <v>1.0906478480397761</v>
      </c>
      <c r="D69" s="26">
        <f t="shared" si="17"/>
        <v>1.0177217442031352</v>
      </c>
      <c r="E69" s="26">
        <f t="shared" si="17"/>
        <v>0</v>
      </c>
      <c r="F69" s="26">
        <f t="shared" si="17"/>
        <v>0.93478822416421614</v>
      </c>
      <c r="G69" s="26">
        <f t="shared" si="17"/>
        <v>0.99948544470131251</v>
      </c>
      <c r="H69" s="26">
        <f t="shared" si="17"/>
        <v>0.89562496236569622</v>
      </c>
      <c r="I69" s="26">
        <f t="shared" si="17"/>
        <v>1.0861295339233614</v>
      </c>
      <c r="J69" s="38"/>
      <c r="K69" s="26">
        <f>IF(K67=0,0,K68/K67)</f>
        <v>1.199131878352325</v>
      </c>
      <c r="L69" s="64"/>
    </row>
    <row r="70" spans="1:12">
      <c r="A70" s="39"/>
      <c r="B70" s="54" t="str">
        <f>'[1]Week 1'!B70</f>
        <v>Productivity Goals</v>
      </c>
      <c r="C70" s="24"/>
      <c r="D70" s="24"/>
      <c r="E70" s="24"/>
      <c r="F70" s="24"/>
      <c r="G70" s="24"/>
      <c r="H70" s="24"/>
      <c r="I70" s="24"/>
      <c r="J70" s="93"/>
      <c r="K70" s="28"/>
      <c r="L70" s="64"/>
    </row>
    <row r="71" spans="1:12">
      <c r="A71" s="94" t="str">
        <f>'[1]Week 1'!A71</f>
        <v>Hours Variance (Act. minus Std.)</v>
      </c>
      <c r="B71" s="57">
        <f>'[1]Week 1'!B71</f>
        <v>0</v>
      </c>
      <c r="C71" s="58">
        <f>IF(C63=0,0,C63-C64)</f>
        <v>-21.685714285714283</v>
      </c>
      <c r="D71" s="58">
        <f t="shared" ref="D71:I71" si="18">IF(D63=0,0,D63-D64)</f>
        <v>-3.4857142857142662</v>
      </c>
      <c r="E71" s="58">
        <f t="shared" si="18"/>
        <v>0</v>
      </c>
      <c r="F71" s="58">
        <f t="shared" si="18"/>
        <v>1.6071428571428612</v>
      </c>
      <c r="G71" s="58">
        <f t="shared" si="18"/>
        <v>9.9999999999994316E-2</v>
      </c>
      <c r="H71" s="58">
        <f t="shared" si="18"/>
        <v>18.969387755102048</v>
      </c>
      <c r="I71" s="58">
        <f t="shared" si="18"/>
        <v>-11.400000000000006</v>
      </c>
      <c r="J71" s="41"/>
      <c r="K71" s="59">
        <f>IF(K63=0,0,K63-K64)</f>
        <v>-245.32489795918377</v>
      </c>
      <c r="L71" s="64"/>
    </row>
    <row r="72" spans="1:12">
      <c r="A72" s="94" t="str">
        <f>'[1]Week 1'!A72</f>
        <v>Cost Variance (Act. Minus Std.)</v>
      </c>
      <c r="B72" s="57">
        <v>0</v>
      </c>
      <c r="C72" s="60">
        <f>IF(C64=0,0,C67-C68)</f>
        <v>-283.26792142857084</v>
      </c>
      <c r="D72" s="60">
        <f t="shared" ref="D72:I72" si="19">IF(D64=0,0,D67-D68)</f>
        <v>-59.347421428570669</v>
      </c>
      <c r="E72" s="60">
        <f t="shared" si="19"/>
        <v>-3185.6165000000001</v>
      </c>
      <c r="F72" s="60">
        <f t="shared" si="19"/>
        <v>191.83796428571395</v>
      </c>
      <c r="G72" s="60">
        <f t="shared" si="19"/>
        <v>1.3260000000000218</v>
      </c>
      <c r="H72" s="60">
        <f t="shared" si="19"/>
        <v>251.5340816326534</v>
      </c>
      <c r="I72" s="60">
        <f t="shared" si="19"/>
        <v>-164.29085000000009</v>
      </c>
      <c r="J72" s="41"/>
      <c r="K72" s="60">
        <f>IF(K64=0,0,K67-K68)</f>
        <v>-3247.8246469387723</v>
      </c>
      <c r="L72" s="64"/>
    </row>
    <row r="73" spans="1:12">
      <c r="A73" s="94" t="s">
        <v>53</v>
      </c>
      <c r="B73" s="57">
        <f>IF(K64=0,0,(K64*60)/K11)</f>
        <v>70.848349263756134</v>
      </c>
      <c r="C73" s="61">
        <f>IF(C63=0,0,(C63*60)/C11)</f>
        <v>53.8872</v>
      </c>
      <c r="D73" s="61">
        <f t="shared" ref="D73:I73" si="20">IF(D63=0,0,(D63*60)/D11)</f>
        <v>58.255200000000002</v>
      </c>
      <c r="E73" s="61">
        <f t="shared" si="20"/>
        <v>0</v>
      </c>
      <c r="F73" s="61">
        <f t="shared" si="20"/>
        <v>80.889795918367355</v>
      </c>
      <c r="G73" s="61">
        <f t="shared" si="20"/>
        <v>90.260655737704909</v>
      </c>
      <c r="H73" s="61">
        <f t="shared" si="20"/>
        <v>93.234545454545469</v>
      </c>
      <c r="I73" s="61">
        <f t="shared" si="20"/>
        <v>82.059183673469391</v>
      </c>
      <c r="J73" s="41"/>
      <c r="K73" s="62">
        <f>IF(K63=0,0,(K63*60)/K11)</f>
        <v>58.42683544303798</v>
      </c>
      <c r="L73" s="64"/>
    </row>
    <row r="74" spans="1:12">
      <c r="A74" s="94" t="str">
        <f>'[1]Week 1'!A74</f>
        <v>Rooms Cleaned per AM GRA</v>
      </c>
      <c r="B74" s="57">
        <f>IF(K16=0,0,(K8/(K16/8)))</f>
        <v>16.043996333638862</v>
      </c>
      <c r="C74" s="61">
        <f t="shared" ref="C74:K74" si="21">IF(C15=0,0,(C8/(C15/8)))</f>
        <v>16.154521510096576</v>
      </c>
      <c r="D74" s="61">
        <f t="shared" si="21"/>
        <v>15.606446140797285</v>
      </c>
      <c r="E74" s="61">
        <f t="shared" si="21"/>
        <v>0</v>
      </c>
      <c r="F74" s="61">
        <f t="shared" si="21"/>
        <v>12.140653917334978</v>
      </c>
      <c r="G74" s="61">
        <f t="shared" si="21"/>
        <v>14.022988505747128</v>
      </c>
      <c r="H74" s="61">
        <f t="shared" si="21"/>
        <v>16.146788990825687</v>
      </c>
      <c r="I74" s="61">
        <f t="shared" si="21"/>
        <v>14.654205607476635</v>
      </c>
      <c r="J74" s="41"/>
      <c r="K74" s="62">
        <f t="shared" si="21"/>
        <v>17.844836374757875</v>
      </c>
      <c r="L74" s="64"/>
    </row>
    <row r="75" spans="1:12">
      <c r="A75" s="94" t="str">
        <f>'[1]Week 1'!A75</f>
        <v>Rooms Cleaned per PM GRA</v>
      </c>
      <c r="B75" s="57">
        <f>IF(K20=0,0,(K9/(K20/8)))</f>
        <v>14.643678160919542</v>
      </c>
      <c r="C75" s="61">
        <f>IF(C19=0,0,(C9/(C19/8)))</f>
        <v>39.024390243902445</v>
      </c>
      <c r="D75" s="61">
        <f t="shared" ref="D75:I75" si="22">IF(D19=0,0,(D9/(D19/8)))</f>
        <v>21.333333333333332</v>
      </c>
      <c r="E75" s="61">
        <f t="shared" si="22"/>
        <v>0</v>
      </c>
      <c r="F75" s="61">
        <f t="shared" si="22"/>
        <v>24</v>
      </c>
      <c r="G75" s="61">
        <f t="shared" si="22"/>
        <v>0</v>
      </c>
      <c r="H75" s="61">
        <f t="shared" si="22"/>
        <v>0</v>
      </c>
      <c r="I75" s="61">
        <f t="shared" si="22"/>
        <v>0</v>
      </c>
      <c r="J75" s="41"/>
      <c r="K75" s="62">
        <f>IF(K19=0,0,(K9/(K19/8)))</f>
        <v>37.142857142857139</v>
      </c>
      <c r="L75" s="64"/>
    </row>
    <row r="76" spans="1:12">
      <c r="A76" s="94" t="str">
        <f>'[1]Week 1'!A76</f>
        <v>Rooms per Carpet Cleaner</v>
      </c>
      <c r="B76" s="61">
        <f>IF(K28=0,0,(K12/(K28/7.5)))</f>
        <v>0</v>
      </c>
      <c r="C76" s="61">
        <f>IF(C27=0,0,(C12/(C27/7.5)))</f>
        <v>0</v>
      </c>
      <c r="D76" s="61">
        <f t="shared" ref="D76:I76" si="23">IF(D27=0,0,(D12/(D27/7.5)))</f>
        <v>0</v>
      </c>
      <c r="E76" s="61">
        <f t="shared" si="23"/>
        <v>0</v>
      </c>
      <c r="F76" s="61">
        <f t="shared" si="23"/>
        <v>0</v>
      </c>
      <c r="G76" s="61">
        <f t="shared" si="23"/>
        <v>0</v>
      </c>
      <c r="H76" s="61">
        <f t="shared" si="23"/>
        <v>0</v>
      </c>
      <c r="I76" s="61">
        <f t="shared" si="23"/>
        <v>0</v>
      </c>
      <c r="J76" s="73"/>
      <c r="K76" s="61">
        <f>IF(K27=0,0,(K12/(K27/7.5)))</f>
        <v>0</v>
      </c>
      <c r="L76" s="64"/>
    </row>
    <row r="77" spans="1:12">
      <c r="A77" s="94" t="str">
        <f>'[1]Week 1'!A77</f>
        <v>Rooms per Laundry Attendant</v>
      </c>
      <c r="B77" s="61">
        <f>IF(K44=0,0,(K11/(K44/7.5)))</f>
        <v>46.402503995737881</v>
      </c>
      <c r="C77" s="61">
        <f>IF(C43=0,0,(C11/(C43/7.5)))</f>
        <v>59.523809523809518</v>
      </c>
      <c r="D77" s="61">
        <f t="shared" ref="D77:I77" si="24">IF(D43=0,0,(D11/(D43/7.5)))</f>
        <v>58.59375</v>
      </c>
      <c r="E77" s="61">
        <f t="shared" si="24"/>
        <v>0</v>
      </c>
      <c r="F77" s="61">
        <f t="shared" si="24"/>
        <v>46.129707112970713</v>
      </c>
      <c r="G77" s="61">
        <f t="shared" si="24"/>
        <v>38.125</v>
      </c>
      <c r="H77" s="61">
        <f t="shared" si="24"/>
        <v>28.448275862068964</v>
      </c>
      <c r="I77" s="61">
        <f t="shared" si="24"/>
        <v>47.419354838709673</v>
      </c>
      <c r="J77" s="74"/>
      <c r="K77" s="61">
        <f>IF(K43=0,0,(K11/(K43/7.5)))</f>
        <v>57.007697241821674</v>
      </c>
      <c r="L77" s="64"/>
    </row>
    <row r="78" spans="1:12">
      <c r="K78" s="75"/>
      <c r="L78" s="64"/>
    </row>
    <row r="79" spans="1:12">
      <c r="L79" s="64"/>
    </row>
    <row r="80" spans="1:12">
      <c r="L80" s="64"/>
    </row>
    <row r="81" spans="1:12">
      <c r="L81" s="64"/>
    </row>
    <row r="82" spans="1:12">
      <c r="L82" s="64"/>
    </row>
    <row r="83" spans="1:12">
      <c r="L83" s="64"/>
    </row>
    <row r="84" spans="1:12">
      <c r="L84" s="64"/>
    </row>
    <row r="85" spans="1:12">
      <c r="L85" s="64"/>
    </row>
    <row r="86" spans="1:1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</row>
    <row r="87" spans="1:12">
      <c r="L87" s="64"/>
    </row>
    <row r="88" spans="1:12">
      <c r="L88" s="64"/>
    </row>
    <row r="89" spans="1:12">
      <c r="L89" s="64"/>
    </row>
    <row r="90" spans="1:12">
      <c r="L90" s="64"/>
    </row>
    <row r="92" spans="1:12">
      <c r="L92" s="64"/>
    </row>
  </sheetData>
  <mergeCells count="14">
    <mergeCell ref="A63:A65"/>
    <mergeCell ref="A67:A69"/>
    <mergeCell ref="A39:A41"/>
    <mergeCell ref="A43:A45"/>
    <mergeCell ref="A47:A49"/>
    <mergeCell ref="A51:A53"/>
    <mergeCell ref="A55:A57"/>
    <mergeCell ref="A59:A61"/>
    <mergeCell ref="A15:A17"/>
    <mergeCell ref="A19:A21"/>
    <mergeCell ref="A23:A25"/>
    <mergeCell ref="A27:A29"/>
    <mergeCell ref="A31:A33"/>
    <mergeCell ref="A35:A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2014-03-18T02:12:00Z</dcterms:created>
  <dcterms:modified xsi:type="dcterms:W3CDTF">2014-03-18T02:15:58Z</dcterms:modified>
</cp:coreProperties>
</file>