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ivot Table 1" sheetId="2" r:id="rId5"/>
    <sheet name="Sheet2" sheetId="3" r:id="rId6"/>
  </sheets>
  <pivotCaches>
    <pivotCache cacheId="0" r:id="rId7"/>
  </pivotCaches>
</workbook>
</file>

<file path=xl/sharedStrings.xml><?xml version="1.0" encoding="utf-8"?>
<sst xmlns="http://schemas.openxmlformats.org/spreadsheetml/2006/main" uniqueCount="242">
  <si>
    <t>county_name</t>
  </si>
  <si>
    <t>FIPS</t>
  </si>
  <si>
    <t>rep</t>
  </si>
  <si>
    <t>Birthdate</t>
  </si>
  <si>
    <t>party</t>
  </si>
  <si>
    <t>dis</t>
  </si>
  <si>
    <t>phone</t>
  </si>
  <si>
    <t>start</t>
  </si>
  <si>
    <t>end</t>
  </si>
  <si>
    <t>helper</t>
  </si>
  <si>
    <t>salary</t>
  </si>
  <si>
    <t>ops</t>
  </si>
  <si>
    <t>staff</t>
  </si>
  <si>
    <t>travel</t>
  </si>
  <si>
    <t>totals</t>
  </si>
  <si>
    <t>staffsize</t>
  </si>
  <si>
    <t>fulltimestafftotal</t>
  </si>
  <si>
    <t>staffavg</t>
  </si>
  <si>
    <t>FullTerm</t>
  </si>
  <si>
    <t>AdjOps</t>
  </si>
  <si>
    <t>AdjStaff</t>
  </si>
  <si>
    <t>AdjTravel</t>
  </si>
  <si>
    <t>AdjTotal</t>
  </si>
  <si>
    <t>AdjStaffTotal</t>
  </si>
  <si>
    <t>AdjStaffAverage</t>
  </si>
  <si>
    <t>New York</t>
  </si>
  <si>
    <t>Jerry Nadler</t>
  </si>
  <si>
    <t>Democrat</t>
  </si>
  <si>
    <t>district 12</t>
  </si>
  <si>
    <t>(212) 367-7350</t>
  </si>
  <si>
    <t>Yes</t>
  </si>
  <si>
    <t>Kings</t>
  </si>
  <si>
    <t>Nydia Velázquez</t>
  </si>
  <si>
    <t>district 7</t>
  </si>
  <si>
    <t>(718) 599-3658</t>
  </si>
  <si>
    <t>Queens</t>
  </si>
  <si>
    <t>Gregory Meeks</t>
  </si>
  <si>
    <t>district 5</t>
  </si>
  <si>
    <t>(718) 725-6000</t>
  </si>
  <si>
    <t>Erie</t>
  </si>
  <si>
    <t>Tim Kennedy</t>
  </si>
  <si>
    <t>district 26</t>
  </si>
  <si>
    <t>(716) 852-3501</t>
  </si>
  <si>
    <t>NA</t>
  </si>
  <si>
    <t>No</t>
  </si>
  <si>
    <t>Niagara</t>
  </si>
  <si>
    <t>Yvette Clarke</t>
  </si>
  <si>
    <t>district 9</t>
  </si>
  <si>
    <t>(718) 287-1142</t>
  </si>
  <si>
    <t>Albany</t>
  </si>
  <si>
    <t>Paul Tonko</t>
  </si>
  <si>
    <t>district 20</t>
  </si>
  <si>
    <t>(518) 465-0700</t>
  </si>
  <si>
    <t>Rensselaer</t>
  </si>
  <si>
    <t>Saratoga</t>
  </si>
  <si>
    <t>Schenectady</t>
  </si>
  <si>
    <t>Grace Meng</t>
  </si>
  <si>
    <t>district 6</t>
  </si>
  <si>
    <t>(718) 358-6364</t>
  </si>
  <si>
    <t>Hakeem Jeffries</t>
  </si>
  <si>
    <t>district 8</t>
  </si>
  <si>
    <t>(718) 237-2211</t>
  </si>
  <si>
    <t>Clinton</t>
  </si>
  <si>
    <t>Elise Stefanik</t>
  </si>
  <si>
    <t>Republican</t>
  </si>
  <si>
    <t>district 21</t>
  </si>
  <si>
    <t>(518) 561-2324</t>
  </si>
  <si>
    <t>Essex</t>
  </si>
  <si>
    <t>Franklin</t>
  </si>
  <si>
    <t>Fulton</t>
  </si>
  <si>
    <t>Hamilton</t>
  </si>
  <si>
    <t>Herkimer</t>
  </si>
  <si>
    <t>Jefferson</t>
  </si>
  <si>
    <t>Lewis</t>
  </si>
  <si>
    <t>Montgomery</t>
  </si>
  <si>
    <t>Otsego</t>
  </si>
  <si>
    <t>Schoharie</t>
  </si>
  <si>
    <t>St. Lawrence</t>
  </si>
  <si>
    <t>Warren</t>
  </si>
  <si>
    <t>Washington</t>
  </si>
  <si>
    <t>Bronx</t>
  </si>
  <si>
    <t>Adriano Espaillat</t>
  </si>
  <si>
    <t>district 13</t>
  </si>
  <si>
    <t>(646) 740-3632</t>
  </si>
  <si>
    <t>(212) 663-3900</t>
  </si>
  <si>
    <t>Monroe</t>
  </si>
  <si>
    <t>Joe Morelle</t>
  </si>
  <si>
    <t>district 25</t>
  </si>
  <si>
    <t>(585) 232-4850</t>
  </si>
  <si>
    <t>Orleans</t>
  </si>
  <si>
    <t>Alexandria Ocasio-Cortez</t>
  </si>
  <si>
    <t>district 14</t>
  </si>
  <si>
    <t>(718) 662-5970</t>
  </si>
  <si>
    <t>Nassau</t>
  </si>
  <si>
    <t>Andrew Garbarino</t>
  </si>
  <si>
    <t>district 2</t>
  </si>
  <si>
    <t>(631) 541-4225</t>
  </si>
  <si>
    <t>Suffolk</t>
  </si>
  <si>
    <t>Cayuga</t>
  </si>
  <si>
    <t>Claudia Tenney</t>
  </si>
  <si>
    <t>district 24</t>
  </si>
  <si>
    <t>(716) 514-5130</t>
  </si>
  <si>
    <t>Genesee</t>
  </si>
  <si>
    <t>Livingston</t>
  </si>
  <si>
    <t>Ontario</t>
  </si>
  <si>
    <t>Oswego</t>
  </si>
  <si>
    <t>Seneca</t>
  </si>
  <si>
    <t>Wayne</t>
  </si>
  <si>
    <t>Wyoming</t>
  </si>
  <si>
    <t>Yates</t>
  </si>
  <si>
    <t>George Latimer</t>
  </si>
  <si>
    <t>district 16</t>
  </si>
  <si>
    <t>(914) 323-5550</t>
  </si>
  <si>
    <t>Westchester</t>
  </si>
  <si>
    <t>Nicole Malliotakis</t>
  </si>
  <si>
    <t>district 11</t>
  </si>
  <si>
    <t>(718) 568-2870</t>
  </si>
  <si>
    <t>Richmond</t>
  </si>
  <si>
    <t>Ritchie Torres</t>
  </si>
  <si>
    <t>district 15</t>
  </si>
  <si>
    <t>(718) 503-9610</t>
  </si>
  <si>
    <t>Dutchess</t>
  </si>
  <si>
    <t>Pat Ryan</t>
  </si>
  <si>
    <t>district 18</t>
  </si>
  <si>
    <t>(845) 443-2930</t>
  </si>
  <si>
    <t>Orange</t>
  </si>
  <si>
    <t>Ulster</t>
  </si>
  <si>
    <t>Laura Gillen</t>
  </si>
  <si>
    <t>district 4</t>
  </si>
  <si>
    <t>(516) 739-3008</t>
  </si>
  <si>
    <t>Madison</t>
  </si>
  <si>
    <t>John Mannion</t>
  </si>
  <si>
    <t>district 22</t>
  </si>
  <si>
    <t>(315) 233-4333</t>
  </si>
  <si>
    <t>Oneida</t>
  </si>
  <si>
    <t>Onondaga</t>
  </si>
  <si>
    <t>Dan Goldman</t>
  </si>
  <si>
    <t>district 10</t>
  </si>
  <si>
    <t>(202) 225-7944</t>
  </si>
  <si>
    <t>Broome</t>
  </si>
  <si>
    <t>Josh Riley</t>
  </si>
  <si>
    <t>district 19</t>
  </si>
  <si>
    <t>(607) 242-0200</t>
  </si>
  <si>
    <t>Chenango</t>
  </si>
  <si>
    <t>Columbia</t>
  </si>
  <si>
    <t>Cortland</t>
  </si>
  <si>
    <t>Delaware</t>
  </si>
  <si>
    <t>Greene</t>
  </si>
  <si>
    <t>Sullivan</t>
  </si>
  <si>
    <t>Tioga</t>
  </si>
  <si>
    <t>Tompkins</t>
  </si>
  <si>
    <t>Mike Lawler</t>
  </si>
  <si>
    <t>district 17</t>
  </si>
  <si>
    <t>(845) 201-2060</t>
  </si>
  <si>
    <t>Putnam</t>
  </si>
  <si>
    <t>Rockland</t>
  </si>
  <si>
    <t>Nick LaLota</t>
  </si>
  <si>
    <t>district 1</t>
  </si>
  <si>
    <t>(202) 225-3826</t>
  </si>
  <si>
    <t>Allegany</t>
  </si>
  <si>
    <t>Nick Langworthy</t>
  </si>
  <si>
    <t>district 23</t>
  </si>
  <si>
    <t>(716) 488-8111</t>
  </si>
  <si>
    <t>Cattaraugus</t>
  </si>
  <si>
    <t>Chautauqua</t>
  </si>
  <si>
    <t>Chemung</t>
  </si>
  <si>
    <t>Schuyler</t>
  </si>
  <si>
    <t>Steuben</t>
  </si>
  <si>
    <t>Thomas Suozzi</t>
  </si>
  <si>
    <t>district 3</t>
  </si>
  <si>
    <t>(718) 631-0400</t>
  </si>
  <si>
    <t>BENCHMARKS</t>
  </si>
  <si>
    <t>Totals</t>
  </si>
  <si>
    <t>Pivot Table 1</t>
  </si>
  <si>
    <t>staffavg (Average)</t>
  </si>
  <si>
    <t>Anthony D'Esposito</t>
  </si>
  <si>
    <t>Brandon Williams</t>
  </si>
  <si>
    <t>Jamaal Bowman</t>
  </si>
  <si>
    <t>Marc Molinaro</t>
  </si>
  <si>
    <t>(blank)</t>
  </si>
  <si>
    <t>Grand Total</t>
  </si>
  <si>
    <t>ORGANIZATION</t>
  </si>
  <si>
    <t>FISCAL YEAR OR LEGISLATIVE YEAR</t>
  </si>
  <si>
    <t>ORGANIZATION CODE</t>
  </si>
  <si>
    <t>PROGRAM</t>
  </si>
  <si>
    <t>PROGRAM CODE</t>
  </si>
  <si>
    <t>SORT SUBTOTAL DESCRIPTION</t>
  </si>
  <si>
    <t>BUDGET OBJECT CLASS</t>
  </si>
  <si>
    <t>SORT SEQUENCE</t>
  </si>
  <si>
    <t>TRANSACTION DATE</t>
  </si>
  <si>
    <t>DATA SOURCE</t>
  </si>
  <si>
    <t>DOCUMENT</t>
  </si>
  <si>
    <t>VENDOR NAME</t>
  </si>
  <si>
    <t>PERFORM START DT</t>
  </si>
  <si>
    <t>PERFORM END DT</t>
  </si>
  <si>
    <t>DESCRIPTION</t>
  </si>
  <si>
    <t>BUDGET OBJECT CODE</t>
  </si>
  <si>
    <t>AMOUNT</t>
  </si>
  <si>
    <t>2023 HON. ADRIANO ESPAILLAT</t>
  </si>
  <si>
    <t>LY2023</t>
  </si>
  <si>
    <t>NY13ESA</t>
  </si>
  <si>
    <t>OFFICIAL EXPENSES OF MEMBERS</t>
  </si>
  <si>
    <t>OTHER</t>
  </si>
  <si>
    <t>PERSONNEL COMPENSATION</t>
  </si>
  <si>
    <t>DETAIL</t>
  </si>
  <si>
    <t>GL</t>
  </si>
  <si>
    <t>ACOSTA JOSE A.</t>
  </si>
  <si>
    <t>SPANISH COMMS DIRECTOR</t>
  </si>
  <si>
    <t>ADAMES LUISMIGUEL</t>
  </si>
  <si>
    <t>IMMIGRATION CASE MANAGER</t>
  </si>
  <si>
    <t>BATISTA ANEIRY D</t>
  </si>
  <si>
    <t>CHIEF OF STAFF</t>
  </si>
  <si>
    <t>CESPEDES BAEZ ROLANDO</t>
  </si>
  <si>
    <t>DEPUTY DISTRICT DIR-HARLEM</t>
  </si>
  <si>
    <t>GARAY MONICA A.</t>
  </si>
  <si>
    <t>LEGISLATIVE DIRECTOR</t>
  </si>
  <si>
    <t>LEGISLATIVE DIRECTOR (OTHER COMPENSATION)</t>
  </si>
  <si>
    <t>HOGAN ROBERT D.</t>
  </si>
  <si>
    <t>COUNSEL</t>
  </si>
  <si>
    <t>JAVIER MAXIMO M.</t>
  </si>
  <si>
    <t>DISTRICT DIR - BRONX OFFICE</t>
  </si>
  <si>
    <t>LOPEZ RADHAMES A</t>
  </si>
  <si>
    <t>SPECIAL ASSISTANT</t>
  </si>
  <si>
    <t>MARKS-ODINGA SHANA L</t>
  </si>
  <si>
    <t>COMMUNITY LIAISON - HARLEM</t>
  </si>
  <si>
    <t>MARRERO YISBELL L.</t>
  </si>
  <si>
    <t>DIRECTOR OF SCHEDULING</t>
  </si>
  <si>
    <t>NORWOOD NINA M.</t>
  </si>
  <si>
    <t>OBERLE III GERARD T.</t>
  </si>
  <si>
    <t>DIGITAL MEDIA MANAGER</t>
  </si>
  <si>
    <t>PERSON CANDACE R</t>
  </si>
  <si>
    <t>DEPUTY COS/COMMUNICATIONS DIR.</t>
  </si>
  <si>
    <t>DEPUTY COS &amp; COMMUNICATIONS DI</t>
  </si>
  <si>
    <t>RAMOS JUSTIN</t>
  </si>
  <si>
    <t>DEPUTY DIRECTOR OF SCHEDULING</t>
  </si>
  <si>
    <t>RODRIGUEZ CYNTHIA M</t>
  </si>
  <si>
    <t>DISTRICT DIRECTOR</t>
  </si>
  <si>
    <t>SANCHEZ BETZAIDA</t>
  </si>
  <si>
    <t>DEPUTY CHIEF OF OPERATIONS</t>
  </si>
  <si>
    <t>DEPUTY CHIEF OF OPERATIONS (OTHER COMPENSATION)</t>
  </si>
  <si>
    <t>THOMAS NIA R.</t>
  </si>
  <si>
    <t>SENIOR LEGISLATIVE ASSISTANT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</si>
</sst>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dddd, mmmm d, yyyy"/>
    <numFmt numFmtId="61" formatCode="&quot;$&quot;#,##0.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vertical="bottom"/>
    </xf>
    <xf numFmtId="0" fontId="3" fillId="4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top"/>
    </xf>
    <xf numFmtId="49" fontId="5" fillId="4" borderId="4" applyNumberFormat="1" applyFont="1" applyFill="1" applyBorder="1" applyAlignment="1" applyProtection="0">
      <alignment vertical="top"/>
    </xf>
    <xf numFmtId="0" fontId="5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15" fontId="5" fillId="4" borderId="4" applyNumberFormat="1" applyFont="1" applyFill="1" applyBorder="1" applyAlignment="1" applyProtection="0">
      <alignment vertical="top"/>
    </xf>
    <xf numFmtId="61" fontId="5" fillId="4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61" fontId="0" borderId="5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8">
    <dxf>
      <font>
        <color rgb="ff000000"/>
      </font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diagonal/>
        <vertical style="thin">
          <color indexed="9"/>
        </vertical>
        <horizontal style="thin">
          <color indexed="9"/>
        </horizontal>
      </border>
    </dxf>
    <dxf>
      <font>
        <b val="1"/>
        <color rgb="ff000000"/>
      </font>
      <fill>
        <patternFill patternType="solid">
          <fgColor indexed="13"/>
          <bgColor indexed="10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diagonal/>
        <vertical style="thin">
          <color indexed="9"/>
        </vertical>
        <horizontal style="thin">
          <color indexed="9"/>
        </horizontal>
      </border>
    </dxf>
    <dxf>
      <font>
        <b val="1"/>
        <color rgb="ff000000"/>
      </font>
      <fill>
        <patternFill patternType="solid">
          <fgColor indexed="13"/>
          <bgColor indexed="10"/>
        </patternFill>
      </fill>
      <border>
        <left style="thin">
          <color indexed="8"/>
        </left>
        <right style="thin">
          <color indexed="8"/>
        </right>
        <top/>
        <bottom style="medium">
          <color indexed="8"/>
        </bottom>
        <diagonal/>
        <vertical style="thin">
          <color indexed="8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3"/>
          <bgColor indexed="11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diagonal/>
        <vertical style="thin">
          <color indexed="9"/>
        </vertical>
        <horizontal style="thin">
          <color indexed="9"/>
        </horizontal>
      </border>
    </dxf>
    <dxf>
      <font>
        <b val="1"/>
        <color rgb="ff000000"/>
      </font>
      <fill>
        <patternFill patternType="solid">
          <fgColor indexed="13"/>
          <bgColor indexed="11"/>
        </patternFill>
      </fill>
      <border>
        <left style="thin">
          <color indexed="9"/>
        </left>
        <right style="thin">
          <color indexed="9"/>
        </right>
        <top style="thin">
          <color indexed="8"/>
        </top>
        <bottom style="thin">
          <color indexed="8"/>
        </bottom>
        <diagonal/>
        <vertical style="thin">
          <color indexed="9"/>
        </vertical>
        <horizontal>
          <color indexed="8"/>
        </horizontal>
      </border>
    </dxf>
    <dxf>
      <font>
        <color rgb="ff000000"/>
      </font>
      <fill>
        <patternFill patternType="solid">
          <fgColor indexed="13"/>
          <bgColor indexed="11"/>
        </patternFill>
      </fill>
      <border>
        <left style="thin">
          <color indexed="8"/>
        </left>
        <right style="thin">
          <color indexed="8"/>
        </right>
        <top/>
        <bottom/>
        <diagonal/>
        <vertical style="thin">
          <color indexed="8"/>
        </vertical>
        <horizontal>
          <color indexed="8"/>
        </horizontal>
      </border>
    </dxf>
    <dxf>
      <font>
        <color rgb="ff000000"/>
      </font>
      <fill>
        <patternFill patternType="solid">
          <fgColor indexed="13"/>
          <bgColor indexed="11"/>
        </patternFill>
      </fill>
      <border>
        <left/>
        <right/>
        <top style="thin">
          <color indexed="8"/>
        </top>
        <bottom style="thin">
          <color indexed="8"/>
        </bottom>
        <diagonal/>
      </border>
    </dxf>
    <dxf>
      <font>
        <b val="1"/>
        <color rgb="ff000000"/>
      </font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8"/>
        </bottom>
        <diagonal/>
        <vertical style="thin">
          <color indexed="9"/>
        </vertical>
        <horizontal style="thin">
          <color indexed="9"/>
        </horizontal>
      </border>
    </dxf>
  </dxfs>
  <tableStyles count="1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ffff"/>
      <rgbColor rgb="00000000"/>
      <rgbColor rgb="ffb0b3b2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90" createdVersion="7">
  <cacheSource type="worksheet">
    <worksheetSource ref="A1:S91" sheet="Sheet1"/>
  </cacheSource>
  <cacheFields count="19">
    <cacheField name="county_name" numFmtId="0">
      <sharedItems containsNonDate="0" count="63">
        <s v="New York"/>
        <s v="Kings"/>
        <s v="Queens"/>
        <s v="Erie"/>
        <s v="Niagara"/>
        <s v="Albany"/>
        <s v="Rensselaer"/>
        <s v="Saratoga"/>
        <s v="Schenectady"/>
        <s v="Clinton"/>
        <s v="Essex"/>
        <s v="Franklin"/>
        <s v="Fulton"/>
        <s v="Hamilton"/>
        <s v="Herkimer"/>
        <s v="Jefferson"/>
        <s v="Lewis"/>
        <s v="Montgomery"/>
        <s v="Otsego"/>
        <s v="Schoharie"/>
        <s v="St. Lawrence"/>
        <s v="Warren"/>
        <s v="Washington"/>
        <s v="Bronx"/>
        <s v="Monroe"/>
        <s v="Orleans"/>
        <s v="Nassau"/>
        <s v="Suffolk"/>
        <s v="Cayuga"/>
        <s v="Genesee"/>
        <s v="Livingston"/>
        <s v="Ontario"/>
        <s v="Oswego"/>
        <s v="Seneca"/>
        <s v="Wayne"/>
        <s v="Wyoming"/>
        <s v="Yates"/>
        <s v="Westchester"/>
        <s v="Richmond"/>
        <s v="Dutchess"/>
        <s v="Orange"/>
        <s v="Ulster"/>
        <s v="Madison"/>
        <s v="Oneida"/>
        <s v="Onondaga"/>
        <s v="Broome"/>
        <s v="Chenango"/>
        <s v="Columbia"/>
        <s v="Cortland"/>
        <s v="Delaware"/>
        <s v="Greene"/>
        <s v="Sullivan"/>
        <s v="Tioga"/>
        <s v="Tompkins"/>
        <s v="Putnam"/>
        <s v="Rockland"/>
        <s v="Allegany"/>
        <s v="Cattaraugus"/>
        <s v="Chautauqua"/>
        <s v="Chemung"/>
        <s v="Schuyler"/>
        <s v="Steuben"/>
        <s v="BENCHMARKS"/>
      </sharedItems>
    </cacheField>
    <cacheField name="FIPS" numFmtId="0">
      <sharedItems containsNonDate="0" containsString="0" containsBlank="1" containsNumber="1" containsInteger="1" minValue="1" maxValue="123" count="63">
        <n v="61"/>
        <n v="47"/>
        <n v="81"/>
        <n v="29"/>
        <n v="63"/>
        <n v="1"/>
        <n v="83"/>
        <n v="91"/>
        <n v="93"/>
        <n v="19"/>
        <n v="31"/>
        <n v="33"/>
        <n v="35"/>
        <n v="41"/>
        <n v="43"/>
        <n v="45"/>
        <n v="49"/>
        <n v="57"/>
        <n v="77"/>
        <n v="95"/>
        <n v="89"/>
        <n v="113"/>
        <n v="115"/>
        <n v="5"/>
        <n v="55"/>
        <n v="73"/>
        <n v="59"/>
        <n v="103"/>
        <n v="11"/>
        <n v="37"/>
        <n v="51"/>
        <n v="69"/>
        <n v="75"/>
        <n v="99"/>
        <n v="117"/>
        <n v="121"/>
        <n v="123"/>
        <n v="119"/>
        <n v="85"/>
        <n v="27"/>
        <n v="71"/>
        <n v="111"/>
        <n v="53"/>
        <n v="65"/>
        <n v="67"/>
        <n v="7"/>
        <n v="17"/>
        <n v="21"/>
        <n v="23"/>
        <n v="25"/>
        <n v="39"/>
        <n v="105"/>
        <n v="107"/>
        <n v="109"/>
        <n v="79"/>
        <n v="87"/>
        <n v="3"/>
        <n v="9"/>
        <n v="13"/>
        <n v="15"/>
        <n v="97"/>
        <n v="101"/>
        <m/>
      </sharedItems>
    </cacheField>
    <cacheField name="rep" numFmtId="0">
      <sharedItems containsNonDate="0" containsBlank="1" count="27">
        <s v="Jerry Nadler"/>
        <s v="Nydia Velázquez"/>
        <s v="Gregory Meeks"/>
        <s v="Tim Kennedy"/>
        <s v="Yvette Clarke"/>
        <s v="Paul Tonko"/>
        <s v="Grace Meng"/>
        <s v="Hakeem Jeffries"/>
        <s v="Elise Stefanik"/>
        <s v="Adriano Espaillat"/>
        <s v="Joe Morelle"/>
        <s v="Alexandria Ocasio-Cortez"/>
        <s v="Andrew Garbarino"/>
        <s v="Claudia Tenney"/>
        <s v="Jamaal Bowman"/>
        <s v="Nicole Malliotakis"/>
        <s v="Ritchie Torres"/>
        <s v="Pat Ryan"/>
        <s v="Anthony D'Esposito"/>
        <s v="Brandon Williams"/>
        <s v="Dan Goldman"/>
        <s v="Marc Molinaro"/>
        <s v="Mike Lawler"/>
        <s v="Nick LaLota"/>
        <s v="Nick Langworthy"/>
        <s v="Thomas Suozzi"/>
        <m/>
      </sharedItems>
    </cacheField>
    <cacheField name="Birthdate" numFmtId="0">
      <sharedItems containsNonDate="0" containsBlank="1" count="3">
        <s v="Democrat"/>
        <s v="Republican"/>
        <m/>
      </sharedItems>
    </cacheField>
    <cacheField name="party" numFmtId="0">
      <sharedItems containsNonDate="0" containsBlank="1" count="27">
        <s v="district 12"/>
        <s v="district 7"/>
        <s v="district 5"/>
        <s v="district 26"/>
        <s v="district 9"/>
        <s v="district 20"/>
        <s v="district 6"/>
        <s v="district 8"/>
        <s v="district 21"/>
        <s v="district 13"/>
        <s v="district 25"/>
        <s v="district 14"/>
        <s v="district 2"/>
        <s v="district 24"/>
        <s v="district 16"/>
        <s v="district 11"/>
        <s v="district 15"/>
        <s v="district 18"/>
        <s v="district 4"/>
        <s v="district 22"/>
        <s v="district 10"/>
        <s v="district 19"/>
        <s v="district 17"/>
        <s v="district 1"/>
        <s v="district 23"/>
        <s v="district 3"/>
        <m/>
      </sharedItems>
    </cacheField>
    <cacheField name="dis" numFmtId="0">
      <sharedItems containsNonDate="0" containsBlank="1" count="28">
        <s v="(212) 367-7350"/>
        <s v="(718) 599-3658"/>
        <s v="(718) 725-6000"/>
        <s v="(716) 852-3501"/>
        <s v="(718) 287-1142"/>
        <s v="(518) 465-0700"/>
        <s v="(718) 358-6364"/>
        <s v="(718) 237-2211"/>
        <s v="(518) 561-2324"/>
        <s v="(646) 740-3632"/>
        <s v="(212) 663-3900"/>
        <s v="(585) 232-4850"/>
        <s v="(718) 662-5970"/>
        <s v="(631) 541-4225"/>
        <s v="(716) 514-5130"/>
        <s v="(914) 323-5550"/>
        <s v="(718) 568-2870"/>
        <s v="(718) 503-9610"/>
        <s v="(845) 443-2930"/>
        <s v="(516) 739-3008"/>
        <s v="(315) 233-4333"/>
        <s v="(202) 225-7944"/>
        <s v="(607) 242-0200"/>
        <s v="(845) 201-2060"/>
        <s v="(202) 225-3826"/>
        <s v="(716) 488-8111"/>
        <s v="(718) 631-0400"/>
        <m/>
      </sharedItems>
    </cacheField>
    <cacheField name="phone" numFmtId="0">
      <sharedItems containsNonDate="0" containsDate="1" containsString="0" containsBlank="1" minDate="1992-11-03T00:00:00" maxDate="2024-05-06T00:00:00" count="16">
        <d v="1992-11-03T00:00:00"/>
        <d v="1993-01-03T00:00:00"/>
        <d v="1998-02-05T00:00:00"/>
        <d v="2024-05-06T00:00:00"/>
        <d v="2007-01-03T00:00:00"/>
        <d v="2009-01-03T00:00:00"/>
        <d v="2013-01-03T00:00:00"/>
        <d v="2015-01-03T00:00:00"/>
        <d v="2017-01-03T00:00:00"/>
        <d v="2018-11-13T00:00:00"/>
        <d v="2019-01-03T00:00:00"/>
        <d v="2023-01-03T00:00:00"/>
        <d v="2021-02-11T00:00:00"/>
        <d v="2022-09-13T00:00:00"/>
        <d v="2024-02-28T00:00:00"/>
        <m/>
      </sharedItems>
    </cacheField>
    <cacheField name="start" numFmtId="0">
      <sharedItems containsNonDate="0" containsDate="1" containsString="0" containsBlank="1" minDate="2024-11-05T00:00:00" maxDate="2024-11-05T00:00:00" count="2">
        <d v="2024-11-05T00:00:00"/>
        <m/>
      </sharedItems>
    </cacheField>
    <cacheField name="end" numFmtId="0">
      <sharedItems containsNonDate="0" containsString="0" containsBlank="1" count="1">
        <m/>
      </sharedItems>
    </cacheField>
    <cacheField name="helper" numFmtId="0">
      <sharedItems containsNonDate="0" containsString="0" containsBlank="1" containsNumber="1" containsInteger="1" minValue="174000" maxValue="193400" count="3">
        <n v="174000"/>
        <n v="193400"/>
        <m/>
      </sharedItems>
    </cacheField>
    <cacheField name="salary" numFmtId="0">
      <sharedItems containsNonDate="0" containsBlank="1" containsMixedTypes="1" containsNumber="1" containsInteger="1" minValue="202191" maxValue="587794" count="26">
        <n v="328517"/>
        <n v="327615"/>
        <n v="473884"/>
        <s v="NA"/>
        <n v="281071"/>
        <n v="246158"/>
        <n v="253245"/>
        <n v="505858"/>
        <n v="228852"/>
        <n v="339261"/>
        <n v="202191"/>
        <n v="278974"/>
        <n v="315877"/>
        <n v="373151"/>
        <n v="335604"/>
        <n v="480817"/>
        <n v="519654"/>
        <n v="295102"/>
        <n v="443159"/>
        <n v="564455"/>
        <n v="318813"/>
        <n v="479951"/>
        <n v="486653"/>
        <n v="587794"/>
        <n v="487223"/>
        <m/>
      </sharedItems>
    </cacheField>
    <cacheField name="ops" numFmtId="0">
      <sharedItems containsNonDate="0" containsBlank="1" containsMixedTypes="1" containsNumber="1" minValue="1064944.56" maxValue="1603362.64" count="26">
        <n v="1434641.93"/>
        <n v="1329769.51"/>
        <n v="1446875.38"/>
        <s v="NA"/>
        <n v="1386238.39"/>
        <n v="1603362.64"/>
        <n v="1479210.26"/>
        <n v="1256552.69"/>
        <n v="1377003.19"/>
        <n v="1489666"/>
        <n v="1505643.13"/>
        <n v="1394639"/>
        <n v="1259126.71"/>
        <n v="1337606.93"/>
        <n v="1435224.3"/>
        <n v="1199571.8"/>
        <n v="1170960.74"/>
        <n v="1390835.97"/>
        <n v="1302957.17"/>
        <n v="1164617.85"/>
        <n v="1537975.19"/>
        <n v="1164896.26"/>
        <n v="1229775.08"/>
        <n v="1179183.77"/>
        <n v="1064944.56"/>
        <m/>
      </sharedItems>
    </cacheField>
    <cacheField name="staff" numFmtId="0">
      <sharedItems containsNonDate="0" containsBlank="1" containsMixedTypes="1" containsNumber="1" minValue="13923.38" maxValue="135112.59" count="26">
        <n v="57975.76"/>
        <n v="26944.31"/>
        <n v="13923.38"/>
        <s v="NA"/>
        <n v="19970.88"/>
        <n v="47442.57"/>
        <n v="35016.38"/>
        <n v="63244.76"/>
        <n v="83199.33"/>
        <n v="36509"/>
        <n v="56300.76"/>
        <n v="53978"/>
        <n v="55033.92"/>
        <n v="71823.75999999999"/>
        <n v="135112.59"/>
        <n v="45061.54"/>
        <n v="44564.32"/>
        <n v="46411.59"/>
        <n v="124873.22"/>
        <n v="100675.32"/>
        <n v="37188.19"/>
        <n v="102298.25"/>
        <n v="63853.24"/>
        <n v="72993.42999999999"/>
        <n v="58840.43"/>
        <m/>
      </sharedItems>
    </cacheField>
    <cacheField name="travel" numFmtId="0">
      <sharedItems containsNonDate="0" containsBlank="1" count="2">
        <m/>
        <s v="NA"/>
      </sharedItems>
    </cacheField>
    <cacheField name="totals" numFmtId="0">
      <sharedItems containsNonDate="0" containsBlank="1" containsMixedTypes="1" containsNumber="1" containsInteger="1" minValue="5" maxValue="16" count="14">
        <n v="12"/>
        <n v="14"/>
        <n v="10"/>
        <s v="NA"/>
        <n v="9"/>
        <n v="16"/>
        <n v="11"/>
        <n v="15"/>
        <n v="8"/>
        <n v="7"/>
        <n v="13"/>
        <n v="6"/>
        <n v="5"/>
        <m/>
      </sharedItems>
    </cacheField>
    <cacheField name="staffsize" numFmtId="0">
      <sharedItems containsNonDate="0" containsBlank="1" containsMixedTypes="1" containsNumber="1" containsInteger="1" minValue="303000" maxValue="1268210" count="26">
        <n v="657800"/>
        <n v="696125"/>
        <n v="553700"/>
        <s v="NA"/>
        <n v="544379"/>
        <n v="647181"/>
        <n v="596833"/>
        <n v="578167"/>
        <n v="503750"/>
        <n v="1268210"/>
        <n v="570250"/>
        <n v="512428"/>
        <n v="631817"/>
        <n v="568160"/>
        <n v="745339"/>
        <n v="368875"/>
        <n v="378550"/>
        <n v="605311"/>
        <n v="410949"/>
        <n v="433583"/>
        <n v="622281"/>
        <n v="378067"/>
        <n v="430667"/>
        <n v="346653"/>
        <n v="303000"/>
        <m/>
      </sharedItems>
    </cacheField>
    <cacheField name="fulltimestafftotal" numFmtId="0">
      <sharedItems containsNonDate="0" containsBlank="1" count="2">
        <m/>
        <s v="NA"/>
      </sharedItems>
    </cacheField>
    <cacheField name="staffavg" numFmtId="0">
      <sharedItems containsNonDate="0" containsString="0" containsBlank="1" count="1">
        <m/>
      </sharedItems>
    </cacheField>
    <cacheField name="FullTerm" numFmtId="0">
      <sharedItems containsNonDate="0" containsString="0" containsBlank="1" count="1">
        <m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9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1"/>
    <x v="1"/>
    <x v="0"/>
    <x v="0"/>
    <x v="0"/>
    <x v="1"/>
    <x v="1"/>
    <x v="1"/>
    <x v="0"/>
    <x v="1"/>
    <x v="1"/>
    <x v="0"/>
    <x v="0"/>
    <x v="0"/>
  </r>
  <r>
    <x v="2"/>
    <x v="2"/>
    <x v="1"/>
    <x v="0"/>
    <x v="1"/>
    <x v="1"/>
    <x v="1"/>
    <x v="0"/>
    <x v="0"/>
    <x v="0"/>
    <x v="1"/>
    <x v="1"/>
    <x v="1"/>
    <x v="0"/>
    <x v="1"/>
    <x v="1"/>
    <x v="0"/>
    <x v="0"/>
    <x v="0"/>
  </r>
  <r>
    <x v="2"/>
    <x v="2"/>
    <x v="2"/>
    <x v="0"/>
    <x v="2"/>
    <x v="2"/>
    <x v="2"/>
    <x v="0"/>
    <x v="0"/>
    <x v="0"/>
    <x v="2"/>
    <x v="2"/>
    <x v="2"/>
    <x v="0"/>
    <x v="2"/>
    <x v="2"/>
    <x v="0"/>
    <x v="0"/>
    <x v="0"/>
  </r>
  <r>
    <x v="3"/>
    <x v="3"/>
    <x v="3"/>
    <x v="0"/>
    <x v="3"/>
    <x v="3"/>
    <x v="3"/>
    <x v="0"/>
    <x v="0"/>
    <x v="0"/>
    <x v="3"/>
    <x v="3"/>
    <x v="3"/>
    <x v="1"/>
    <x v="3"/>
    <x v="3"/>
    <x v="1"/>
    <x v="0"/>
    <x v="0"/>
  </r>
  <r>
    <x v="4"/>
    <x v="4"/>
    <x v="3"/>
    <x v="0"/>
    <x v="3"/>
    <x v="3"/>
    <x v="3"/>
    <x v="0"/>
    <x v="0"/>
    <x v="0"/>
    <x v="3"/>
    <x v="3"/>
    <x v="3"/>
    <x v="1"/>
    <x v="3"/>
    <x v="3"/>
    <x v="1"/>
    <x v="0"/>
    <x v="0"/>
  </r>
  <r>
    <x v="1"/>
    <x v="1"/>
    <x v="4"/>
    <x v="0"/>
    <x v="4"/>
    <x v="4"/>
    <x v="4"/>
    <x v="0"/>
    <x v="0"/>
    <x v="0"/>
    <x v="4"/>
    <x v="4"/>
    <x v="4"/>
    <x v="0"/>
    <x v="2"/>
    <x v="4"/>
    <x v="0"/>
    <x v="0"/>
    <x v="0"/>
  </r>
  <r>
    <x v="5"/>
    <x v="5"/>
    <x v="5"/>
    <x v="0"/>
    <x v="5"/>
    <x v="5"/>
    <x v="5"/>
    <x v="0"/>
    <x v="0"/>
    <x v="0"/>
    <x v="5"/>
    <x v="5"/>
    <x v="5"/>
    <x v="0"/>
    <x v="0"/>
    <x v="5"/>
    <x v="0"/>
    <x v="0"/>
    <x v="0"/>
  </r>
  <r>
    <x v="6"/>
    <x v="6"/>
    <x v="5"/>
    <x v="0"/>
    <x v="5"/>
    <x v="5"/>
    <x v="5"/>
    <x v="0"/>
    <x v="0"/>
    <x v="0"/>
    <x v="5"/>
    <x v="5"/>
    <x v="5"/>
    <x v="0"/>
    <x v="0"/>
    <x v="5"/>
    <x v="0"/>
    <x v="0"/>
    <x v="0"/>
  </r>
  <r>
    <x v="7"/>
    <x v="7"/>
    <x v="5"/>
    <x v="0"/>
    <x v="5"/>
    <x v="5"/>
    <x v="5"/>
    <x v="0"/>
    <x v="0"/>
    <x v="0"/>
    <x v="5"/>
    <x v="5"/>
    <x v="5"/>
    <x v="0"/>
    <x v="0"/>
    <x v="5"/>
    <x v="0"/>
    <x v="0"/>
    <x v="0"/>
  </r>
  <r>
    <x v="8"/>
    <x v="8"/>
    <x v="5"/>
    <x v="0"/>
    <x v="5"/>
    <x v="5"/>
    <x v="5"/>
    <x v="0"/>
    <x v="0"/>
    <x v="0"/>
    <x v="5"/>
    <x v="5"/>
    <x v="5"/>
    <x v="0"/>
    <x v="0"/>
    <x v="5"/>
    <x v="0"/>
    <x v="0"/>
    <x v="0"/>
  </r>
  <r>
    <x v="2"/>
    <x v="2"/>
    <x v="6"/>
    <x v="0"/>
    <x v="6"/>
    <x v="6"/>
    <x v="6"/>
    <x v="0"/>
    <x v="0"/>
    <x v="0"/>
    <x v="6"/>
    <x v="6"/>
    <x v="6"/>
    <x v="0"/>
    <x v="0"/>
    <x v="6"/>
    <x v="0"/>
    <x v="0"/>
    <x v="0"/>
  </r>
  <r>
    <x v="1"/>
    <x v="1"/>
    <x v="7"/>
    <x v="0"/>
    <x v="7"/>
    <x v="7"/>
    <x v="6"/>
    <x v="0"/>
    <x v="0"/>
    <x v="1"/>
    <x v="7"/>
    <x v="7"/>
    <x v="7"/>
    <x v="0"/>
    <x v="0"/>
    <x v="7"/>
    <x v="0"/>
    <x v="0"/>
    <x v="0"/>
  </r>
  <r>
    <x v="2"/>
    <x v="2"/>
    <x v="7"/>
    <x v="0"/>
    <x v="7"/>
    <x v="7"/>
    <x v="6"/>
    <x v="0"/>
    <x v="0"/>
    <x v="1"/>
    <x v="7"/>
    <x v="7"/>
    <x v="7"/>
    <x v="0"/>
    <x v="0"/>
    <x v="7"/>
    <x v="0"/>
    <x v="0"/>
    <x v="0"/>
  </r>
  <r>
    <x v="9"/>
    <x v="9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0"/>
    <x v="10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1"/>
    <x v="11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2"/>
    <x v="12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3"/>
    <x v="13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4"/>
    <x v="14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5"/>
    <x v="15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6"/>
    <x v="16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7"/>
    <x v="17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8"/>
    <x v="18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6"/>
    <x v="6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19"/>
    <x v="19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20"/>
    <x v="20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21"/>
    <x v="21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22"/>
    <x v="22"/>
    <x v="8"/>
    <x v="1"/>
    <x v="8"/>
    <x v="8"/>
    <x v="7"/>
    <x v="0"/>
    <x v="0"/>
    <x v="0"/>
    <x v="8"/>
    <x v="8"/>
    <x v="8"/>
    <x v="0"/>
    <x v="4"/>
    <x v="8"/>
    <x v="0"/>
    <x v="0"/>
    <x v="0"/>
  </r>
  <r>
    <x v="23"/>
    <x v="23"/>
    <x v="9"/>
    <x v="0"/>
    <x v="9"/>
    <x v="9"/>
    <x v="8"/>
    <x v="0"/>
    <x v="0"/>
    <x v="0"/>
    <x v="9"/>
    <x v="9"/>
    <x v="9"/>
    <x v="0"/>
    <x v="5"/>
    <x v="9"/>
    <x v="0"/>
    <x v="0"/>
    <x v="0"/>
  </r>
  <r>
    <x v="0"/>
    <x v="0"/>
    <x v="9"/>
    <x v="0"/>
    <x v="9"/>
    <x v="10"/>
    <x v="8"/>
    <x v="0"/>
    <x v="0"/>
    <x v="0"/>
    <x v="9"/>
    <x v="9"/>
    <x v="9"/>
    <x v="0"/>
    <x v="5"/>
    <x v="9"/>
    <x v="0"/>
    <x v="0"/>
    <x v="0"/>
  </r>
  <r>
    <x v="24"/>
    <x v="24"/>
    <x v="10"/>
    <x v="0"/>
    <x v="10"/>
    <x v="11"/>
    <x v="9"/>
    <x v="0"/>
    <x v="0"/>
    <x v="0"/>
    <x v="10"/>
    <x v="10"/>
    <x v="10"/>
    <x v="0"/>
    <x v="0"/>
    <x v="10"/>
    <x v="0"/>
    <x v="0"/>
    <x v="0"/>
  </r>
  <r>
    <x v="25"/>
    <x v="25"/>
    <x v="10"/>
    <x v="0"/>
    <x v="10"/>
    <x v="11"/>
    <x v="9"/>
    <x v="0"/>
    <x v="0"/>
    <x v="0"/>
    <x v="10"/>
    <x v="10"/>
    <x v="10"/>
    <x v="0"/>
    <x v="0"/>
    <x v="10"/>
    <x v="0"/>
    <x v="0"/>
    <x v="0"/>
  </r>
  <r>
    <x v="23"/>
    <x v="23"/>
    <x v="11"/>
    <x v="0"/>
    <x v="11"/>
    <x v="12"/>
    <x v="10"/>
    <x v="0"/>
    <x v="0"/>
    <x v="0"/>
    <x v="11"/>
    <x v="11"/>
    <x v="11"/>
    <x v="0"/>
    <x v="6"/>
    <x v="11"/>
    <x v="0"/>
    <x v="0"/>
    <x v="0"/>
  </r>
  <r>
    <x v="2"/>
    <x v="2"/>
    <x v="11"/>
    <x v="0"/>
    <x v="11"/>
    <x v="12"/>
    <x v="10"/>
    <x v="0"/>
    <x v="0"/>
    <x v="0"/>
    <x v="11"/>
    <x v="11"/>
    <x v="11"/>
    <x v="0"/>
    <x v="6"/>
    <x v="11"/>
    <x v="0"/>
    <x v="0"/>
    <x v="0"/>
  </r>
  <r>
    <x v="26"/>
    <x v="26"/>
    <x v="12"/>
    <x v="1"/>
    <x v="12"/>
    <x v="13"/>
    <x v="11"/>
    <x v="0"/>
    <x v="0"/>
    <x v="0"/>
    <x v="12"/>
    <x v="12"/>
    <x v="12"/>
    <x v="0"/>
    <x v="6"/>
    <x v="12"/>
    <x v="0"/>
    <x v="0"/>
    <x v="0"/>
  </r>
  <r>
    <x v="27"/>
    <x v="27"/>
    <x v="12"/>
    <x v="1"/>
    <x v="12"/>
    <x v="13"/>
    <x v="11"/>
    <x v="0"/>
    <x v="0"/>
    <x v="0"/>
    <x v="12"/>
    <x v="12"/>
    <x v="12"/>
    <x v="0"/>
    <x v="6"/>
    <x v="12"/>
    <x v="0"/>
    <x v="0"/>
    <x v="0"/>
  </r>
  <r>
    <x v="28"/>
    <x v="28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29"/>
    <x v="29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15"/>
    <x v="15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0"/>
    <x v="30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4"/>
    <x v="4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1"/>
    <x v="31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25"/>
    <x v="25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2"/>
    <x v="32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3"/>
    <x v="33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4"/>
    <x v="34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5"/>
    <x v="35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36"/>
    <x v="36"/>
    <x v="13"/>
    <x v="1"/>
    <x v="13"/>
    <x v="14"/>
    <x v="12"/>
    <x v="0"/>
    <x v="0"/>
    <x v="0"/>
    <x v="13"/>
    <x v="13"/>
    <x v="13"/>
    <x v="0"/>
    <x v="6"/>
    <x v="13"/>
    <x v="0"/>
    <x v="0"/>
    <x v="0"/>
  </r>
  <r>
    <x v="23"/>
    <x v="23"/>
    <x v="14"/>
    <x v="0"/>
    <x v="14"/>
    <x v="15"/>
    <x v="11"/>
    <x v="0"/>
    <x v="0"/>
    <x v="0"/>
    <x v="14"/>
    <x v="14"/>
    <x v="14"/>
    <x v="0"/>
    <x v="7"/>
    <x v="14"/>
    <x v="0"/>
    <x v="0"/>
    <x v="0"/>
  </r>
  <r>
    <x v="37"/>
    <x v="37"/>
    <x v="14"/>
    <x v="0"/>
    <x v="14"/>
    <x v="15"/>
    <x v="11"/>
    <x v="0"/>
    <x v="0"/>
    <x v="0"/>
    <x v="14"/>
    <x v="14"/>
    <x v="14"/>
    <x v="0"/>
    <x v="7"/>
    <x v="14"/>
    <x v="0"/>
    <x v="0"/>
    <x v="0"/>
  </r>
  <r>
    <x v="1"/>
    <x v="1"/>
    <x v="15"/>
    <x v="1"/>
    <x v="15"/>
    <x v="16"/>
    <x v="11"/>
    <x v="0"/>
    <x v="0"/>
    <x v="0"/>
    <x v="15"/>
    <x v="15"/>
    <x v="15"/>
    <x v="0"/>
    <x v="8"/>
    <x v="15"/>
    <x v="0"/>
    <x v="0"/>
    <x v="0"/>
  </r>
  <r>
    <x v="38"/>
    <x v="38"/>
    <x v="15"/>
    <x v="1"/>
    <x v="15"/>
    <x v="16"/>
    <x v="11"/>
    <x v="0"/>
    <x v="0"/>
    <x v="0"/>
    <x v="15"/>
    <x v="15"/>
    <x v="15"/>
    <x v="0"/>
    <x v="8"/>
    <x v="15"/>
    <x v="0"/>
    <x v="0"/>
    <x v="0"/>
  </r>
  <r>
    <x v="23"/>
    <x v="23"/>
    <x v="16"/>
    <x v="0"/>
    <x v="16"/>
    <x v="17"/>
    <x v="11"/>
    <x v="0"/>
    <x v="0"/>
    <x v="0"/>
    <x v="16"/>
    <x v="16"/>
    <x v="16"/>
    <x v="0"/>
    <x v="9"/>
    <x v="16"/>
    <x v="0"/>
    <x v="0"/>
    <x v="0"/>
  </r>
  <r>
    <x v="39"/>
    <x v="39"/>
    <x v="17"/>
    <x v="0"/>
    <x v="17"/>
    <x v="18"/>
    <x v="13"/>
    <x v="0"/>
    <x v="0"/>
    <x v="0"/>
    <x v="17"/>
    <x v="17"/>
    <x v="17"/>
    <x v="0"/>
    <x v="0"/>
    <x v="17"/>
    <x v="0"/>
    <x v="0"/>
    <x v="0"/>
  </r>
  <r>
    <x v="40"/>
    <x v="40"/>
    <x v="17"/>
    <x v="0"/>
    <x v="17"/>
    <x v="18"/>
    <x v="13"/>
    <x v="0"/>
    <x v="0"/>
    <x v="0"/>
    <x v="17"/>
    <x v="17"/>
    <x v="17"/>
    <x v="0"/>
    <x v="0"/>
    <x v="17"/>
    <x v="0"/>
    <x v="0"/>
    <x v="0"/>
  </r>
  <r>
    <x v="41"/>
    <x v="41"/>
    <x v="17"/>
    <x v="0"/>
    <x v="17"/>
    <x v="18"/>
    <x v="13"/>
    <x v="0"/>
    <x v="0"/>
    <x v="0"/>
    <x v="17"/>
    <x v="17"/>
    <x v="17"/>
    <x v="0"/>
    <x v="0"/>
    <x v="17"/>
    <x v="0"/>
    <x v="0"/>
    <x v="0"/>
  </r>
  <r>
    <x v="26"/>
    <x v="26"/>
    <x v="18"/>
    <x v="1"/>
    <x v="18"/>
    <x v="19"/>
    <x v="11"/>
    <x v="0"/>
    <x v="0"/>
    <x v="0"/>
    <x v="18"/>
    <x v="18"/>
    <x v="18"/>
    <x v="0"/>
    <x v="9"/>
    <x v="18"/>
    <x v="0"/>
    <x v="0"/>
    <x v="0"/>
  </r>
  <r>
    <x v="42"/>
    <x v="42"/>
    <x v="19"/>
    <x v="1"/>
    <x v="19"/>
    <x v="20"/>
    <x v="11"/>
    <x v="0"/>
    <x v="0"/>
    <x v="0"/>
    <x v="19"/>
    <x v="19"/>
    <x v="19"/>
    <x v="0"/>
    <x v="8"/>
    <x v="19"/>
    <x v="0"/>
    <x v="0"/>
    <x v="0"/>
  </r>
  <r>
    <x v="43"/>
    <x v="43"/>
    <x v="19"/>
    <x v="1"/>
    <x v="19"/>
    <x v="20"/>
    <x v="11"/>
    <x v="0"/>
    <x v="0"/>
    <x v="0"/>
    <x v="19"/>
    <x v="19"/>
    <x v="19"/>
    <x v="0"/>
    <x v="8"/>
    <x v="19"/>
    <x v="0"/>
    <x v="0"/>
    <x v="0"/>
  </r>
  <r>
    <x v="44"/>
    <x v="44"/>
    <x v="19"/>
    <x v="1"/>
    <x v="19"/>
    <x v="20"/>
    <x v="11"/>
    <x v="0"/>
    <x v="0"/>
    <x v="0"/>
    <x v="19"/>
    <x v="19"/>
    <x v="19"/>
    <x v="0"/>
    <x v="8"/>
    <x v="19"/>
    <x v="0"/>
    <x v="0"/>
    <x v="0"/>
  </r>
  <r>
    <x v="32"/>
    <x v="32"/>
    <x v="19"/>
    <x v="1"/>
    <x v="19"/>
    <x v="20"/>
    <x v="11"/>
    <x v="0"/>
    <x v="0"/>
    <x v="0"/>
    <x v="19"/>
    <x v="19"/>
    <x v="19"/>
    <x v="0"/>
    <x v="8"/>
    <x v="19"/>
    <x v="0"/>
    <x v="0"/>
    <x v="0"/>
  </r>
  <r>
    <x v="1"/>
    <x v="1"/>
    <x v="20"/>
    <x v="0"/>
    <x v="20"/>
    <x v="21"/>
    <x v="11"/>
    <x v="0"/>
    <x v="0"/>
    <x v="0"/>
    <x v="20"/>
    <x v="20"/>
    <x v="20"/>
    <x v="0"/>
    <x v="10"/>
    <x v="20"/>
    <x v="0"/>
    <x v="0"/>
    <x v="0"/>
  </r>
  <r>
    <x v="0"/>
    <x v="0"/>
    <x v="20"/>
    <x v="0"/>
    <x v="20"/>
    <x v="21"/>
    <x v="11"/>
    <x v="0"/>
    <x v="0"/>
    <x v="0"/>
    <x v="20"/>
    <x v="20"/>
    <x v="20"/>
    <x v="0"/>
    <x v="10"/>
    <x v="20"/>
    <x v="0"/>
    <x v="0"/>
    <x v="0"/>
  </r>
  <r>
    <x v="45"/>
    <x v="45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46"/>
    <x v="46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47"/>
    <x v="47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48"/>
    <x v="48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49"/>
    <x v="49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50"/>
    <x v="50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18"/>
    <x v="18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51"/>
    <x v="51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52"/>
    <x v="52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53"/>
    <x v="53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41"/>
    <x v="41"/>
    <x v="21"/>
    <x v="1"/>
    <x v="21"/>
    <x v="22"/>
    <x v="11"/>
    <x v="0"/>
    <x v="0"/>
    <x v="0"/>
    <x v="21"/>
    <x v="21"/>
    <x v="21"/>
    <x v="0"/>
    <x v="9"/>
    <x v="21"/>
    <x v="0"/>
    <x v="0"/>
    <x v="0"/>
  </r>
  <r>
    <x v="39"/>
    <x v="39"/>
    <x v="22"/>
    <x v="1"/>
    <x v="22"/>
    <x v="23"/>
    <x v="11"/>
    <x v="0"/>
    <x v="0"/>
    <x v="0"/>
    <x v="22"/>
    <x v="22"/>
    <x v="22"/>
    <x v="0"/>
    <x v="4"/>
    <x v="22"/>
    <x v="0"/>
    <x v="0"/>
    <x v="0"/>
  </r>
  <r>
    <x v="54"/>
    <x v="54"/>
    <x v="22"/>
    <x v="1"/>
    <x v="22"/>
    <x v="23"/>
    <x v="11"/>
    <x v="0"/>
    <x v="0"/>
    <x v="0"/>
    <x v="22"/>
    <x v="22"/>
    <x v="22"/>
    <x v="0"/>
    <x v="4"/>
    <x v="22"/>
    <x v="0"/>
    <x v="0"/>
    <x v="0"/>
  </r>
  <r>
    <x v="55"/>
    <x v="55"/>
    <x v="22"/>
    <x v="1"/>
    <x v="22"/>
    <x v="23"/>
    <x v="11"/>
    <x v="0"/>
    <x v="0"/>
    <x v="0"/>
    <x v="22"/>
    <x v="22"/>
    <x v="22"/>
    <x v="0"/>
    <x v="4"/>
    <x v="22"/>
    <x v="0"/>
    <x v="0"/>
    <x v="0"/>
  </r>
  <r>
    <x v="37"/>
    <x v="37"/>
    <x v="22"/>
    <x v="1"/>
    <x v="22"/>
    <x v="23"/>
    <x v="11"/>
    <x v="0"/>
    <x v="0"/>
    <x v="0"/>
    <x v="22"/>
    <x v="22"/>
    <x v="22"/>
    <x v="0"/>
    <x v="4"/>
    <x v="22"/>
    <x v="0"/>
    <x v="0"/>
    <x v="0"/>
  </r>
  <r>
    <x v="27"/>
    <x v="27"/>
    <x v="23"/>
    <x v="1"/>
    <x v="23"/>
    <x v="24"/>
    <x v="11"/>
    <x v="0"/>
    <x v="0"/>
    <x v="0"/>
    <x v="23"/>
    <x v="23"/>
    <x v="23"/>
    <x v="0"/>
    <x v="11"/>
    <x v="23"/>
    <x v="0"/>
    <x v="0"/>
    <x v="0"/>
  </r>
  <r>
    <x v="56"/>
    <x v="56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57"/>
    <x v="57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58"/>
    <x v="58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59"/>
    <x v="59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3"/>
    <x v="3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60"/>
    <x v="60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61"/>
    <x v="61"/>
    <x v="24"/>
    <x v="1"/>
    <x v="24"/>
    <x v="25"/>
    <x v="11"/>
    <x v="0"/>
    <x v="0"/>
    <x v="0"/>
    <x v="24"/>
    <x v="24"/>
    <x v="24"/>
    <x v="0"/>
    <x v="12"/>
    <x v="24"/>
    <x v="0"/>
    <x v="0"/>
    <x v="0"/>
  </r>
  <r>
    <x v="26"/>
    <x v="26"/>
    <x v="25"/>
    <x v="0"/>
    <x v="25"/>
    <x v="26"/>
    <x v="14"/>
    <x v="0"/>
    <x v="0"/>
    <x v="0"/>
    <x v="3"/>
    <x v="3"/>
    <x v="3"/>
    <x v="0"/>
    <x v="3"/>
    <x v="3"/>
    <x v="1"/>
    <x v="0"/>
    <x v="0"/>
  </r>
  <r>
    <x v="2"/>
    <x v="2"/>
    <x v="25"/>
    <x v="0"/>
    <x v="25"/>
    <x v="26"/>
    <x v="14"/>
    <x v="0"/>
    <x v="0"/>
    <x v="0"/>
    <x v="3"/>
    <x v="3"/>
    <x v="3"/>
    <x v="0"/>
    <x v="3"/>
    <x v="3"/>
    <x v="1"/>
    <x v="0"/>
    <x v="0"/>
  </r>
  <r>
    <x v="62"/>
    <x v="62"/>
    <x v="26"/>
    <x v="2"/>
    <x v="26"/>
    <x v="27"/>
    <x v="15"/>
    <x v="1"/>
    <x v="0"/>
    <x v="2"/>
    <x v="25"/>
    <x v="25"/>
    <x v="25"/>
    <x v="0"/>
    <x v="13"/>
    <x v="25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Pivot Table 1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B30" firstHeaderRow="1" firstDataRow="1" firstDataCol="1"/>
  <pivotFields count="19">
    <pivotField name="county_name" compact="0" outline="0" showAll="0">
      <items count="64">
        <item x="5"/>
        <item x="56"/>
        <item x="62"/>
        <item x="23"/>
        <item x="45"/>
        <item x="57"/>
        <item x="28"/>
        <item x="58"/>
        <item x="59"/>
        <item x="46"/>
        <item x="9"/>
        <item x="47"/>
        <item x="48"/>
        <item x="49"/>
        <item x="39"/>
        <item x="3"/>
        <item x="10"/>
        <item x="11"/>
        <item x="12"/>
        <item x="29"/>
        <item x="50"/>
        <item x="13"/>
        <item x="14"/>
        <item x="15"/>
        <item x="1"/>
        <item x="16"/>
        <item x="30"/>
        <item x="42"/>
        <item x="24"/>
        <item x="17"/>
        <item x="26"/>
        <item x="0"/>
        <item x="4"/>
        <item x="43"/>
        <item x="44"/>
        <item x="31"/>
        <item x="40"/>
        <item x="25"/>
        <item x="32"/>
        <item x="18"/>
        <item x="54"/>
        <item x="2"/>
        <item x="6"/>
        <item x="38"/>
        <item x="55"/>
        <item x="7"/>
        <item x="8"/>
        <item x="19"/>
        <item x="60"/>
        <item x="33"/>
        <item x="20"/>
        <item x="61"/>
        <item x="27"/>
        <item x="51"/>
        <item x="52"/>
        <item x="53"/>
        <item x="41"/>
        <item x="21"/>
        <item x="22"/>
        <item x="34"/>
        <item x="37"/>
        <item x="35"/>
        <item x="36"/>
        <item t="default" sd="0"/>
      </items>
    </pivotField>
    <pivotField name="FIPS" compact="0" outline="0" showAll="0">
      <items count="64">
        <item x="5"/>
        <item x="56"/>
        <item x="23"/>
        <item x="45"/>
        <item x="57"/>
        <item x="28"/>
        <item x="58"/>
        <item x="59"/>
        <item x="46"/>
        <item x="9"/>
        <item x="47"/>
        <item x="48"/>
        <item x="49"/>
        <item x="39"/>
        <item x="3"/>
        <item x="10"/>
        <item x="11"/>
        <item x="12"/>
        <item x="29"/>
        <item x="50"/>
        <item x="13"/>
        <item x="14"/>
        <item x="15"/>
        <item x="1"/>
        <item x="16"/>
        <item x="30"/>
        <item x="42"/>
        <item x="24"/>
        <item x="17"/>
        <item x="26"/>
        <item x="0"/>
        <item x="4"/>
        <item x="43"/>
        <item x="44"/>
        <item x="31"/>
        <item x="40"/>
        <item x="25"/>
        <item x="32"/>
        <item x="18"/>
        <item x="54"/>
        <item x="2"/>
        <item x="6"/>
        <item x="38"/>
        <item x="55"/>
        <item x="20"/>
        <item x="7"/>
        <item x="8"/>
        <item x="19"/>
        <item x="60"/>
        <item x="33"/>
        <item x="61"/>
        <item x="27"/>
        <item x="51"/>
        <item x="52"/>
        <item x="53"/>
        <item x="41"/>
        <item x="21"/>
        <item x="22"/>
        <item x="34"/>
        <item x="37"/>
        <item x="35"/>
        <item x="36"/>
        <item x="62"/>
        <item t="default" sd="0"/>
      </items>
    </pivotField>
    <pivotField name="rep" axis="axisRow" compact="0" numFmtId="49" outline="0" showAll="0" sortType="ascending">
      <items count="28">
        <item x="9"/>
        <item x="11"/>
        <item x="12"/>
        <item x="18"/>
        <item x="19"/>
        <item x="13"/>
        <item x="20"/>
        <item x="8"/>
        <item x="6"/>
        <item x="2"/>
        <item x="7"/>
        <item x="14"/>
        <item x="0"/>
        <item x="10"/>
        <item x="21"/>
        <item x="22"/>
        <item x="23"/>
        <item x="24"/>
        <item x="15"/>
        <item x="1"/>
        <item x="17"/>
        <item x="5"/>
        <item x="16"/>
        <item x="25"/>
        <item x="3"/>
        <item x="4"/>
        <item x="26"/>
        <item t="default" sd="0"/>
      </items>
    </pivotField>
    <pivotField name="party" compact="0" outline="0" showAll="0">
      <items count="4">
        <item x="0"/>
        <item x="1"/>
        <item x="2"/>
        <item t="default" sd="0"/>
      </items>
    </pivotField>
    <pivotField name="dis" compact="0" outline="0" showAll="0">
      <items count="28">
        <item x="23"/>
        <item x="20"/>
        <item x="15"/>
        <item x="0"/>
        <item x="9"/>
        <item x="11"/>
        <item x="16"/>
        <item x="14"/>
        <item x="22"/>
        <item x="17"/>
        <item x="21"/>
        <item x="12"/>
        <item x="5"/>
        <item x="8"/>
        <item x="19"/>
        <item x="24"/>
        <item x="13"/>
        <item x="10"/>
        <item x="3"/>
        <item x="25"/>
        <item x="18"/>
        <item x="2"/>
        <item x="6"/>
        <item x="1"/>
        <item x="7"/>
        <item x="4"/>
        <item x="26"/>
        <item t="default" sd="0"/>
      </items>
    </pivotField>
    <pivotField name="phone" compact="0" outline="0" showAll="0">
      <items count="29">
        <item x="24"/>
        <item x="21"/>
        <item x="0"/>
        <item x="10"/>
        <item x="20"/>
        <item x="19"/>
        <item x="5"/>
        <item x="8"/>
        <item x="11"/>
        <item x="22"/>
        <item x="13"/>
        <item x="9"/>
        <item x="25"/>
        <item x="14"/>
        <item x="3"/>
        <item x="7"/>
        <item x="4"/>
        <item x="6"/>
        <item x="17"/>
        <item x="16"/>
        <item x="1"/>
        <item x="26"/>
        <item x="12"/>
        <item x="2"/>
        <item x="23"/>
        <item x="18"/>
        <item x="15"/>
        <item x="27"/>
        <item t="default" sd="0"/>
      </items>
    </pivotField>
    <pivotField name="start" compact="0" outline="0" showAll="0">
      <items count="17">
        <item x="15"/>
        <item x="0"/>
        <item x="1"/>
        <item x="2"/>
        <item x="4"/>
        <item x="5"/>
        <item x="6"/>
        <item x="7"/>
        <item x="8"/>
        <item x="9"/>
        <item x="10"/>
        <item x="12"/>
        <item x="13"/>
        <item x="11"/>
        <item x="14"/>
        <item x="3"/>
        <item t="default" sd="0"/>
      </items>
    </pivotField>
    <pivotField name="end" compact="0" outline="0" showAll="0">
      <items count="3">
        <item x="1"/>
        <item x="0"/>
        <item t="default" sd="0"/>
      </items>
    </pivotField>
    <pivotField name="helper" compact="0" outline="0" showAll="0">
      <items count="2">
        <item sd="0" x="0"/>
        <item t="default" sd="0"/>
      </items>
    </pivotField>
    <pivotField name="salary" compact="0" outline="0" showAll="0">
      <items count="4">
        <item x="0"/>
        <item x="1"/>
        <item x="2"/>
        <item t="default" sd="0"/>
      </items>
    </pivotField>
    <pivotField name="ops" compact="0" outline="0" showAll="0">
      <items count="27">
        <item x="3"/>
        <item x="10"/>
        <item x="8"/>
        <item x="5"/>
        <item x="6"/>
        <item x="11"/>
        <item x="4"/>
        <item x="17"/>
        <item x="12"/>
        <item x="20"/>
        <item x="1"/>
        <item x="0"/>
        <item x="14"/>
        <item x="9"/>
        <item x="13"/>
        <item x="18"/>
        <item x="2"/>
        <item x="21"/>
        <item x="15"/>
        <item x="22"/>
        <item x="24"/>
        <item x="7"/>
        <item x="16"/>
        <item x="19"/>
        <item x="23"/>
        <item x="25"/>
        <item t="default" sd="0"/>
      </items>
    </pivotField>
    <pivotField name="staff" compact="0" outline="0" showAll="0">
      <items count="27">
        <item x="3"/>
        <item x="24"/>
        <item x="19"/>
        <item x="21"/>
        <item x="16"/>
        <item x="23"/>
        <item x="15"/>
        <item x="22"/>
        <item x="7"/>
        <item x="12"/>
        <item x="18"/>
        <item x="1"/>
        <item x="13"/>
        <item x="8"/>
        <item x="4"/>
        <item x="17"/>
        <item x="11"/>
        <item x="0"/>
        <item x="14"/>
        <item x="2"/>
        <item x="6"/>
        <item x="9"/>
        <item x="10"/>
        <item x="20"/>
        <item x="5"/>
        <item x="25"/>
        <item t="default" sd="0"/>
      </items>
    </pivotField>
    <pivotField name="travel" compact="0" outline="0" showAll="0">
      <items count="27">
        <item x="3"/>
        <item x="2"/>
        <item x="4"/>
        <item x="1"/>
        <item x="6"/>
        <item x="9"/>
        <item x="20"/>
        <item x="16"/>
        <item x="15"/>
        <item x="17"/>
        <item x="5"/>
        <item x="11"/>
        <item x="12"/>
        <item x="10"/>
        <item x="0"/>
        <item x="24"/>
        <item x="7"/>
        <item x="22"/>
        <item x="13"/>
        <item x="23"/>
        <item x="8"/>
        <item x="19"/>
        <item x="21"/>
        <item x="18"/>
        <item x="14"/>
        <item x="25"/>
        <item t="default" sd="0"/>
      </items>
    </pivotField>
    <pivotField name="totals" compact="0" outline="0" showAll="0">
      <items count="3">
        <item x="0"/>
        <item x="1"/>
        <item t="default" sd="0"/>
      </items>
    </pivotField>
    <pivotField name="staffsize" compact="0" outline="0" showAll="0">
      <items count="15">
        <item x="3"/>
        <item x="12"/>
        <item x="11"/>
        <item x="9"/>
        <item x="8"/>
        <item x="4"/>
        <item x="2"/>
        <item x="6"/>
        <item x="0"/>
        <item x="10"/>
        <item x="1"/>
        <item x="7"/>
        <item x="5"/>
        <item x="13"/>
        <item t="default" sd="0"/>
      </items>
    </pivotField>
    <pivotField name="fulltimestafftotal" compact="0" outline="0" showAll="0">
      <items count="27">
        <item x="3"/>
        <item x="24"/>
        <item x="23"/>
        <item x="15"/>
        <item x="21"/>
        <item x="16"/>
        <item x="18"/>
        <item x="22"/>
        <item x="19"/>
        <item x="8"/>
        <item x="11"/>
        <item x="4"/>
        <item x="2"/>
        <item x="13"/>
        <item x="10"/>
        <item x="7"/>
        <item x="6"/>
        <item x="17"/>
        <item x="20"/>
        <item x="12"/>
        <item x="5"/>
        <item x="0"/>
        <item x="1"/>
        <item x="14"/>
        <item x="9"/>
        <item x="25"/>
        <item t="default" sd="0"/>
      </items>
    </pivotField>
    <pivotField name="staffavg" axis="axisValues" dataField="1" compact="0" outline="0" showAll="0"/>
    <pivotField name="FullTerm" compact="0" outline="0" showAll="0">
      <items count="2">
        <item sd="0" x="0"/>
        <item t="default" sd="0"/>
      </items>
    </pivotField>
    <pivotField name="S" compact="0" outline="0" showAll="0">
      <items count="2">
        <item sd="0" x="0"/>
        <item t="default" sd="0"/>
      </items>
    </pivotField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Average of staffavg" fld="16" subtotal="average" numFmtId="49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3516" style="1" customWidth="1"/>
    <col min="2" max="2" width="5.67188" style="1" customWidth="1"/>
    <col min="3" max="3" width="20" style="1" customWidth="1"/>
    <col min="4" max="4" width="14.75" style="1" customWidth="1"/>
    <col min="5" max="5" width="9.35156" style="1" customWidth="1"/>
    <col min="6" max="6" width="8.17188" style="1" customWidth="1"/>
    <col min="7" max="7" width="12.3516" style="1" customWidth="1"/>
    <col min="8" max="8" width="12.6719" style="1" customWidth="1"/>
    <col min="9" max="9" width="22.3516" style="1" customWidth="1"/>
    <col min="10" max="16" width="12.6719" style="1" customWidth="1"/>
    <col min="17" max="17" width="18.1719" style="1" customWidth="1"/>
    <col min="18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</row>
    <row r="2" ht="13.65" customHeight="1">
      <c r="A2" t="s" s="2">
        <v>25</v>
      </c>
      <c r="B2" s="4">
        <v>61</v>
      </c>
      <c r="C2" t="s" s="2">
        <v>26</v>
      </c>
      <c r="D2" s="5">
        <v>17331</v>
      </c>
      <c r="E2" t="s" s="2">
        <v>27</v>
      </c>
      <c r="F2" t="s" s="2">
        <v>28</v>
      </c>
      <c r="G2" t="s" s="2">
        <v>29</v>
      </c>
      <c r="H2" s="5">
        <v>33911</v>
      </c>
      <c r="I2" s="6">
        <v>46331</v>
      </c>
      <c r="J2" s="4">
        <f>IF(COUNTIF($C$2:C2,C2)=1,1,0)</f>
        <v>1</v>
      </c>
      <c r="K2" s="4">
        <v>174000</v>
      </c>
      <c r="L2" s="4">
        <v>328517</v>
      </c>
      <c r="M2" s="4">
        <v>1434641.93</v>
      </c>
      <c r="N2" s="4">
        <v>57975.76</v>
      </c>
      <c r="O2" s="4">
        <f>SUM(L2:N2)</f>
        <v>1821134.69</v>
      </c>
      <c r="P2" s="4">
        <v>12</v>
      </c>
      <c r="Q2" s="4">
        <v>657800</v>
      </c>
      <c r="R2" s="4">
        <f>Q2/P2</f>
        <v>54816.6666666667</v>
      </c>
      <c r="S2" t="s" s="2">
        <f>IF(H2&lt;DATE(2022,10,1),"Yes","No")</f>
        <v>30</v>
      </c>
      <c r="T2" s="4">
        <f>IF(S2="Yes",12,DATEDIF(MAX(H2,DATE(2022,10,1)),DATE(2023,9,30),"m"))</f>
        <v>12</v>
      </c>
      <c r="U2" s="4">
        <f>IF($T2=12,L2,L2*12/$T2)</f>
        <v>328517</v>
      </c>
      <c r="V2" s="4">
        <f>IF($T2=12,M2,M2*12/$T2)</f>
        <v>1434641.93</v>
      </c>
      <c r="W2" s="4">
        <f>IF($T2=12,N2,N2*12/$T2)</f>
        <v>57975.76</v>
      </c>
      <c r="X2" s="4">
        <f>IF($T2=12,O2,O2*12/$T2)</f>
        <v>1821134.69</v>
      </c>
      <c r="Y2" s="4">
        <f>IF($T2=12,Q2,Q2*12/$T2)</f>
        <v>657800</v>
      </c>
      <c r="Z2" s="4">
        <f>Y2/P2</f>
        <v>54816.6666666667</v>
      </c>
    </row>
    <row r="3" ht="13.65" customHeight="1">
      <c r="A3" t="s" s="2">
        <v>31</v>
      </c>
      <c r="B3" s="4">
        <v>47</v>
      </c>
      <c r="C3" t="s" s="2">
        <v>32</v>
      </c>
      <c r="D3" s="5">
        <v>19446</v>
      </c>
      <c r="E3" t="s" s="2">
        <v>27</v>
      </c>
      <c r="F3" t="s" s="2">
        <v>33</v>
      </c>
      <c r="G3" t="s" s="2">
        <v>34</v>
      </c>
      <c r="H3" s="5">
        <v>33972</v>
      </c>
      <c r="I3" s="6">
        <v>46331</v>
      </c>
      <c r="J3" s="4">
        <f>IF(COUNTIF($C$2:C3,C3)=1,1,0)</f>
        <v>1</v>
      </c>
      <c r="K3" s="4">
        <v>174000</v>
      </c>
      <c r="L3" s="4">
        <v>327615</v>
      </c>
      <c r="M3" s="4">
        <v>1329769.51</v>
      </c>
      <c r="N3" s="4">
        <v>26944.31</v>
      </c>
      <c r="O3" s="4">
        <f>SUM(L3:N3)</f>
        <v>1684328.82</v>
      </c>
      <c r="P3" s="4">
        <v>14</v>
      </c>
      <c r="Q3" s="4">
        <v>696125</v>
      </c>
      <c r="R3" s="4">
        <f>Q3/P3</f>
        <v>49723.2142857143</v>
      </c>
      <c r="S3" t="s" s="2">
        <f>IF(H3&lt;DATE(2022,10,1),"Yes","No")</f>
        <v>30</v>
      </c>
      <c r="T3" s="4">
        <f>IF(S3="Yes",12,DATEDIF(MAX(H3,DATE(2022,10,1)),DATE(2023,9,30),"m"))</f>
        <v>12</v>
      </c>
      <c r="U3" s="4">
        <f>IF($T3=12,L3,L3*12/$T3)</f>
        <v>327615</v>
      </c>
      <c r="V3" s="4">
        <f>IF($T3=12,M3,M3*12/$T3)</f>
        <v>1329769.51</v>
      </c>
      <c r="W3" s="4">
        <f>IF($T3=12,N3,N3*12/$T3)</f>
        <v>26944.31</v>
      </c>
      <c r="X3" s="4">
        <f>IF($T3=12,O3,O3*12/$T3)</f>
        <v>1684328.82</v>
      </c>
      <c r="Y3" s="4">
        <f>IF($T3=12,Q3,Q3*12/$T3)</f>
        <v>696125</v>
      </c>
      <c r="Z3" s="4">
        <f>Y3/P3</f>
        <v>49723.2142857143</v>
      </c>
    </row>
    <row r="4" ht="13.65" customHeight="1">
      <c r="A4" t="s" s="2">
        <v>35</v>
      </c>
      <c r="B4" s="4">
        <v>81</v>
      </c>
      <c r="C4" t="s" s="2">
        <v>32</v>
      </c>
      <c r="D4" s="5">
        <v>19446</v>
      </c>
      <c r="E4" t="s" s="2">
        <v>27</v>
      </c>
      <c r="F4" t="s" s="2">
        <v>33</v>
      </c>
      <c r="G4" t="s" s="2">
        <v>34</v>
      </c>
      <c r="H4" s="5">
        <v>33972</v>
      </c>
      <c r="I4" s="6">
        <v>46331</v>
      </c>
      <c r="J4" s="4">
        <f>IF(COUNTIF($C$2:C4,C4)=1,1,0)</f>
        <v>0</v>
      </c>
      <c r="K4" s="4">
        <v>174000</v>
      </c>
      <c r="L4" s="4">
        <v>327615</v>
      </c>
      <c r="M4" s="4">
        <v>1329769.51</v>
      </c>
      <c r="N4" s="4">
        <v>26944.31</v>
      </c>
      <c r="O4" s="4">
        <f>SUM(L4:N4)</f>
        <v>1684328.82</v>
      </c>
      <c r="P4" s="4">
        <v>14</v>
      </c>
      <c r="Q4" s="4">
        <v>696125</v>
      </c>
      <c r="R4" s="4">
        <f>Q4/P4</f>
        <v>49723.2142857143</v>
      </c>
      <c r="S4" t="s" s="2">
        <f>IF(H4&lt;DATE(2022,10,1),"Yes","No")</f>
        <v>30</v>
      </c>
      <c r="T4" s="4">
        <f>IF(S4="Yes",12,DATEDIF(MAX(H4,DATE(2022,10,1)),DATE(2023,9,30),"m"))</f>
        <v>12</v>
      </c>
      <c r="U4" s="4">
        <f>IF($T4=12,L4,L4*12/$T4)</f>
        <v>327615</v>
      </c>
      <c r="V4" s="4">
        <f>IF($T4=12,M4,M4*12/$T4)</f>
        <v>1329769.51</v>
      </c>
      <c r="W4" s="4">
        <f>IF($T4=12,N4,N4*12/$T4)</f>
        <v>26944.31</v>
      </c>
      <c r="X4" s="4">
        <f>IF($T4=12,O4,O4*12/$T4)</f>
        <v>1684328.82</v>
      </c>
      <c r="Y4" s="4">
        <f>IF($T4=12,Q4,Q4*12/$T4)</f>
        <v>696125</v>
      </c>
      <c r="Z4" s="4">
        <f>Y4/P4</f>
        <v>49723.2142857143</v>
      </c>
    </row>
    <row r="5" ht="13.65" customHeight="1">
      <c r="A5" t="s" s="2">
        <v>35</v>
      </c>
      <c r="B5" s="4">
        <v>81</v>
      </c>
      <c r="C5" t="s" s="2">
        <v>36</v>
      </c>
      <c r="D5" s="5">
        <v>19627</v>
      </c>
      <c r="E5" t="s" s="2">
        <v>27</v>
      </c>
      <c r="F5" t="s" s="2">
        <v>37</v>
      </c>
      <c r="G5" t="s" s="2">
        <v>38</v>
      </c>
      <c r="H5" s="5">
        <v>35831</v>
      </c>
      <c r="I5" s="6">
        <v>46331</v>
      </c>
      <c r="J5" s="4">
        <f>IF(COUNTIF($C$2:C5,C5)=1,1,0)</f>
        <v>1</v>
      </c>
      <c r="K5" s="4">
        <v>174000</v>
      </c>
      <c r="L5" s="4">
        <v>473884</v>
      </c>
      <c r="M5" s="4">
        <v>1446875.38</v>
      </c>
      <c r="N5" s="4">
        <v>13923.38</v>
      </c>
      <c r="O5" s="4">
        <f>SUM(L5:N5)</f>
        <v>1934682.76</v>
      </c>
      <c r="P5" s="4">
        <v>10</v>
      </c>
      <c r="Q5" s="4">
        <v>553700</v>
      </c>
      <c r="R5" s="4">
        <f>Q5/P5</f>
        <v>55370</v>
      </c>
      <c r="S5" t="s" s="2">
        <f>IF(H5&lt;DATE(2022,10,1),"Yes","No")</f>
        <v>30</v>
      </c>
      <c r="T5" s="4">
        <f>IF(S5="Yes",12,DATEDIF(MAX(H5,DATE(2022,10,1)),DATE(2023,9,30),"m"))</f>
        <v>12</v>
      </c>
      <c r="U5" s="4">
        <f>IF($T5=12,L5,L5*12/$T5)</f>
        <v>473884</v>
      </c>
      <c r="V5" s="4">
        <f>IF($T5=12,M5,M5*12/$T5)</f>
        <v>1446875.38</v>
      </c>
      <c r="W5" s="4">
        <f>IF($T5=12,N5,N5*12/$T5)</f>
        <v>13923.38</v>
      </c>
      <c r="X5" s="4">
        <f>IF($T5=12,O5,O5*12/$T5)</f>
        <v>1934682.76</v>
      </c>
      <c r="Y5" s="4">
        <f>IF($T5=12,Q5,Q5*12/$T5)</f>
        <v>553700</v>
      </c>
      <c r="Z5" s="4">
        <f>Y5/P5</f>
        <v>55370</v>
      </c>
    </row>
    <row r="6" ht="13.65" customHeight="1">
      <c r="A6" t="s" s="2">
        <v>39</v>
      </c>
      <c r="B6" s="4">
        <v>29</v>
      </c>
      <c r="C6" t="s" s="2">
        <v>40</v>
      </c>
      <c r="D6" s="5">
        <v>28053</v>
      </c>
      <c r="E6" t="s" s="2">
        <v>27</v>
      </c>
      <c r="F6" t="s" s="2">
        <v>41</v>
      </c>
      <c r="G6" t="s" s="2">
        <v>42</v>
      </c>
      <c r="H6" s="5">
        <v>45418</v>
      </c>
      <c r="I6" s="6">
        <v>46331</v>
      </c>
      <c r="J6" s="4">
        <f>IF(COUNTIF($C$2:C6,C6)=1,1,0)</f>
        <v>1</v>
      </c>
      <c r="K6" s="4">
        <v>174000</v>
      </c>
      <c r="L6" t="s" s="2">
        <v>43</v>
      </c>
      <c r="M6" t="s" s="2">
        <v>43</v>
      </c>
      <c r="N6" t="s" s="2">
        <v>43</v>
      </c>
      <c r="O6" t="s" s="2">
        <v>43</v>
      </c>
      <c r="P6" t="s" s="2">
        <v>43</v>
      </c>
      <c r="Q6" t="s" s="2">
        <v>43</v>
      </c>
      <c r="R6" t="s" s="2">
        <v>43</v>
      </c>
      <c r="S6" t="s" s="2">
        <f>IF(H6&lt;DATE(2022,10,1),"Yes","No")</f>
        <v>44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</row>
    <row r="7" ht="13.65" customHeight="1">
      <c r="A7" t="s" s="2">
        <v>45</v>
      </c>
      <c r="B7" s="4">
        <v>63</v>
      </c>
      <c r="C7" t="s" s="2">
        <v>40</v>
      </c>
      <c r="D7" s="5">
        <v>28664</v>
      </c>
      <c r="E7" t="s" s="2">
        <v>27</v>
      </c>
      <c r="F7" t="s" s="2">
        <v>41</v>
      </c>
      <c r="G7" t="s" s="2">
        <v>42</v>
      </c>
      <c r="H7" s="5">
        <v>45418</v>
      </c>
      <c r="I7" s="6">
        <v>46331</v>
      </c>
      <c r="J7" s="4">
        <f>IF(COUNTIF($C$2:C7,C7)=1,1,0)</f>
        <v>0</v>
      </c>
      <c r="K7" s="4">
        <v>174000</v>
      </c>
      <c r="L7" t="s" s="2">
        <v>43</v>
      </c>
      <c r="M7" t="s" s="2">
        <v>43</v>
      </c>
      <c r="N7" t="s" s="2">
        <v>43</v>
      </c>
      <c r="O7" t="s" s="2">
        <v>43</v>
      </c>
      <c r="P7" t="s" s="2">
        <v>43</v>
      </c>
      <c r="Q7" t="s" s="2">
        <v>43</v>
      </c>
      <c r="R7" t="s" s="2">
        <v>43</v>
      </c>
      <c r="S7" t="s" s="2">
        <f>IF(H7&lt;DATE(2022,10,1),"Yes","No")</f>
        <v>44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</row>
    <row r="8" ht="13.65" customHeight="1">
      <c r="A8" t="s" s="2">
        <v>31</v>
      </c>
      <c r="B8" s="4">
        <v>47</v>
      </c>
      <c r="C8" t="s" s="2">
        <v>46</v>
      </c>
      <c r="D8" s="5">
        <v>23702</v>
      </c>
      <c r="E8" t="s" s="2">
        <v>27</v>
      </c>
      <c r="F8" t="s" s="2">
        <v>47</v>
      </c>
      <c r="G8" t="s" s="2">
        <v>48</v>
      </c>
      <c r="H8" s="5">
        <v>39085</v>
      </c>
      <c r="I8" s="6">
        <v>46331</v>
      </c>
      <c r="J8" s="4">
        <f>IF(COUNTIF($C$2:C8,C8)=1,1,0)</f>
        <v>1</v>
      </c>
      <c r="K8" s="4">
        <v>174000</v>
      </c>
      <c r="L8" s="4">
        <v>281071</v>
      </c>
      <c r="M8" s="4">
        <v>1386238.39</v>
      </c>
      <c r="N8" s="4">
        <v>19970.88</v>
      </c>
      <c r="O8" s="4">
        <f>SUM(L8:N8)</f>
        <v>1687280.27</v>
      </c>
      <c r="P8" s="4">
        <v>10</v>
      </c>
      <c r="Q8" s="4">
        <v>544379</v>
      </c>
      <c r="R8" s="4">
        <f>Q8/P8</f>
        <v>54437.9</v>
      </c>
      <c r="S8" t="s" s="2">
        <f>IF(H8&lt;DATE(2022,10,1),"Yes","No")</f>
        <v>30</v>
      </c>
      <c r="T8" s="4">
        <f>IF(S8="Yes",12,DATEDIF(MAX(H8,DATE(2022,10,1)),DATE(2023,9,30),"m"))</f>
        <v>12</v>
      </c>
      <c r="U8" s="4">
        <f>IF($T8=12,L8,L8*12/$T8)</f>
        <v>281071</v>
      </c>
      <c r="V8" s="4">
        <f>IF($T8=12,M8,M8*12/$T8)</f>
        <v>1386238.39</v>
      </c>
      <c r="W8" s="4">
        <f>IF($T8=12,N8,N8*12/$T8)</f>
        <v>19970.88</v>
      </c>
      <c r="X8" s="4">
        <f>IF($T8=12,O8,O8*12/$T8)</f>
        <v>1687280.27</v>
      </c>
      <c r="Y8" s="4">
        <f>IF($T8=12,Q8,Q8*12/$T8)</f>
        <v>544379</v>
      </c>
      <c r="Z8" s="4">
        <f>Y8/P8</f>
        <v>54437.9</v>
      </c>
    </row>
    <row r="9" ht="13.65" customHeight="1">
      <c r="A9" t="s" s="2">
        <v>49</v>
      </c>
      <c r="B9" s="4">
        <v>1</v>
      </c>
      <c r="C9" t="s" s="2">
        <v>50</v>
      </c>
      <c r="D9" s="5">
        <v>18067</v>
      </c>
      <c r="E9" t="s" s="2">
        <v>27</v>
      </c>
      <c r="F9" t="s" s="2">
        <v>51</v>
      </c>
      <c r="G9" t="s" s="2">
        <v>52</v>
      </c>
      <c r="H9" s="5">
        <v>39816</v>
      </c>
      <c r="I9" s="6">
        <v>46331</v>
      </c>
      <c r="J9" s="4">
        <f>IF(COUNTIF($C$2:C9,C9)=1,1,0)</f>
        <v>1</v>
      </c>
      <c r="K9" s="4">
        <v>174000</v>
      </c>
      <c r="L9" s="4">
        <v>246158</v>
      </c>
      <c r="M9" s="4">
        <v>1603362.64</v>
      </c>
      <c r="N9" s="4">
        <v>47442.57</v>
      </c>
      <c r="O9" s="4">
        <f>SUM(L9:N9)</f>
        <v>1896963.21</v>
      </c>
      <c r="P9" s="4">
        <v>12</v>
      </c>
      <c r="Q9" s="4">
        <v>647181</v>
      </c>
      <c r="R9" s="4">
        <f>Q9/P9</f>
        <v>53931.75</v>
      </c>
      <c r="S9" t="s" s="2">
        <f>IF(H9&lt;DATE(2022,10,1),"Yes","No")</f>
        <v>30</v>
      </c>
      <c r="T9" s="4">
        <f>IF(S9="Yes",12,DATEDIF(MAX(H9,DATE(2022,10,1)),DATE(2023,9,30),"m"))</f>
        <v>12</v>
      </c>
      <c r="U9" s="4">
        <f>IF($T9=12,L9,L9*12/$T9)</f>
        <v>246158</v>
      </c>
      <c r="V9" s="4">
        <f>IF($T9=12,M9,M9*12/$T9)</f>
        <v>1603362.64</v>
      </c>
      <c r="W9" s="4">
        <f>IF($T9=12,N9,N9*12/$T9)</f>
        <v>47442.57</v>
      </c>
      <c r="X9" s="4">
        <f>IF($T9=12,O9,O9*12/$T9)</f>
        <v>1896963.21</v>
      </c>
      <c r="Y9" s="4">
        <f>IF($T9=12,Q9,Q9*12/$T9)</f>
        <v>647181</v>
      </c>
      <c r="Z9" s="4">
        <f>Y9/P9</f>
        <v>53931.75</v>
      </c>
    </row>
    <row r="10" ht="13.65" customHeight="1">
      <c r="A10" t="s" s="2">
        <v>53</v>
      </c>
      <c r="B10" s="4">
        <v>83</v>
      </c>
      <c r="C10" t="s" s="2">
        <v>50</v>
      </c>
      <c r="D10" s="5">
        <v>18067</v>
      </c>
      <c r="E10" t="s" s="2">
        <v>27</v>
      </c>
      <c r="F10" t="s" s="2">
        <v>51</v>
      </c>
      <c r="G10" t="s" s="2">
        <v>52</v>
      </c>
      <c r="H10" s="5">
        <v>39816</v>
      </c>
      <c r="I10" s="6">
        <v>46331</v>
      </c>
      <c r="J10" s="4">
        <f>IF(COUNTIF($C$2:C10,C10)=1,1,0)</f>
        <v>0</v>
      </c>
      <c r="K10" s="4">
        <v>174000</v>
      </c>
      <c r="L10" s="4">
        <v>246158</v>
      </c>
      <c r="M10" s="4">
        <v>1603362.64</v>
      </c>
      <c r="N10" s="4">
        <v>47442.57</v>
      </c>
      <c r="O10" s="4">
        <f>SUM(L10:N10)</f>
        <v>1896963.21</v>
      </c>
      <c r="P10" s="4">
        <v>12</v>
      </c>
      <c r="Q10" s="4">
        <v>647181</v>
      </c>
      <c r="R10" s="4">
        <f>Q10/P10</f>
        <v>53931.75</v>
      </c>
      <c r="S10" t="s" s="2">
        <f>IF(H10&lt;DATE(2022,10,1),"Yes","No")</f>
        <v>30</v>
      </c>
      <c r="T10" s="4">
        <f>IF(S10="Yes",12,DATEDIF(MAX(H10,DATE(2022,10,1)),DATE(2023,9,30),"m"))</f>
        <v>12</v>
      </c>
      <c r="U10" s="4">
        <f>IF($T10=12,L10,L10*12/$T10)</f>
        <v>246158</v>
      </c>
      <c r="V10" s="4">
        <f>IF($T10=12,M10,M10*12/$T10)</f>
        <v>1603362.64</v>
      </c>
      <c r="W10" s="4">
        <f>IF($T10=12,N10,N10*12/$T10)</f>
        <v>47442.57</v>
      </c>
      <c r="X10" s="4">
        <f>IF($T10=12,O10,O10*12/$T10)</f>
        <v>1896963.21</v>
      </c>
      <c r="Y10" s="4">
        <f>IF($T10=12,Q10,Q10*12/$T10)</f>
        <v>647181</v>
      </c>
      <c r="Z10" s="4">
        <f>Y10/P10</f>
        <v>53931.75</v>
      </c>
    </row>
    <row r="11" ht="13.65" customHeight="1">
      <c r="A11" t="s" s="2">
        <v>54</v>
      </c>
      <c r="B11" s="4">
        <v>91</v>
      </c>
      <c r="C11" t="s" s="2">
        <v>50</v>
      </c>
      <c r="D11" s="5">
        <v>18067</v>
      </c>
      <c r="E11" t="s" s="2">
        <v>27</v>
      </c>
      <c r="F11" t="s" s="2">
        <v>51</v>
      </c>
      <c r="G11" t="s" s="2">
        <v>52</v>
      </c>
      <c r="H11" s="5">
        <v>39816</v>
      </c>
      <c r="I11" s="6">
        <v>46331</v>
      </c>
      <c r="J11" s="4">
        <f>IF(COUNTIF($C$2:C11,C11)=1,1,0)</f>
        <v>0</v>
      </c>
      <c r="K11" s="4">
        <v>174000</v>
      </c>
      <c r="L11" s="4">
        <v>246158</v>
      </c>
      <c r="M11" s="4">
        <v>1603362.64</v>
      </c>
      <c r="N11" s="4">
        <v>47442.57</v>
      </c>
      <c r="O11" s="4">
        <f>SUM(L11:N11)</f>
        <v>1896963.21</v>
      </c>
      <c r="P11" s="4">
        <v>12</v>
      </c>
      <c r="Q11" s="4">
        <v>647181</v>
      </c>
      <c r="R11" s="4">
        <f>Q11/P11</f>
        <v>53931.75</v>
      </c>
      <c r="S11" t="s" s="2">
        <f>IF(H11&lt;DATE(2022,10,1),"Yes","No")</f>
        <v>30</v>
      </c>
      <c r="T11" s="4">
        <f>IF(S11="Yes",12,DATEDIF(MAX(H11,DATE(2022,10,1)),DATE(2023,9,30),"m"))</f>
        <v>12</v>
      </c>
      <c r="U11" s="4">
        <f>IF($T11=12,L11,L11*12/$T11)</f>
        <v>246158</v>
      </c>
      <c r="V11" s="4">
        <f>IF($T11=12,M11,M11*12/$T11)</f>
        <v>1603362.64</v>
      </c>
      <c r="W11" s="4">
        <f>IF($T11=12,N11,N11*12/$T11)</f>
        <v>47442.57</v>
      </c>
      <c r="X11" s="4">
        <f>IF($T11=12,O11,O11*12/$T11)</f>
        <v>1896963.21</v>
      </c>
      <c r="Y11" s="4">
        <f>IF($T11=12,Q11,Q11*12/$T11)</f>
        <v>647181</v>
      </c>
      <c r="Z11" s="4">
        <f>Y11/P11</f>
        <v>53931.75</v>
      </c>
    </row>
    <row r="12" ht="13.65" customHeight="1">
      <c r="A12" t="s" s="2">
        <v>55</v>
      </c>
      <c r="B12" s="4">
        <v>93</v>
      </c>
      <c r="C12" t="s" s="2">
        <v>50</v>
      </c>
      <c r="D12" s="5">
        <v>18067</v>
      </c>
      <c r="E12" t="s" s="2">
        <v>27</v>
      </c>
      <c r="F12" t="s" s="2">
        <v>51</v>
      </c>
      <c r="G12" t="s" s="2">
        <v>52</v>
      </c>
      <c r="H12" s="5">
        <v>39816</v>
      </c>
      <c r="I12" s="6">
        <v>46331</v>
      </c>
      <c r="J12" s="4">
        <f>IF(COUNTIF($C$2:C12,C12)=1,1,0)</f>
        <v>0</v>
      </c>
      <c r="K12" s="4">
        <v>174000</v>
      </c>
      <c r="L12" s="4">
        <v>246158</v>
      </c>
      <c r="M12" s="4">
        <v>1603362.64</v>
      </c>
      <c r="N12" s="4">
        <v>47442.57</v>
      </c>
      <c r="O12" s="4">
        <f>SUM(L12:N12)</f>
        <v>1896963.21</v>
      </c>
      <c r="P12" s="4">
        <v>12</v>
      </c>
      <c r="Q12" s="4">
        <v>647181</v>
      </c>
      <c r="R12" s="4">
        <f>Q12/P12</f>
        <v>53931.75</v>
      </c>
      <c r="S12" t="s" s="2">
        <f>IF(H12&lt;DATE(2022,10,1),"Yes","No")</f>
        <v>30</v>
      </c>
      <c r="T12" s="4">
        <f>IF(S12="Yes",12,DATEDIF(MAX(H12,DATE(2022,10,1)),DATE(2023,9,30),"m"))</f>
        <v>12</v>
      </c>
      <c r="U12" s="4">
        <f>IF($T12=12,L12,L12*12/$T12)</f>
        <v>246158</v>
      </c>
      <c r="V12" s="4">
        <f>IF($T12=12,M12,M12*12/$T12)</f>
        <v>1603362.64</v>
      </c>
      <c r="W12" s="4">
        <f>IF($T12=12,N12,N12*12/$T12)</f>
        <v>47442.57</v>
      </c>
      <c r="X12" s="4">
        <f>IF($T12=12,O12,O12*12/$T12)</f>
        <v>1896963.21</v>
      </c>
      <c r="Y12" s="4">
        <f>IF($T12=12,Q12,Q12*12/$T12)</f>
        <v>647181</v>
      </c>
      <c r="Z12" s="4">
        <f>Y12/P12</f>
        <v>53931.75</v>
      </c>
    </row>
    <row r="13" ht="13.65" customHeight="1">
      <c r="A13" t="s" s="2">
        <v>35</v>
      </c>
      <c r="B13" s="4">
        <v>81</v>
      </c>
      <c r="C13" t="s" s="2">
        <v>56</v>
      </c>
      <c r="D13" s="5">
        <v>27668</v>
      </c>
      <c r="E13" t="s" s="2">
        <v>27</v>
      </c>
      <c r="F13" t="s" s="2">
        <v>57</v>
      </c>
      <c r="G13" t="s" s="2">
        <v>58</v>
      </c>
      <c r="H13" s="5">
        <v>41277</v>
      </c>
      <c r="I13" s="6">
        <v>46331</v>
      </c>
      <c r="J13" s="4">
        <f>IF(COUNTIF($C$2:C13,C13)=1,1,0)</f>
        <v>1</v>
      </c>
      <c r="K13" s="4">
        <v>174000</v>
      </c>
      <c r="L13" s="4">
        <v>253245</v>
      </c>
      <c r="M13" s="4">
        <v>1479210.26</v>
      </c>
      <c r="N13" s="4">
        <v>35016.38</v>
      </c>
      <c r="O13" s="4">
        <f>SUM(L13:N13)</f>
        <v>1767471.64</v>
      </c>
      <c r="P13" s="4">
        <v>12</v>
      </c>
      <c r="Q13" s="4">
        <v>596833</v>
      </c>
      <c r="R13" s="4">
        <f>Q13/P13</f>
        <v>49736.0833333333</v>
      </c>
      <c r="S13" t="s" s="2">
        <f>IF(H13&lt;DATE(2022,10,1),"Yes","No")</f>
        <v>30</v>
      </c>
      <c r="T13" s="4">
        <f>IF(S13="Yes",12,DATEDIF(MAX(H13,DATE(2022,10,1)),DATE(2023,9,30),"m"))</f>
        <v>12</v>
      </c>
      <c r="U13" s="4">
        <f>IF($T13=12,L13,L13*12/$T13)</f>
        <v>253245</v>
      </c>
      <c r="V13" s="4">
        <f>IF($T13=12,M13,M13*12/$T13)</f>
        <v>1479210.26</v>
      </c>
      <c r="W13" s="4">
        <f>IF($T13=12,N13,N13*12/$T13)</f>
        <v>35016.38</v>
      </c>
      <c r="X13" s="4">
        <f>IF($T13=12,O13,O13*12/$T13)</f>
        <v>1767471.64</v>
      </c>
      <c r="Y13" s="4">
        <f>IF($T13=12,Q13,Q13*12/$T13)</f>
        <v>596833</v>
      </c>
      <c r="Z13" s="4">
        <f>Y13/P13</f>
        <v>49736.0833333333</v>
      </c>
    </row>
    <row r="14" ht="13.65" customHeight="1">
      <c r="A14" t="s" s="2">
        <v>31</v>
      </c>
      <c r="B14" s="4">
        <v>47</v>
      </c>
      <c r="C14" t="s" s="2">
        <v>59</v>
      </c>
      <c r="D14" s="5">
        <v>25784</v>
      </c>
      <c r="E14" t="s" s="2">
        <v>27</v>
      </c>
      <c r="F14" t="s" s="2">
        <v>60</v>
      </c>
      <c r="G14" t="s" s="2">
        <v>61</v>
      </c>
      <c r="H14" s="5">
        <v>41277</v>
      </c>
      <c r="I14" s="6">
        <v>46331</v>
      </c>
      <c r="J14" s="4">
        <f>IF(COUNTIF($C$2:C14,C14)=1,1,0)</f>
        <v>1</v>
      </c>
      <c r="K14" s="4">
        <v>193400</v>
      </c>
      <c r="L14" s="4">
        <v>505858</v>
      </c>
      <c r="M14" s="4">
        <v>1256552.69</v>
      </c>
      <c r="N14" s="4">
        <v>63244.76</v>
      </c>
      <c r="O14" s="4">
        <f>SUM(L14:N14)</f>
        <v>1825655.45</v>
      </c>
      <c r="P14" s="4">
        <v>12</v>
      </c>
      <c r="Q14" s="4">
        <v>578167</v>
      </c>
      <c r="R14" s="4">
        <f>Q14/P14</f>
        <v>48180.5833333333</v>
      </c>
      <c r="S14" t="s" s="2">
        <f>IF(H14&lt;DATE(2022,10,1),"Yes","No")</f>
        <v>30</v>
      </c>
      <c r="T14" s="4">
        <f>IF(S14="Yes",12,DATEDIF(MAX(H14,DATE(2022,10,1)),DATE(2023,9,30),"m"))</f>
        <v>12</v>
      </c>
      <c r="U14" s="4">
        <f>IF($T14=12,L14,L14*12/$T14)</f>
        <v>505858</v>
      </c>
      <c r="V14" s="4">
        <f>IF($T14=12,M14,M14*12/$T14)</f>
        <v>1256552.69</v>
      </c>
      <c r="W14" s="4">
        <f>IF($T14=12,N14,N14*12/$T14)</f>
        <v>63244.76</v>
      </c>
      <c r="X14" s="4">
        <f>IF($T14=12,O14,O14*12/$T14)</f>
        <v>1825655.45</v>
      </c>
      <c r="Y14" s="4">
        <f>IF($T14=12,Q14,Q14*12/$T14)</f>
        <v>578167</v>
      </c>
      <c r="Z14" s="4">
        <f>Y14/P14</f>
        <v>48180.5833333333</v>
      </c>
    </row>
    <row r="15" ht="13.65" customHeight="1">
      <c r="A15" t="s" s="2">
        <v>35</v>
      </c>
      <c r="B15" s="4">
        <v>81</v>
      </c>
      <c r="C15" t="s" s="2">
        <v>59</v>
      </c>
      <c r="D15" s="5">
        <v>25784</v>
      </c>
      <c r="E15" t="s" s="2">
        <v>27</v>
      </c>
      <c r="F15" t="s" s="2">
        <v>60</v>
      </c>
      <c r="G15" t="s" s="2">
        <v>61</v>
      </c>
      <c r="H15" s="5">
        <v>41277</v>
      </c>
      <c r="I15" s="6">
        <v>46331</v>
      </c>
      <c r="J15" s="4">
        <f>IF(COUNTIF($C$2:C15,C15)=1,1,0)</f>
        <v>0</v>
      </c>
      <c r="K15" s="4">
        <v>193400</v>
      </c>
      <c r="L15" s="4">
        <v>505858</v>
      </c>
      <c r="M15" s="4">
        <v>1256552.69</v>
      </c>
      <c r="N15" s="4">
        <v>63244.76</v>
      </c>
      <c r="O15" s="4">
        <f>SUM(L15:N15)</f>
        <v>1825655.45</v>
      </c>
      <c r="P15" s="4">
        <v>12</v>
      </c>
      <c r="Q15" s="4">
        <v>578167</v>
      </c>
      <c r="R15" s="4">
        <f>Q15/P15</f>
        <v>48180.5833333333</v>
      </c>
      <c r="S15" t="s" s="2">
        <f>IF(H15&lt;DATE(2022,10,1),"Yes","No")</f>
        <v>30</v>
      </c>
      <c r="T15" s="4">
        <f>IF(S15="Yes",12,DATEDIF(MAX(H15,DATE(2022,10,1)),DATE(2023,9,30),"m"))</f>
        <v>12</v>
      </c>
      <c r="U15" s="4">
        <f>IF($T15=12,L15,L15*12/$T15)</f>
        <v>505858</v>
      </c>
      <c r="V15" s="4">
        <f>IF($T15=12,M15,M15*12/$T15)</f>
        <v>1256552.69</v>
      </c>
      <c r="W15" s="4">
        <f>IF($T15=12,N15,N15*12/$T15)</f>
        <v>63244.76</v>
      </c>
      <c r="X15" s="4">
        <f>IF($T15=12,O15,O15*12/$T15)</f>
        <v>1825655.45</v>
      </c>
      <c r="Y15" s="4">
        <f>IF($T15=12,Q15,Q15*12/$T15)</f>
        <v>578167</v>
      </c>
      <c r="Z15" s="4">
        <f>Y15/P15</f>
        <v>48180.5833333333</v>
      </c>
    </row>
    <row r="16" ht="13.65" customHeight="1">
      <c r="A16" t="s" s="2">
        <v>62</v>
      </c>
      <c r="B16" s="4">
        <v>19</v>
      </c>
      <c r="C16" t="s" s="2">
        <v>63</v>
      </c>
      <c r="D16" s="5">
        <v>30865</v>
      </c>
      <c r="E16" t="s" s="2">
        <v>64</v>
      </c>
      <c r="F16" t="s" s="2">
        <v>65</v>
      </c>
      <c r="G16" t="s" s="2">
        <v>66</v>
      </c>
      <c r="H16" s="5">
        <v>42007</v>
      </c>
      <c r="I16" s="6">
        <v>46331</v>
      </c>
      <c r="J16" s="4">
        <f>IF(COUNTIF($C$2:C16,C16)=1,1,0)</f>
        <v>1</v>
      </c>
      <c r="K16" s="4">
        <v>174000</v>
      </c>
      <c r="L16" s="4">
        <v>228852</v>
      </c>
      <c r="M16" s="4">
        <v>1377003.19</v>
      </c>
      <c r="N16" s="4">
        <v>83199.33</v>
      </c>
      <c r="O16" s="4">
        <f>SUM(L16:N16)</f>
        <v>1689054.52</v>
      </c>
      <c r="P16" s="4">
        <v>9</v>
      </c>
      <c r="Q16" s="4">
        <v>503750</v>
      </c>
      <c r="R16" s="4">
        <f>Q16/P16</f>
        <v>55972.2222222222</v>
      </c>
      <c r="S16" t="s" s="2">
        <f>IF(H16&lt;DATE(2022,10,1),"Yes","No")</f>
        <v>30</v>
      </c>
      <c r="T16" s="4">
        <f>IF(S16="Yes",12,DATEDIF(MAX(H16,DATE(2022,10,1)),DATE(2023,9,30),"m"))</f>
        <v>12</v>
      </c>
      <c r="U16" s="4">
        <f>IF($T16=12,L16,L16*12/$T16)</f>
        <v>228852</v>
      </c>
      <c r="V16" s="4">
        <f>IF($T16=12,M16,M16*12/$T16)</f>
        <v>1377003.19</v>
      </c>
      <c r="W16" s="4">
        <f>IF($T16=12,N16,N16*12/$T16)</f>
        <v>83199.33</v>
      </c>
      <c r="X16" s="4">
        <f>IF($T16=12,O16,O16*12/$T16)</f>
        <v>1689054.52</v>
      </c>
      <c r="Y16" s="4">
        <f>IF($T16=12,Q16,Q16*12/$T16)</f>
        <v>503750</v>
      </c>
      <c r="Z16" s="4">
        <f>Y16/P16</f>
        <v>55972.2222222222</v>
      </c>
    </row>
    <row r="17" ht="13.65" customHeight="1">
      <c r="A17" t="s" s="2">
        <v>67</v>
      </c>
      <c r="B17" s="4">
        <v>31</v>
      </c>
      <c r="C17" t="s" s="2">
        <v>63</v>
      </c>
      <c r="D17" s="5">
        <v>30865</v>
      </c>
      <c r="E17" t="s" s="2">
        <v>64</v>
      </c>
      <c r="F17" t="s" s="2">
        <v>65</v>
      </c>
      <c r="G17" t="s" s="2">
        <v>66</v>
      </c>
      <c r="H17" s="5">
        <v>42007</v>
      </c>
      <c r="I17" s="6">
        <v>46331</v>
      </c>
      <c r="J17" s="4">
        <f>IF(COUNTIF($C$2:C17,C17)=1,1,0)</f>
        <v>0</v>
      </c>
      <c r="K17" s="4">
        <v>174000</v>
      </c>
      <c r="L17" s="4">
        <v>228852</v>
      </c>
      <c r="M17" s="4">
        <v>1377003.19</v>
      </c>
      <c r="N17" s="4">
        <v>83199.33</v>
      </c>
      <c r="O17" s="4">
        <f>SUM(L17:N17)</f>
        <v>1689054.52</v>
      </c>
      <c r="P17" s="4">
        <v>9</v>
      </c>
      <c r="Q17" s="4">
        <v>503750</v>
      </c>
      <c r="R17" s="4">
        <f>Q17/P17</f>
        <v>55972.2222222222</v>
      </c>
      <c r="S17" t="s" s="2">
        <f>IF(H17&lt;DATE(2022,10,1),"Yes","No")</f>
        <v>30</v>
      </c>
      <c r="T17" s="4">
        <f>IF(S17="Yes",12,DATEDIF(MAX(H17,DATE(2022,10,1)),DATE(2023,9,30),"m"))</f>
        <v>12</v>
      </c>
      <c r="U17" s="4">
        <f>IF($T17=12,L17,L17*12/$T17)</f>
        <v>228852</v>
      </c>
      <c r="V17" s="4">
        <f>IF($T17=12,M17,M17*12/$T17)</f>
        <v>1377003.19</v>
      </c>
      <c r="W17" s="4">
        <f>IF($T17=12,N17,N17*12/$T17)</f>
        <v>83199.33</v>
      </c>
      <c r="X17" s="4">
        <f>IF($T17=12,O17,O17*12/$T17)</f>
        <v>1689054.52</v>
      </c>
      <c r="Y17" s="4">
        <f>IF($T17=12,Q17,Q17*12/$T17)</f>
        <v>503750</v>
      </c>
      <c r="Z17" s="4">
        <f>Y17/P17</f>
        <v>55972.2222222222</v>
      </c>
    </row>
    <row r="18" ht="13.65" customHeight="1">
      <c r="A18" t="s" s="2">
        <v>68</v>
      </c>
      <c r="B18" s="4">
        <v>33</v>
      </c>
      <c r="C18" t="s" s="2">
        <v>63</v>
      </c>
      <c r="D18" s="5">
        <v>30865</v>
      </c>
      <c r="E18" t="s" s="2">
        <v>64</v>
      </c>
      <c r="F18" t="s" s="2">
        <v>65</v>
      </c>
      <c r="G18" t="s" s="2">
        <v>66</v>
      </c>
      <c r="H18" s="5">
        <v>42007</v>
      </c>
      <c r="I18" s="6">
        <v>46331</v>
      </c>
      <c r="J18" s="4">
        <f>IF(COUNTIF($C$2:C18,C18)=1,1,0)</f>
        <v>0</v>
      </c>
      <c r="K18" s="4">
        <v>174000</v>
      </c>
      <c r="L18" s="4">
        <v>228852</v>
      </c>
      <c r="M18" s="4">
        <v>1377003.19</v>
      </c>
      <c r="N18" s="4">
        <v>83199.33</v>
      </c>
      <c r="O18" s="4">
        <f>SUM(L18:N18)</f>
        <v>1689054.52</v>
      </c>
      <c r="P18" s="4">
        <v>9</v>
      </c>
      <c r="Q18" s="4">
        <v>503750</v>
      </c>
      <c r="R18" s="4">
        <f>Q18/P18</f>
        <v>55972.2222222222</v>
      </c>
      <c r="S18" t="s" s="2">
        <f>IF(H18&lt;DATE(2022,10,1),"Yes","No")</f>
        <v>30</v>
      </c>
      <c r="T18" s="4">
        <f>IF(S18="Yes",12,DATEDIF(MAX(H18,DATE(2022,10,1)),DATE(2023,9,30),"m"))</f>
        <v>12</v>
      </c>
      <c r="U18" s="4">
        <f>IF($T18=12,L18,L18*12/$T18)</f>
        <v>228852</v>
      </c>
      <c r="V18" s="4">
        <f>IF($T18=12,M18,M18*12/$T18)</f>
        <v>1377003.19</v>
      </c>
      <c r="W18" s="4">
        <f>IF($T18=12,N18,N18*12/$T18)</f>
        <v>83199.33</v>
      </c>
      <c r="X18" s="4">
        <f>IF($T18=12,O18,O18*12/$T18)</f>
        <v>1689054.52</v>
      </c>
      <c r="Y18" s="4">
        <f>IF($T18=12,Q18,Q18*12/$T18)</f>
        <v>503750</v>
      </c>
      <c r="Z18" s="4">
        <f>Y18/P18</f>
        <v>55972.2222222222</v>
      </c>
    </row>
    <row r="19" ht="13.65" customHeight="1">
      <c r="A19" t="s" s="2">
        <v>69</v>
      </c>
      <c r="B19" s="4">
        <v>35</v>
      </c>
      <c r="C19" t="s" s="2">
        <v>63</v>
      </c>
      <c r="D19" s="5">
        <v>30865</v>
      </c>
      <c r="E19" t="s" s="2">
        <v>64</v>
      </c>
      <c r="F19" t="s" s="2">
        <v>65</v>
      </c>
      <c r="G19" t="s" s="2">
        <v>66</v>
      </c>
      <c r="H19" s="5">
        <v>42007</v>
      </c>
      <c r="I19" s="6">
        <v>46331</v>
      </c>
      <c r="J19" s="4">
        <f>IF(COUNTIF($C$2:C19,C19)=1,1,0)</f>
        <v>0</v>
      </c>
      <c r="K19" s="4">
        <v>174000</v>
      </c>
      <c r="L19" s="4">
        <v>228852</v>
      </c>
      <c r="M19" s="4">
        <v>1377003.19</v>
      </c>
      <c r="N19" s="4">
        <v>83199.33</v>
      </c>
      <c r="O19" s="4">
        <f>SUM(L19:N19)</f>
        <v>1689054.52</v>
      </c>
      <c r="P19" s="4">
        <v>9</v>
      </c>
      <c r="Q19" s="4">
        <v>503750</v>
      </c>
      <c r="R19" s="4">
        <f>Q19/P19</f>
        <v>55972.2222222222</v>
      </c>
      <c r="S19" t="s" s="2">
        <f>IF(H19&lt;DATE(2022,10,1),"Yes","No")</f>
        <v>30</v>
      </c>
      <c r="T19" s="4">
        <f>IF(S19="Yes",12,DATEDIF(MAX(H19,DATE(2022,10,1)),DATE(2023,9,30),"m"))</f>
        <v>12</v>
      </c>
      <c r="U19" s="4">
        <f>IF($T19=12,L19,L19*12/$T19)</f>
        <v>228852</v>
      </c>
      <c r="V19" s="4">
        <f>IF($T19=12,M19,M19*12/$T19)</f>
        <v>1377003.19</v>
      </c>
      <c r="W19" s="4">
        <f>IF($T19=12,N19,N19*12/$T19)</f>
        <v>83199.33</v>
      </c>
      <c r="X19" s="4">
        <f>IF($T19=12,O19,O19*12/$T19)</f>
        <v>1689054.52</v>
      </c>
      <c r="Y19" s="4">
        <f>IF($T19=12,Q19,Q19*12/$T19)</f>
        <v>503750</v>
      </c>
      <c r="Z19" s="4">
        <f>Y19/P19</f>
        <v>55972.2222222222</v>
      </c>
    </row>
    <row r="20" ht="13.65" customHeight="1">
      <c r="A20" t="s" s="2">
        <v>70</v>
      </c>
      <c r="B20" s="4">
        <v>41</v>
      </c>
      <c r="C20" t="s" s="2">
        <v>63</v>
      </c>
      <c r="D20" s="5">
        <v>30865</v>
      </c>
      <c r="E20" t="s" s="2">
        <v>64</v>
      </c>
      <c r="F20" t="s" s="2">
        <v>65</v>
      </c>
      <c r="G20" t="s" s="2">
        <v>66</v>
      </c>
      <c r="H20" s="5">
        <v>42007</v>
      </c>
      <c r="I20" s="6">
        <v>46331</v>
      </c>
      <c r="J20" s="4">
        <f>IF(COUNTIF($C$2:C20,C20)=1,1,0)</f>
        <v>0</v>
      </c>
      <c r="K20" s="4">
        <v>174000</v>
      </c>
      <c r="L20" s="4">
        <v>228852</v>
      </c>
      <c r="M20" s="4">
        <v>1377003.19</v>
      </c>
      <c r="N20" s="4">
        <v>83199.33</v>
      </c>
      <c r="O20" s="4">
        <f>SUM(L20:N20)</f>
        <v>1689054.52</v>
      </c>
      <c r="P20" s="4">
        <v>9</v>
      </c>
      <c r="Q20" s="4">
        <v>503750</v>
      </c>
      <c r="R20" s="4">
        <f>Q20/P20</f>
        <v>55972.2222222222</v>
      </c>
      <c r="S20" t="s" s="2">
        <f>IF(H20&lt;DATE(2022,10,1),"Yes","No")</f>
        <v>30</v>
      </c>
      <c r="T20" s="4">
        <f>IF(S20="Yes",12,DATEDIF(MAX(H20,DATE(2022,10,1)),DATE(2023,9,30),"m"))</f>
        <v>12</v>
      </c>
      <c r="U20" s="4">
        <f>IF($T20=12,L20,L20*12/$T20)</f>
        <v>228852</v>
      </c>
      <c r="V20" s="4">
        <f>IF($T20=12,M20,M20*12/$T20)</f>
        <v>1377003.19</v>
      </c>
      <c r="W20" s="4">
        <f>IF($T20=12,N20,N20*12/$T20)</f>
        <v>83199.33</v>
      </c>
      <c r="X20" s="4">
        <f>IF($T20=12,O20,O20*12/$T20)</f>
        <v>1689054.52</v>
      </c>
      <c r="Y20" s="4">
        <f>IF($T20=12,Q20,Q20*12/$T20)</f>
        <v>503750</v>
      </c>
      <c r="Z20" s="4">
        <f>Y20/P20</f>
        <v>55972.2222222222</v>
      </c>
    </row>
    <row r="21" ht="13.65" customHeight="1">
      <c r="A21" t="s" s="2">
        <v>71</v>
      </c>
      <c r="B21" s="4">
        <v>43</v>
      </c>
      <c r="C21" t="s" s="2">
        <v>63</v>
      </c>
      <c r="D21" s="5">
        <v>30865</v>
      </c>
      <c r="E21" t="s" s="2">
        <v>64</v>
      </c>
      <c r="F21" t="s" s="2">
        <v>65</v>
      </c>
      <c r="G21" t="s" s="2">
        <v>66</v>
      </c>
      <c r="H21" s="5">
        <v>42007</v>
      </c>
      <c r="I21" s="6">
        <v>46331</v>
      </c>
      <c r="J21" s="4">
        <f>IF(COUNTIF($C$2:C21,C21)=1,1,0)</f>
        <v>0</v>
      </c>
      <c r="K21" s="4">
        <v>174000</v>
      </c>
      <c r="L21" s="4">
        <v>228852</v>
      </c>
      <c r="M21" s="4">
        <v>1377003.19</v>
      </c>
      <c r="N21" s="4">
        <v>83199.33</v>
      </c>
      <c r="O21" s="4">
        <f>SUM(L21:N21)</f>
        <v>1689054.52</v>
      </c>
      <c r="P21" s="4">
        <v>9</v>
      </c>
      <c r="Q21" s="4">
        <v>503750</v>
      </c>
      <c r="R21" s="4">
        <f>Q21/P21</f>
        <v>55972.2222222222</v>
      </c>
      <c r="S21" t="s" s="2">
        <f>IF(H21&lt;DATE(2022,10,1),"Yes","No")</f>
        <v>30</v>
      </c>
      <c r="T21" s="4">
        <f>IF(S21="Yes",12,DATEDIF(MAX(H21,DATE(2022,10,1)),DATE(2023,9,30),"m"))</f>
        <v>12</v>
      </c>
      <c r="U21" s="4">
        <f>IF($T21=12,L21,L21*12/$T21)</f>
        <v>228852</v>
      </c>
      <c r="V21" s="4">
        <f>IF($T21=12,M21,M21*12/$T21)</f>
        <v>1377003.19</v>
      </c>
      <c r="W21" s="4">
        <f>IF($T21=12,N21,N21*12/$T21)</f>
        <v>83199.33</v>
      </c>
      <c r="X21" s="4">
        <f>IF($T21=12,O21,O21*12/$T21)</f>
        <v>1689054.52</v>
      </c>
      <c r="Y21" s="4">
        <f>IF($T21=12,Q21,Q21*12/$T21)</f>
        <v>503750</v>
      </c>
      <c r="Z21" s="4">
        <f>Y21/P21</f>
        <v>55972.2222222222</v>
      </c>
    </row>
    <row r="22" ht="13.65" customHeight="1">
      <c r="A22" t="s" s="2">
        <v>72</v>
      </c>
      <c r="B22" s="4">
        <v>45</v>
      </c>
      <c r="C22" t="s" s="2">
        <v>63</v>
      </c>
      <c r="D22" s="5">
        <v>30865</v>
      </c>
      <c r="E22" t="s" s="2">
        <v>64</v>
      </c>
      <c r="F22" t="s" s="2">
        <v>65</v>
      </c>
      <c r="G22" t="s" s="2">
        <v>66</v>
      </c>
      <c r="H22" s="5">
        <v>42007</v>
      </c>
      <c r="I22" s="6">
        <v>46331</v>
      </c>
      <c r="J22" s="4">
        <f>IF(COUNTIF($C$2:C22,C22)=1,1,0)</f>
        <v>0</v>
      </c>
      <c r="K22" s="4">
        <v>174000</v>
      </c>
      <c r="L22" s="4">
        <v>228852</v>
      </c>
      <c r="M22" s="4">
        <v>1377003.19</v>
      </c>
      <c r="N22" s="4">
        <v>83199.33</v>
      </c>
      <c r="O22" s="4">
        <f>SUM(L22:N22)</f>
        <v>1689054.52</v>
      </c>
      <c r="P22" s="4">
        <v>9</v>
      </c>
      <c r="Q22" s="4">
        <v>503750</v>
      </c>
      <c r="R22" s="4">
        <f>Q22/P22</f>
        <v>55972.2222222222</v>
      </c>
      <c r="S22" t="s" s="2">
        <f>IF(H22&lt;DATE(2022,10,1),"Yes","No")</f>
        <v>30</v>
      </c>
      <c r="T22" s="4">
        <f>IF(S22="Yes",12,DATEDIF(MAX(H22,DATE(2022,10,1)),DATE(2023,9,30),"m"))</f>
        <v>12</v>
      </c>
      <c r="U22" s="4">
        <f>IF($T22=12,L22,L22*12/$T22)</f>
        <v>228852</v>
      </c>
      <c r="V22" s="4">
        <f>IF($T22=12,M22,M22*12/$T22)</f>
        <v>1377003.19</v>
      </c>
      <c r="W22" s="4">
        <f>IF($T22=12,N22,N22*12/$T22)</f>
        <v>83199.33</v>
      </c>
      <c r="X22" s="4">
        <f>IF($T22=12,O22,O22*12/$T22)</f>
        <v>1689054.52</v>
      </c>
      <c r="Y22" s="4">
        <f>IF($T22=12,Q22,Q22*12/$T22)</f>
        <v>503750</v>
      </c>
      <c r="Z22" s="4">
        <f>Y22/P22</f>
        <v>55972.2222222222</v>
      </c>
    </row>
    <row r="23" ht="13.65" customHeight="1">
      <c r="A23" t="s" s="2">
        <v>73</v>
      </c>
      <c r="B23" s="4">
        <v>49</v>
      </c>
      <c r="C23" t="s" s="2">
        <v>63</v>
      </c>
      <c r="D23" s="5">
        <v>30865</v>
      </c>
      <c r="E23" t="s" s="2">
        <v>64</v>
      </c>
      <c r="F23" t="s" s="2">
        <v>65</v>
      </c>
      <c r="G23" t="s" s="2">
        <v>66</v>
      </c>
      <c r="H23" s="5">
        <v>42007</v>
      </c>
      <c r="I23" s="6">
        <v>46331</v>
      </c>
      <c r="J23" s="4">
        <f>IF(COUNTIF($C$2:C23,C23)=1,1,0)</f>
        <v>0</v>
      </c>
      <c r="K23" s="4">
        <v>174000</v>
      </c>
      <c r="L23" s="4">
        <v>228852</v>
      </c>
      <c r="M23" s="4">
        <v>1377003.19</v>
      </c>
      <c r="N23" s="4">
        <v>83199.33</v>
      </c>
      <c r="O23" s="4">
        <f>SUM(L23:N23)</f>
        <v>1689054.52</v>
      </c>
      <c r="P23" s="4">
        <v>9</v>
      </c>
      <c r="Q23" s="4">
        <v>503750</v>
      </c>
      <c r="R23" s="4">
        <f>Q23/P23</f>
        <v>55972.2222222222</v>
      </c>
      <c r="S23" t="s" s="2">
        <f>IF(H23&lt;DATE(2022,10,1),"Yes","No")</f>
        <v>30</v>
      </c>
      <c r="T23" s="4">
        <f>IF(S23="Yes",12,DATEDIF(MAX(H23,DATE(2022,10,1)),DATE(2023,9,30),"m"))</f>
        <v>12</v>
      </c>
      <c r="U23" s="4">
        <f>IF($T23=12,L23,L23*12/$T23)</f>
        <v>228852</v>
      </c>
      <c r="V23" s="4">
        <f>IF($T23=12,M23,M23*12/$T23)</f>
        <v>1377003.19</v>
      </c>
      <c r="W23" s="4">
        <f>IF($T23=12,N23,N23*12/$T23)</f>
        <v>83199.33</v>
      </c>
      <c r="X23" s="4">
        <f>IF($T23=12,O23,O23*12/$T23)</f>
        <v>1689054.52</v>
      </c>
      <c r="Y23" s="4">
        <f>IF($T23=12,Q23,Q23*12/$T23)</f>
        <v>503750</v>
      </c>
      <c r="Z23" s="4">
        <f>Y23/P23</f>
        <v>55972.2222222222</v>
      </c>
    </row>
    <row r="24" ht="13.65" customHeight="1">
      <c r="A24" t="s" s="2">
        <v>74</v>
      </c>
      <c r="B24" s="4">
        <v>57</v>
      </c>
      <c r="C24" t="s" s="2">
        <v>63</v>
      </c>
      <c r="D24" s="5">
        <v>30865</v>
      </c>
      <c r="E24" t="s" s="2">
        <v>64</v>
      </c>
      <c r="F24" t="s" s="2">
        <v>65</v>
      </c>
      <c r="G24" t="s" s="2">
        <v>66</v>
      </c>
      <c r="H24" s="5">
        <v>42007</v>
      </c>
      <c r="I24" s="6">
        <v>46331</v>
      </c>
      <c r="J24" s="4">
        <f>IF(COUNTIF($C$2:C24,C24)=1,1,0)</f>
        <v>0</v>
      </c>
      <c r="K24" s="4">
        <v>174000</v>
      </c>
      <c r="L24" s="4">
        <v>228852</v>
      </c>
      <c r="M24" s="4">
        <v>1377003.19</v>
      </c>
      <c r="N24" s="4">
        <v>83199.33</v>
      </c>
      <c r="O24" s="4">
        <f>SUM(L24:N24)</f>
        <v>1689054.52</v>
      </c>
      <c r="P24" s="4">
        <v>9</v>
      </c>
      <c r="Q24" s="4">
        <v>503750</v>
      </c>
      <c r="R24" s="4">
        <f>Q24/P24</f>
        <v>55972.2222222222</v>
      </c>
      <c r="S24" t="s" s="2">
        <f>IF(H24&lt;DATE(2022,10,1),"Yes","No")</f>
        <v>30</v>
      </c>
      <c r="T24" s="4">
        <f>IF(S24="Yes",12,DATEDIF(MAX(H24,DATE(2022,10,1)),DATE(2023,9,30),"m"))</f>
        <v>12</v>
      </c>
      <c r="U24" s="4">
        <f>IF($T24=12,L24,L24*12/$T24)</f>
        <v>228852</v>
      </c>
      <c r="V24" s="4">
        <f>IF($T24=12,M24,M24*12/$T24)</f>
        <v>1377003.19</v>
      </c>
      <c r="W24" s="4">
        <f>IF($T24=12,N24,N24*12/$T24)</f>
        <v>83199.33</v>
      </c>
      <c r="X24" s="4">
        <f>IF($T24=12,O24,O24*12/$T24)</f>
        <v>1689054.52</v>
      </c>
      <c r="Y24" s="4">
        <f>IF($T24=12,Q24,Q24*12/$T24)</f>
        <v>503750</v>
      </c>
      <c r="Z24" s="4">
        <f>Y24/P24</f>
        <v>55972.2222222222</v>
      </c>
    </row>
    <row r="25" ht="13.65" customHeight="1">
      <c r="A25" t="s" s="2">
        <v>75</v>
      </c>
      <c r="B25" s="4">
        <v>77</v>
      </c>
      <c r="C25" t="s" s="2">
        <v>63</v>
      </c>
      <c r="D25" s="5">
        <v>30865</v>
      </c>
      <c r="E25" t="s" s="2">
        <v>64</v>
      </c>
      <c r="F25" t="s" s="2">
        <v>65</v>
      </c>
      <c r="G25" t="s" s="2">
        <v>66</v>
      </c>
      <c r="H25" s="5">
        <v>42007</v>
      </c>
      <c r="I25" s="6">
        <v>46331</v>
      </c>
      <c r="J25" s="4">
        <f>IF(COUNTIF($C$2:C25,C25)=1,1,0)</f>
        <v>0</v>
      </c>
      <c r="K25" s="4">
        <v>174000</v>
      </c>
      <c r="L25" s="4">
        <v>228852</v>
      </c>
      <c r="M25" s="4">
        <v>1377003.19</v>
      </c>
      <c r="N25" s="4">
        <v>83199.33</v>
      </c>
      <c r="O25" s="4">
        <f>SUM(L25:N25)</f>
        <v>1689054.52</v>
      </c>
      <c r="P25" s="4">
        <v>9</v>
      </c>
      <c r="Q25" s="4">
        <v>503750</v>
      </c>
      <c r="R25" s="4">
        <f>Q25/P25</f>
        <v>55972.2222222222</v>
      </c>
      <c r="S25" t="s" s="2">
        <f>IF(H25&lt;DATE(2022,10,1),"Yes","No")</f>
        <v>30</v>
      </c>
      <c r="T25" s="4">
        <f>IF(S25="Yes",12,DATEDIF(MAX(H25,DATE(2022,10,1)),DATE(2023,9,30),"m"))</f>
        <v>12</v>
      </c>
      <c r="U25" s="4">
        <f>IF($T25=12,L25,L25*12/$T25)</f>
        <v>228852</v>
      </c>
      <c r="V25" s="4">
        <f>IF($T25=12,M25,M25*12/$T25)</f>
        <v>1377003.19</v>
      </c>
      <c r="W25" s="4">
        <f>IF($T25=12,N25,N25*12/$T25)</f>
        <v>83199.33</v>
      </c>
      <c r="X25" s="4">
        <f>IF($T25=12,O25,O25*12/$T25)</f>
        <v>1689054.52</v>
      </c>
      <c r="Y25" s="4">
        <f>IF($T25=12,Q25,Q25*12/$T25)</f>
        <v>503750</v>
      </c>
      <c r="Z25" s="4">
        <f>Y25/P25</f>
        <v>55972.2222222222</v>
      </c>
    </row>
    <row r="26" ht="13.65" customHeight="1">
      <c r="A26" t="s" s="2">
        <v>53</v>
      </c>
      <c r="B26" s="4">
        <v>83</v>
      </c>
      <c r="C26" t="s" s="2">
        <v>63</v>
      </c>
      <c r="D26" s="5">
        <v>30865</v>
      </c>
      <c r="E26" t="s" s="2">
        <v>64</v>
      </c>
      <c r="F26" t="s" s="2">
        <v>65</v>
      </c>
      <c r="G26" t="s" s="2">
        <v>66</v>
      </c>
      <c r="H26" s="5">
        <v>42007</v>
      </c>
      <c r="I26" s="6">
        <v>46331</v>
      </c>
      <c r="J26" s="4">
        <f>IF(COUNTIF($C$2:C26,C26)=1,1,0)</f>
        <v>0</v>
      </c>
      <c r="K26" s="4">
        <v>174000</v>
      </c>
      <c r="L26" s="4">
        <v>228852</v>
      </c>
      <c r="M26" s="4">
        <v>1377003.19</v>
      </c>
      <c r="N26" s="4">
        <v>83199.33</v>
      </c>
      <c r="O26" s="4">
        <f>SUM(L26:N26)</f>
        <v>1689054.52</v>
      </c>
      <c r="P26" s="4">
        <v>9</v>
      </c>
      <c r="Q26" s="4">
        <v>503750</v>
      </c>
      <c r="R26" s="4">
        <f>Q26/P26</f>
        <v>55972.2222222222</v>
      </c>
      <c r="S26" t="s" s="2">
        <f>IF(H26&lt;DATE(2022,10,1),"Yes","No")</f>
        <v>30</v>
      </c>
      <c r="T26" s="4">
        <f>IF(S26="Yes",12,DATEDIF(MAX(H26,DATE(2022,10,1)),DATE(2023,9,30),"m"))</f>
        <v>12</v>
      </c>
      <c r="U26" s="4">
        <f>IF($T26=12,L26,L26*12/$T26)</f>
        <v>228852</v>
      </c>
      <c r="V26" s="4">
        <f>IF($T26=12,M26,M26*12/$T26)</f>
        <v>1377003.19</v>
      </c>
      <c r="W26" s="4">
        <f>IF($T26=12,N26,N26*12/$T26)</f>
        <v>83199.33</v>
      </c>
      <c r="X26" s="4">
        <f>IF($T26=12,O26,O26*12/$T26)</f>
        <v>1689054.52</v>
      </c>
      <c r="Y26" s="4">
        <f>IF($T26=12,Q26,Q26*12/$T26)</f>
        <v>503750</v>
      </c>
      <c r="Z26" s="4">
        <f>Y26/P26</f>
        <v>55972.2222222222</v>
      </c>
    </row>
    <row r="27" ht="13.65" customHeight="1">
      <c r="A27" t="s" s="2">
        <v>76</v>
      </c>
      <c r="B27" s="4">
        <v>95</v>
      </c>
      <c r="C27" t="s" s="2">
        <v>63</v>
      </c>
      <c r="D27" s="5">
        <v>30865</v>
      </c>
      <c r="E27" t="s" s="2">
        <v>64</v>
      </c>
      <c r="F27" t="s" s="2">
        <v>65</v>
      </c>
      <c r="G27" t="s" s="2">
        <v>66</v>
      </c>
      <c r="H27" s="5">
        <v>42007</v>
      </c>
      <c r="I27" s="6">
        <v>46331</v>
      </c>
      <c r="J27" s="4">
        <f>IF(COUNTIF($C$2:C27,C27)=1,1,0)</f>
        <v>0</v>
      </c>
      <c r="K27" s="4">
        <v>174000</v>
      </c>
      <c r="L27" s="4">
        <v>228852</v>
      </c>
      <c r="M27" s="4">
        <v>1377003.19</v>
      </c>
      <c r="N27" s="4">
        <v>83199.33</v>
      </c>
      <c r="O27" s="4">
        <f>SUM(L27:N27)</f>
        <v>1689054.52</v>
      </c>
      <c r="P27" s="4">
        <v>9</v>
      </c>
      <c r="Q27" s="4">
        <v>503750</v>
      </c>
      <c r="R27" s="4">
        <f>Q27/P27</f>
        <v>55972.2222222222</v>
      </c>
      <c r="S27" t="s" s="2">
        <f>IF(H27&lt;DATE(2022,10,1),"Yes","No")</f>
        <v>30</v>
      </c>
      <c r="T27" s="4">
        <f>IF(S27="Yes",12,DATEDIF(MAX(H27,DATE(2022,10,1)),DATE(2023,9,30),"m"))</f>
        <v>12</v>
      </c>
      <c r="U27" s="4">
        <f>IF($T27=12,L27,L27*12/$T27)</f>
        <v>228852</v>
      </c>
      <c r="V27" s="4">
        <f>IF($T27=12,M27,M27*12/$T27)</f>
        <v>1377003.19</v>
      </c>
      <c r="W27" s="4">
        <f>IF($T27=12,N27,N27*12/$T27)</f>
        <v>83199.33</v>
      </c>
      <c r="X27" s="4">
        <f>IF($T27=12,O27,O27*12/$T27)</f>
        <v>1689054.52</v>
      </c>
      <c r="Y27" s="4">
        <f>IF($T27=12,Q27,Q27*12/$T27)</f>
        <v>503750</v>
      </c>
      <c r="Z27" s="4">
        <f>Y27/P27</f>
        <v>55972.2222222222</v>
      </c>
    </row>
    <row r="28" ht="13.65" customHeight="1">
      <c r="A28" t="s" s="2">
        <v>77</v>
      </c>
      <c r="B28" s="4">
        <v>89</v>
      </c>
      <c r="C28" t="s" s="2">
        <v>63</v>
      </c>
      <c r="D28" s="5">
        <v>30865</v>
      </c>
      <c r="E28" t="s" s="2">
        <v>64</v>
      </c>
      <c r="F28" t="s" s="2">
        <v>65</v>
      </c>
      <c r="G28" t="s" s="2">
        <v>66</v>
      </c>
      <c r="H28" s="5">
        <v>42007</v>
      </c>
      <c r="I28" s="6">
        <v>46331</v>
      </c>
      <c r="J28" s="4">
        <f>IF(COUNTIF($C$2:C28,C28)=1,1,0)</f>
        <v>0</v>
      </c>
      <c r="K28" s="4">
        <v>174000</v>
      </c>
      <c r="L28" s="4">
        <v>228852</v>
      </c>
      <c r="M28" s="4">
        <v>1377003.19</v>
      </c>
      <c r="N28" s="4">
        <v>83199.33</v>
      </c>
      <c r="O28" s="4">
        <f>SUM(L28:N28)</f>
        <v>1689054.52</v>
      </c>
      <c r="P28" s="4">
        <v>9</v>
      </c>
      <c r="Q28" s="4">
        <v>503750</v>
      </c>
      <c r="R28" s="4">
        <f>Q28/P28</f>
        <v>55972.2222222222</v>
      </c>
      <c r="S28" t="s" s="2">
        <f>IF(H28&lt;DATE(2022,10,1),"Yes","No")</f>
        <v>30</v>
      </c>
      <c r="T28" s="4">
        <f>IF(S28="Yes",12,DATEDIF(MAX(H28,DATE(2022,10,1)),DATE(2023,9,30),"m"))</f>
        <v>12</v>
      </c>
      <c r="U28" s="4">
        <f>IF($T28=12,L28,L28*12/$T28)</f>
        <v>228852</v>
      </c>
      <c r="V28" s="4">
        <f>IF($T28=12,M28,M28*12/$T28)</f>
        <v>1377003.19</v>
      </c>
      <c r="W28" s="4">
        <f>IF($T28=12,N28,N28*12/$T28)</f>
        <v>83199.33</v>
      </c>
      <c r="X28" s="4">
        <f>IF($T28=12,O28,O28*12/$T28)</f>
        <v>1689054.52</v>
      </c>
      <c r="Y28" s="4">
        <f>IF($T28=12,Q28,Q28*12/$T28)</f>
        <v>503750</v>
      </c>
      <c r="Z28" s="4">
        <f>Y28/P28</f>
        <v>55972.2222222222</v>
      </c>
    </row>
    <row r="29" ht="13.65" customHeight="1">
      <c r="A29" t="s" s="2">
        <v>78</v>
      </c>
      <c r="B29" s="4">
        <v>113</v>
      </c>
      <c r="C29" t="s" s="2">
        <v>63</v>
      </c>
      <c r="D29" s="5">
        <v>30865</v>
      </c>
      <c r="E29" t="s" s="2">
        <v>64</v>
      </c>
      <c r="F29" t="s" s="2">
        <v>65</v>
      </c>
      <c r="G29" t="s" s="2">
        <v>66</v>
      </c>
      <c r="H29" s="5">
        <v>42007</v>
      </c>
      <c r="I29" s="6">
        <v>46331</v>
      </c>
      <c r="J29" s="4">
        <f>IF(COUNTIF($C$2:C29,C29)=1,1,0)</f>
        <v>0</v>
      </c>
      <c r="K29" s="4">
        <v>174000</v>
      </c>
      <c r="L29" s="4">
        <v>228852</v>
      </c>
      <c r="M29" s="4">
        <v>1377003.19</v>
      </c>
      <c r="N29" s="4">
        <v>83199.33</v>
      </c>
      <c r="O29" s="4">
        <f>SUM(L29:N29)</f>
        <v>1689054.52</v>
      </c>
      <c r="P29" s="4">
        <v>9</v>
      </c>
      <c r="Q29" s="4">
        <v>503750</v>
      </c>
      <c r="R29" s="4">
        <f>Q29/P29</f>
        <v>55972.2222222222</v>
      </c>
      <c r="S29" t="s" s="2">
        <f>IF(H29&lt;DATE(2022,10,1),"Yes","No")</f>
        <v>30</v>
      </c>
      <c r="T29" s="4">
        <f>IF(S29="Yes",12,DATEDIF(MAX(H29,DATE(2022,10,1)),DATE(2023,9,30),"m"))</f>
        <v>12</v>
      </c>
      <c r="U29" s="4">
        <f>IF($T29=12,L29,L29*12/$T29)</f>
        <v>228852</v>
      </c>
      <c r="V29" s="4">
        <f>IF($T29=12,M29,M29*12/$T29)</f>
        <v>1377003.19</v>
      </c>
      <c r="W29" s="4">
        <f>IF($T29=12,N29,N29*12/$T29)</f>
        <v>83199.33</v>
      </c>
      <c r="X29" s="4">
        <f>IF($T29=12,O29,O29*12/$T29)</f>
        <v>1689054.52</v>
      </c>
      <c r="Y29" s="4">
        <f>IF($T29=12,Q29,Q29*12/$T29)</f>
        <v>503750</v>
      </c>
      <c r="Z29" s="4">
        <f>Y29/P29</f>
        <v>55972.2222222222</v>
      </c>
    </row>
    <row r="30" ht="13.65" customHeight="1">
      <c r="A30" t="s" s="2">
        <v>79</v>
      </c>
      <c r="B30" s="4">
        <v>115</v>
      </c>
      <c r="C30" t="s" s="2">
        <v>63</v>
      </c>
      <c r="D30" s="5">
        <v>30865</v>
      </c>
      <c r="E30" t="s" s="2">
        <v>64</v>
      </c>
      <c r="F30" t="s" s="2">
        <v>65</v>
      </c>
      <c r="G30" t="s" s="2">
        <v>66</v>
      </c>
      <c r="H30" s="5">
        <v>42007</v>
      </c>
      <c r="I30" s="6">
        <v>46331</v>
      </c>
      <c r="J30" s="4">
        <f>IF(COUNTIF($C$2:C30,C30)=1,1,0)</f>
        <v>0</v>
      </c>
      <c r="K30" s="4">
        <v>174000</v>
      </c>
      <c r="L30" s="4">
        <v>228852</v>
      </c>
      <c r="M30" s="4">
        <v>1377003.19</v>
      </c>
      <c r="N30" s="4">
        <v>83199.33</v>
      </c>
      <c r="O30" s="4">
        <f>SUM(L30:N30)</f>
        <v>1689054.52</v>
      </c>
      <c r="P30" s="4">
        <v>9</v>
      </c>
      <c r="Q30" s="4">
        <v>503750</v>
      </c>
      <c r="R30" s="4">
        <f>Q30/P30</f>
        <v>55972.2222222222</v>
      </c>
      <c r="S30" t="s" s="2">
        <f>IF(H30&lt;DATE(2022,10,1),"Yes","No")</f>
        <v>30</v>
      </c>
      <c r="T30" s="4">
        <f>IF(S30="Yes",12,DATEDIF(MAX(H30,DATE(2022,10,1)),DATE(2023,9,30),"m"))</f>
        <v>12</v>
      </c>
      <c r="U30" s="4">
        <f>IF($T30=12,L30,L30*12/$T30)</f>
        <v>228852</v>
      </c>
      <c r="V30" s="4">
        <f>IF($T30=12,M30,M30*12/$T30)</f>
        <v>1377003.19</v>
      </c>
      <c r="W30" s="4">
        <f>IF($T30=12,N30,N30*12/$T30)</f>
        <v>83199.33</v>
      </c>
      <c r="X30" s="4">
        <f>IF($T30=12,O30,O30*12/$T30)</f>
        <v>1689054.52</v>
      </c>
      <c r="Y30" s="4">
        <f>IF($T30=12,Q30,Q30*12/$T30)</f>
        <v>503750</v>
      </c>
      <c r="Z30" s="4">
        <f>Y30/P30</f>
        <v>55972.2222222222</v>
      </c>
    </row>
    <row r="31" ht="13.65" customHeight="1">
      <c r="A31" t="s" s="2">
        <v>80</v>
      </c>
      <c r="B31" s="4">
        <v>5</v>
      </c>
      <c r="C31" t="s" s="2">
        <v>81</v>
      </c>
      <c r="D31" s="5">
        <v>19963</v>
      </c>
      <c r="E31" t="s" s="2">
        <v>27</v>
      </c>
      <c r="F31" t="s" s="2">
        <v>82</v>
      </c>
      <c r="G31" t="s" s="2">
        <v>83</v>
      </c>
      <c r="H31" s="5">
        <v>42738</v>
      </c>
      <c r="I31" s="6">
        <v>46331</v>
      </c>
      <c r="J31" s="4">
        <f>IF(COUNTIF($C$2:C31,C31)=1,1,0)</f>
        <v>1</v>
      </c>
      <c r="K31" s="4">
        <v>174000</v>
      </c>
      <c r="L31" s="4">
        <v>339261</v>
      </c>
      <c r="M31" s="4">
        <v>1489666</v>
      </c>
      <c r="N31" s="4">
        <v>36509</v>
      </c>
      <c r="O31" s="4">
        <f>SUM(L31:N31)</f>
        <v>1865436</v>
      </c>
      <c r="P31" s="4">
        <v>16</v>
      </c>
      <c r="Q31" s="4">
        <v>1268210</v>
      </c>
      <c r="R31" s="4">
        <f>Q31/P31</f>
        <v>79263.125</v>
      </c>
      <c r="S31" t="s" s="2">
        <f>IF(H31&lt;DATE(2022,10,1),"Yes","No")</f>
        <v>30</v>
      </c>
      <c r="T31" s="4">
        <f>IF(S31="Yes",12,DATEDIF(MAX(H31,DATE(2022,10,1)),DATE(2023,9,30),"m"))</f>
        <v>12</v>
      </c>
      <c r="U31" s="4">
        <f>IF($T31=12,L31,L31*12/$T31)</f>
        <v>339261</v>
      </c>
      <c r="V31" s="4">
        <f>IF($T31=12,M31,M31*12/$T31)</f>
        <v>1489666</v>
      </c>
      <c r="W31" s="4">
        <f>IF($T31=12,N31,N31*12/$T31)</f>
        <v>36509</v>
      </c>
      <c r="X31" s="4">
        <f>IF($T31=12,O31,O31*12/$T31)</f>
        <v>1865436</v>
      </c>
      <c r="Y31" s="4">
        <f>IF($T31=12,Q31,Q31*12/$T31)</f>
        <v>1268210</v>
      </c>
      <c r="Z31" s="4">
        <f>Y31/P31</f>
        <v>79263.125</v>
      </c>
    </row>
    <row r="32" ht="13.65" customHeight="1">
      <c r="A32" t="s" s="2">
        <v>25</v>
      </c>
      <c r="B32" s="4">
        <v>61</v>
      </c>
      <c r="C32" t="s" s="2">
        <v>81</v>
      </c>
      <c r="D32" s="5">
        <v>19963</v>
      </c>
      <c r="E32" t="s" s="2">
        <v>27</v>
      </c>
      <c r="F32" t="s" s="2">
        <v>82</v>
      </c>
      <c r="G32" t="s" s="2">
        <v>84</v>
      </c>
      <c r="H32" s="5">
        <v>42738</v>
      </c>
      <c r="I32" s="6">
        <v>46331</v>
      </c>
      <c r="J32" s="4">
        <f>IF(COUNTIF($C$2:C32,C32)=1,1,0)</f>
        <v>0</v>
      </c>
      <c r="K32" s="4">
        <v>174000</v>
      </c>
      <c r="L32" s="4">
        <v>339261</v>
      </c>
      <c r="M32" s="4">
        <v>1489666</v>
      </c>
      <c r="N32" s="4">
        <v>36509</v>
      </c>
      <c r="O32" s="4">
        <f>SUM(L32:N32)</f>
        <v>1865436</v>
      </c>
      <c r="P32" s="4">
        <v>16</v>
      </c>
      <c r="Q32" s="4">
        <v>1268210</v>
      </c>
      <c r="R32" s="4">
        <f>Q32/P32</f>
        <v>79263.125</v>
      </c>
      <c r="S32" t="s" s="2">
        <f>IF(H32&lt;DATE(2022,10,1),"Yes","No")</f>
        <v>30</v>
      </c>
      <c r="T32" s="4">
        <f>IF(S32="Yes",12,DATEDIF(MAX(H32,DATE(2022,10,1)),DATE(2023,9,30),"m"))</f>
        <v>12</v>
      </c>
      <c r="U32" s="4">
        <f>IF($T32=12,L32,L32*12/$T32)</f>
        <v>339261</v>
      </c>
      <c r="V32" s="4">
        <f>IF($T32=12,M32,M32*12/$T32)</f>
        <v>1489666</v>
      </c>
      <c r="W32" s="4">
        <f>IF($T32=12,N32,N32*12/$T32)</f>
        <v>36509</v>
      </c>
      <c r="X32" s="4">
        <f>IF($T32=12,O32,O32*12/$T32)</f>
        <v>1865436</v>
      </c>
      <c r="Y32" s="4">
        <f>IF($T32=12,Q32,Q32*12/$T32)</f>
        <v>1268210</v>
      </c>
      <c r="Z32" s="4">
        <f>Y32/P32</f>
        <v>79263.125</v>
      </c>
    </row>
    <row r="33" ht="13.65" customHeight="1">
      <c r="A33" t="s" s="2">
        <v>85</v>
      </c>
      <c r="B33" s="4">
        <v>55</v>
      </c>
      <c r="C33" t="s" s="2">
        <v>86</v>
      </c>
      <c r="D33" s="5">
        <v>20939</v>
      </c>
      <c r="E33" t="s" s="2">
        <v>27</v>
      </c>
      <c r="F33" t="s" s="2">
        <v>87</v>
      </c>
      <c r="G33" t="s" s="2">
        <v>88</v>
      </c>
      <c r="H33" s="5">
        <v>43417</v>
      </c>
      <c r="I33" s="6">
        <v>46331</v>
      </c>
      <c r="J33" s="4">
        <f>IF(COUNTIF($C$2:C33,C33)=1,1,0)</f>
        <v>1</v>
      </c>
      <c r="K33" s="4">
        <v>174000</v>
      </c>
      <c r="L33" s="4">
        <v>202191</v>
      </c>
      <c r="M33" s="4">
        <v>1505643.13</v>
      </c>
      <c r="N33" s="4">
        <v>56300.76</v>
      </c>
      <c r="O33" s="4">
        <f>SUM(L33:N33)</f>
        <v>1764134.89</v>
      </c>
      <c r="P33" s="4">
        <v>12</v>
      </c>
      <c r="Q33" s="4">
        <v>570250</v>
      </c>
      <c r="R33" s="4">
        <f>Q33/P33</f>
        <v>47520.8333333333</v>
      </c>
      <c r="S33" t="s" s="2">
        <f>IF(H33&lt;DATE(2022,10,1),"Yes","No")</f>
        <v>30</v>
      </c>
      <c r="T33" s="4">
        <f>IF(S33="Yes",12,DATEDIF(MAX(H33,DATE(2022,10,1)),DATE(2023,9,30),"m"))</f>
        <v>12</v>
      </c>
      <c r="U33" s="4">
        <f>IF($T33=12,L33,L33*12/$T33)</f>
        <v>202191</v>
      </c>
      <c r="V33" s="4">
        <f>IF($T33=12,M33,M33*12/$T33)</f>
        <v>1505643.13</v>
      </c>
      <c r="W33" s="4">
        <f>IF($T33=12,N33,N33*12/$T33)</f>
        <v>56300.76</v>
      </c>
      <c r="X33" s="4">
        <f>IF($T33=12,O33,O33*12/$T33)</f>
        <v>1764134.89</v>
      </c>
      <c r="Y33" s="4">
        <f>IF($T33=12,Q33,Q33*12/$T33)</f>
        <v>570250</v>
      </c>
      <c r="Z33" s="4">
        <f>Y33/P33</f>
        <v>47520.8333333333</v>
      </c>
    </row>
    <row r="34" ht="13.65" customHeight="1">
      <c r="A34" t="s" s="2">
        <v>89</v>
      </c>
      <c r="B34" s="4">
        <v>73</v>
      </c>
      <c r="C34" t="s" s="2">
        <v>86</v>
      </c>
      <c r="D34" s="5">
        <v>20939</v>
      </c>
      <c r="E34" t="s" s="2">
        <v>27</v>
      </c>
      <c r="F34" t="s" s="2">
        <v>87</v>
      </c>
      <c r="G34" t="s" s="2">
        <v>88</v>
      </c>
      <c r="H34" s="5">
        <v>43417</v>
      </c>
      <c r="I34" s="6">
        <v>46331</v>
      </c>
      <c r="J34" s="4">
        <f>IF(COUNTIF($C$2:C34,C34)=1,1,0)</f>
        <v>0</v>
      </c>
      <c r="K34" s="4">
        <v>174000</v>
      </c>
      <c r="L34" s="4">
        <v>202191</v>
      </c>
      <c r="M34" s="4">
        <v>1505643.13</v>
      </c>
      <c r="N34" s="4">
        <v>56300.76</v>
      </c>
      <c r="O34" s="4">
        <f>SUM(L34:N34)</f>
        <v>1764134.89</v>
      </c>
      <c r="P34" s="4">
        <v>12</v>
      </c>
      <c r="Q34" s="4">
        <v>570250</v>
      </c>
      <c r="R34" s="4">
        <f>Q34/P34</f>
        <v>47520.8333333333</v>
      </c>
      <c r="S34" t="s" s="2">
        <f>IF(H34&lt;DATE(2022,10,1),"Yes","No")</f>
        <v>30</v>
      </c>
      <c r="T34" s="4">
        <f>IF(S34="Yes",12,DATEDIF(MAX(H34,DATE(2022,10,1)),DATE(2023,9,30),"m"))</f>
        <v>12</v>
      </c>
      <c r="U34" s="4">
        <f>IF($T34=12,L34,L34*12/$T34)</f>
        <v>202191</v>
      </c>
      <c r="V34" s="4">
        <f>IF($T34=12,M34,M34*12/$T34)</f>
        <v>1505643.13</v>
      </c>
      <c r="W34" s="4">
        <f>IF($T34=12,N34,N34*12/$T34)</f>
        <v>56300.76</v>
      </c>
      <c r="X34" s="4">
        <f>IF($T34=12,O34,O34*12/$T34)</f>
        <v>1764134.89</v>
      </c>
      <c r="Y34" s="4">
        <f>IF($T34=12,Q34,Q34*12/$T34)</f>
        <v>570250</v>
      </c>
      <c r="Z34" s="4">
        <f>Y34/P34</f>
        <v>47520.8333333333</v>
      </c>
    </row>
    <row r="35" ht="13.65" customHeight="1">
      <c r="A35" t="s" s="2">
        <v>80</v>
      </c>
      <c r="B35" s="4">
        <v>5</v>
      </c>
      <c r="C35" t="s" s="2">
        <v>90</v>
      </c>
      <c r="D35" s="5">
        <v>32794</v>
      </c>
      <c r="E35" t="s" s="2">
        <v>27</v>
      </c>
      <c r="F35" t="s" s="2">
        <v>91</v>
      </c>
      <c r="G35" t="s" s="2">
        <v>92</v>
      </c>
      <c r="H35" s="5">
        <v>43468</v>
      </c>
      <c r="I35" s="6">
        <v>46331</v>
      </c>
      <c r="J35" s="4">
        <f>IF(COUNTIF($C$2:C35,C35)=1,1,0)</f>
        <v>1</v>
      </c>
      <c r="K35" s="4">
        <v>174000</v>
      </c>
      <c r="L35" s="4">
        <v>278974</v>
      </c>
      <c r="M35" s="4">
        <v>1394639</v>
      </c>
      <c r="N35" s="4">
        <v>53978</v>
      </c>
      <c r="O35" s="4">
        <f>SUM(L35:N35)</f>
        <v>1727591</v>
      </c>
      <c r="P35" s="4">
        <v>11</v>
      </c>
      <c r="Q35" s="4">
        <v>512428</v>
      </c>
      <c r="R35" s="4">
        <f>Q35/P35</f>
        <v>46584.3636363636</v>
      </c>
      <c r="S35" t="s" s="2">
        <f>IF(H35&lt;DATE(2022,10,1),"Yes","No")</f>
        <v>30</v>
      </c>
      <c r="T35" s="4">
        <f>IF(S35="Yes",12,DATEDIF(MAX(H35,DATE(2022,10,1)),DATE(2023,9,30),"m"))</f>
        <v>12</v>
      </c>
      <c r="U35" s="4">
        <f>IF($T35=12,L35,L35*12/$T35)</f>
        <v>278974</v>
      </c>
      <c r="V35" s="4">
        <f>IF($T35=12,M35,M35*12/$T35)</f>
        <v>1394639</v>
      </c>
      <c r="W35" s="4">
        <f>IF($T35=12,N35,N35*12/$T35)</f>
        <v>53978</v>
      </c>
      <c r="X35" s="4">
        <f>IF($T35=12,O35,O35*12/$T35)</f>
        <v>1727591</v>
      </c>
      <c r="Y35" s="4">
        <f>IF($T35=12,Q35,Q35*12/$T35)</f>
        <v>512428</v>
      </c>
      <c r="Z35" s="4">
        <f>Y35/P35</f>
        <v>46584.3636363636</v>
      </c>
    </row>
    <row r="36" ht="13.65" customHeight="1">
      <c r="A36" t="s" s="2">
        <v>35</v>
      </c>
      <c r="B36" s="4">
        <v>81</v>
      </c>
      <c r="C36" t="s" s="2">
        <v>90</v>
      </c>
      <c r="D36" s="5">
        <v>32794</v>
      </c>
      <c r="E36" t="s" s="2">
        <v>27</v>
      </c>
      <c r="F36" t="s" s="2">
        <v>91</v>
      </c>
      <c r="G36" t="s" s="2">
        <v>92</v>
      </c>
      <c r="H36" s="5">
        <v>43468</v>
      </c>
      <c r="I36" s="6">
        <v>46331</v>
      </c>
      <c r="J36" s="4">
        <f>IF(COUNTIF($C$2:C36,C36)=1,1,0)</f>
        <v>0</v>
      </c>
      <c r="K36" s="4">
        <v>174000</v>
      </c>
      <c r="L36" s="4">
        <v>278974</v>
      </c>
      <c r="M36" s="4">
        <v>1394639</v>
      </c>
      <c r="N36" s="4">
        <v>53978</v>
      </c>
      <c r="O36" s="4">
        <f>SUM(L36:N36)</f>
        <v>1727591</v>
      </c>
      <c r="P36" s="4">
        <v>11</v>
      </c>
      <c r="Q36" s="4">
        <v>512428</v>
      </c>
      <c r="R36" s="4">
        <f>Q36/P36</f>
        <v>46584.3636363636</v>
      </c>
      <c r="S36" t="s" s="2">
        <f>IF(H36&lt;DATE(2022,10,1),"Yes","No")</f>
        <v>30</v>
      </c>
      <c r="T36" s="4">
        <f>IF(S36="Yes",12,DATEDIF(MAX(H36,DATE(2022,10,1)),DATE(2023,9,30),"m"))</f>
        <v>12</v>
      </c>
      <c r="U36" s="4">
        <f>IF($T36=12,L36,L36*12/$T36)</f>
        <v>278974</v>
      </c>
      <c r="V36" s="4">
        <f>IF($T36=12,M36,M36*12/$T36)</f>
        <v>1394639</v>
      </c>
      <c r="W36" s="4">
        <f>IF($T36=12,N36,N36*12/$T36)</f>
        <v>53978</v>
      </c>
      <c r="X36" s="4">
        <f>IF($T36=12,O36,O36*12/$T36)</f>
        <v>1727591</v>
      </c>
      <c r="Y36" s="4">
        <f>IF($T36=12,Q36,Q36*12/$T36)</f>
        <v>512428</v>
      </c>
      <c r="Z36" s="4">
        <f>Y36/P36</f>
        <v>46584.3636363636</v>
      </c>
    </row>
    <row r="37" ht="13.65" customHeight="1">
      <c r="A37" t="s" s="2">
        <v>93</v>
      </c>
      <c r="B37" s="4">
        <v>59</v>
      </c>
      <c r="C37" t="s" s="2">
        <v>94</v>
      </c>
      <c r="D37" s="5">
        <v>30952</v>
      </c>
      <c r="E37" t="s" s="2">
        <v>64</v>
      </c>
      <c r="F37" t="s" s="2">
        <v>95</v>
      </c>
      <c r="G37" t="s" s="2">
        <v>96</v>
      </c>
      <c r="H37" s="5">
        <v>44929</v>
      </c>
      <c r="I37" s="6">
        <v>46331</v>
      </c>
      <c r="J37" s="4">
        <f>IF(COUNTIF($C$2:C37,C37)=1,1,0)</f>
        <v>1</v>
      </c>
      <c r="K37" s="4">
        <v>174000</v>
      </c>
      <c r="L37" s="4">
        <v>315877</v>
      </c>
      <c r="M37" s="4">
        <v>1259126.71</v>
      </c>
      <c r="N37" s="4">
        <v>55033.92</v>
      </c>
      <c r="O37" s="4">
        <f>SUM(L37:N37)</f>
        <v>1630037.63</v>
      </c>
      <c r="P37" s="4">
        <v>11</v>
      </c>
      <c r="Q37" s="4">
        <v>631817</v>
      </c>
      <c r="R37" s="4">
        <f>Q37/P37</f>
        <v>57437.9090909091</v>
      </c>
      <c r="S37" t="s" s="2">
        <f>IF(H37&lt;DATE(2022,10,1),"Yes","No")</f>
        <v>44</v>
      </c>
      <c r="T37" s="4">
        <f>IF(S37="Yes",12,DATEDIF(MAX(H37,DATE(2022,10,1)),DATE(2023,9,30),"m"))</f>
        <v>8</v>
      </c>
      <c r="U37" s="4">
        <f>IF($T37=12,L37,L37*12/$T37)</f>
        <v>473815.5</v>
      </c>
      <c r="V37" s="4">
        <f>IF($T37=12,M37,M37*12/$T37)</f>
        <v>1888690.065</v>
      </c>
      <c r="W37" s="4">
        <f>IF($T37=12,N37,N37*12/$T37)</f>
        <v>82550.88</v>
      </c>
      <c r="X37" s="4">
        <f>IF($T37=12,O37,O37*12/$T37)</f>
        <v>2445056.445</v>
      </c>
      <c r="Y37" s="4">
        <f>IF($T37=12,Q37,Q37*12/$T37)</f>
        <v>947725.5</v>
      </c>
      <c r="Z37" s="4">
        <f>Y37/P37</f>
        <v>86156.8636363636</v>
      </c>
    </row>
    <row r="38" ht="13.65" customHeight="1">
      <c r="A38" t="s" s="2">
        <v>97</v>
      </c>
      <c r="B38" s="4">
        <v>103</v>
      </c>
      <c r="C38" t="s" s="2">
        <v>94</v>
      </c>
      <c r="D38" s="5">
        <v>30952</v>
      </c>
      <c r="E38" t="s" s="2">
        <v>64</v>
      </c>
      <c r="F38" t="s" s="2">
        <v>95</v>
      </c>
      <c r="G38" t="s" s="2">
        <v>96</v>
      </c>
      <c r="H38" s="5">
        <v>44929</v>
      </c>
      <c r="I38" s="6">
        <v>46331</v>
      </c>
      <c r="J38" s="4">
        <f>IF(COUNTIF($C$2:C38,C38)=1,1,0)</f>
        <v>0</v>
      </c>
      <c r="K38" s="4">
        <v>174000</v>
      </c>
      <c r="L38" s="4">
        <v>315877</v>
      </c>
      <c r="M38" s="4">
        <v>1259126.71</v>
      </c>
      <c r="N38" s="4">
        <v>55033.92</v>
      </c>
      <c r="O38" s="4">
        <f>SUM(L38:N38)</f>
        <v>1630037.63</v>
      </c>
      <c r="P38" s="4">
        <v>11</v>
      </c>
      <c r="Q38" s="4">
        <v>631817</v>
      </c>
      <c r="R38" s="4">
        <f>Q38/P38</f>
        <v>57437.9090909091</v>
      </c>
      <c r="S38" t="s" s="2">
        <f>IF(H38&lt;DATE(2022,10,1),"Yes","No")</f>
        <v>44</v>
      </c>
      <c r="T38" s="4">
        <f>IF(S38="Yes",12,DATEDIF(MAX(H38,DATE(2022,10,1)),DATE(2023,9,30),"m"))</f>
        <v>8</v>
      </c>
      <c r="U38" s="4">
        <f>IF($T38=12,L38,L38*12/$T38)</f>
        <v>473815.5</v>
      </c>
      <c r="V38" s="4">
        <f>IF($T38=12,M38,M38*12/$T38)</f>
        <v>1888690.065</v>
      </c>
      <c r="W38" s="4">
        <f>IF($T38=12,N38,N38*12/$T38)</f>
        <v>82550.88</v>
      </c>
      <c r="X38" s="4">
        <f>IF($T38=12,O38,O38*12/$T38)</f>
        <v>2445056.445</v>
      </c>
      <c r="Y38" s="4">
        <f>IF($T38=12,Q38,Q38*12/$T38)</f>
        <v>947725.5</v>
      </c>
      <c r="Z38" s="4">
        <f>Y38/P38</f>
        <v>86156.8636363636</v>
      </c>
    </row>
    <row r="39" ht="13.65" customHeight="1">
      <c r="A39" t="s" s="2">
        <v>98</v>
      </c>
      <c r="B39" s="4">
        <v>11</v>
      </c>
      <c r="C39" t="s" s="2">
        <v>99</v>
      </c>
      <c r="D39" s="5">
        <v>22316</v>
      </c>
      <c r="E39" t="s" s="2">
        <v>64</v>
      </c>
      <c r="F39" t="s" s="2">
        <v>100</v>
      </c>
      <c r="G39" t="s" s="2">
        <v>101</v>
      </c>
      <c r="H39" s="5">
        <v>44238</v>
      </c>
      <c r="I39" s="6">
        <v>46331</v>
      </c>
      <c r="J39" s="4">
        <f>IF(COUNTIF($C$2:C39,C39)=1,1,0)</f>
        <v>1</v>
      </c>
      <c r="K39" s="4">
        <v>174000</v>
      </c>
      <c r="L39" s="4">
        <v>373151</v>
      </c>
      <c r="M39" s="4">
        <v>1337606.93</v>
      </c>
      <c r="N39" s="4">
        <v>71823.759999999995</v>
      </c>
      <c r="O39" s="4">
        <f>SUM(L39:N39)</f>
        <v>1782581.69</v>
      </c>
      <c r="P39" s="4">
        <v>11</v>
      </c>
      <c r="Q39" s="4">
        <v>568160</v>
      </c>
      <c r="R39" s="4">
        <f>Q39/P39</f>
        <v>51650.9090909091</v>
      </c>
      <c r="S39" t="s" s="2">
        <f>IF(H39&lt;DATE(2022,10,1),"Yes","No")</f>
        <v>30</v>
      </c>
      <c r="T39" s="4">
        <f>IF(S39="Yes",12,DATEDIF(MAX(H39,DATE(2022,10,1)),DATE(2023,9,30),"m"))</f>
        <v>12</v>
      </c>
      <c r="U39" s="4">
        <f>IF($T39=12,L39,L39*12/$T39)</f>
        <v>373151</v>
      </c>
      <c r="V39" s="4">
        <f>IF($T39=12,M39,M39*12/$T39)</f>
        <v>1337606.93</v>
      </c>
      <c r="W39" s="4">
        <f>IF($T39=12,N39,N39*12/$T39)</f>
        <v>71823.759999999995</v>
      </c>
      <c r="X39" s="4">
        <f>IF($T39=12,O39,O39*12/$T39)</f>
        <v>1782581.69</v>
      </c>
      <c r="Y39" s="4">
        <f>IF($T39=12,Q39,Q39*12/$T39)</f>
        <v>568160</v>
      </c>
      <c r="Z39" s="4">
        <f>Y39/P39</f>
        <v>51650.9090909091</v>
      </c>
    </row>
    <row r="40" ht="13.65" customHeight="1">
      <c r="A40" t="s" s="2">
        <v>102</v>
      </c>
      <c r="B40" s="4">
        <v>37</v>
      </c>
      <c r="C40" t="s" s="2">
        <v>99</v>
      </c>
      <c r="D40" s="5">
        <v>22316</v>
      </c>
      <c r="E40" t="s" s="2">
        <v>64</v>
      </c>
      <c r="F40" t="s" s="2">
        <v>100</v>
      </c>
      <c r="G40" t="s" s="2">
        <v>101</v>
      </c>
      <c r="H40" s="5">
        <v>44238</v>
      </c>
      <c r="I40" s="6">
        <v>46331</v>
      </c>
      <c r="J40" s="4">
        <f>IF(COUNTIF($C$2:C40,C40)=1,1,0)</f>
        <v>0</v>
      </c>
      <c r="K40" s="4">
        <v>174000</v>
      </c>
      <c r="L40" s="4">
        <v>373151</v>
      </c>
      <c r="M40" s="4">
        <v>1337606.93</v>
      </c>
      <c r="N40" s="4">
        <v>71823.759999999995</v>
      </c>
      <c r="O40" s="4">
        <f>SUM(L40:N40)</f>
        <v>1782581.69</v>
      </c>
      <c r="P40" s="4">
        <v>11</v>
      </c>
      <c r="Q40" s="4">
        <v>568160</v>
      </c>
      <c r="R40" s="4">
        <f>Q40/P40</f>
        <v>51650.9090909091</v>
      </c>
      <c r="S40" t="s" s="2">
        <f>IF(H40&lt;DATE(2022,10,1),"Yes","No")</f>
        <v>30</v>
      </c>
      <c r="T40" s="4">
        <f>IF(S40="Yes",12,DATEDIF(MAX(H40,DATE(2022,10,1)),DATE(2023,9,30),"m"))</f>
        <v>12</v>
      </c>
      <c r="U40" s="4">
        <f>IF($T40=12,L40,L40*12/$T40)</f>
        <v>373151</v>
      </c>
      <c r="V40" s="4">
        <f>IF($T40=12,M40,M40*12/$T40)</f>
        <v>1337606.93</v>
      </c>
      <c r="W40" s="4">
        <f>IF($T40=12,N40,N40*12/$T40)</f>
        <v>71823.759999999995</v>
      </c>
      <c r="X40" s="4">
        <f>IF($T40=12,O40,O40*12/$T40)</f>
        <v>1782581.69</v>
      </c>
      <c r="Y40" s="4">
        <f>IF($T40=12,Q40,Q40*12/$T40)</f>
        <v>568160</v>
      </c>
      <c r="Z40" s="4">
        <f>Y40/P40</f>
        <v>51650.9090909091</v>
      </c>
    </row>
    <row r="41" ht="13.65" customHeight="1">
      <c r="A41" t="s" s="2">
        <v>72</v>
      </c>
      <c r="B41" s="4">
        <v>45</v>
      </c>
      <c r="C41" t="s" s="2">
        <v>99</v>
      </c>
      <c r="D41" s="5">
        <v>22316</v>
      </c>
      <c r="E41" t="s" s="2">
        <v>64</v>
      </c>
      <c r="F41" t="s" s="2">
        <v>100</v>
      </c>
      <c r="G41" t="s" s="2">
        <v>101</v>
      </c>
      <c r="H41" s="5">
        <v>44238</v>
      </c>
      <c r="I41" s="6">
        <v>46331</v>
      </c>
      <c r="J41" s="4">
        <f>IF(COUNTIF($C$2:C41,C41)=1,1,0)</f>
        <v>0</v>
      </c>
      <c r="K41" s="4">
        <v>174000</v>
      </c>
      <c r="L41" s="4">
        <v>373151</v>
      </c>
      <c r="M41" s="4">
        <v>1337606.93</v>
      </c>
      <c r="N41" s="4">
        <v>71823.759999999995</v>
      </c>
      <c r="O41" s="4">
        <f>SUM(L41:N41)</f>
        <v>1782581.69</v>
      </c>
      <c r="P41" s="4">
        <v>11</v>
      </c>
      <c r="Q41" s="4">
        <v>568160</v>
      </c>
      <c r="R41" s="4">
        <f>Q41/P41</f>
        <v>51650.9090909091</v>
      </c>
      <c r="S41" t="s" s="2">
        <f>IF(H41&lt;DATE(2022,10,1),"Yes","No")</f>
        <v>30</v>
      </c>
      <c r="T41" s="4">
        <f>IF(S41="Yes",12,DATEDIF(MAX(H41,DATE(2022,10,1)),DATE(2023,9,30),"m"))</f>
        <v>12</v>
      </c>
      <c r="U41" s="4">
        <f>IF($T41=12,L41,L41*12/$T41)</f>
        <v>373151</v>
      </c>
      <c r="V41" s="4">
        <f>IF($T41=12,M41,M41*12/$T41)</f>
        <v>1337606.93</v>
      </c>
      <c r="W41" s="4">
        <f>IF($T41=12,N41,N41*12/$T41)</f>
        <v>71823.759999999995</v>
      </c>
      <c r="X41" s="4">
        <f>IF($T41=12,O41,O41*12/$T41)</f>
        <v>1782581.69</v>
      </c>
      <c r="Y41" s="4">
        <f>IF($T41=12,Q41,Q41*12/$T41)</f>
        <v>568160</v>
      </c>
      <c r="Z41" s="4">
        <f>Y41/P41</f>
        <v>51650.9090909091</v>
      </c>
    </row>
    <row r="42" ht="13.65" customHeight="1">
      <c r="A42" t="s" s="2">
        <v>103</v>
      </c>
      <c r="B42" s="4">
        <v>51</v>
      </c>
      <c r="C42" t="s" s="2">
        <v>99</v>
      </c>
      <c r="D42" s="5">
        <v>22316</v>
      </c>
      <c r="E42" t="s" s="2">
        <v>64</v>
      </c>
      <c r="F42" t="s" s="2">
        <v>100</v>
      </c>
      <c r="G42" t="s" s="2">
        <v>101</v>
      </c>
      <c r="H42" s="5">
        <v>44238</v>
      </c>
      <c r="I42" s="6">
        <v>46331</v>
      </c>
      <c r="J42" s="4">
        <f>IF(COUNTIF($C$2:C42,C42)=1,1,0)</f>
        <v>0</v>
      </c>
      <c r="K42" s="4">
        <v>174000</v>
      </c>
      <c r="L42" s="4">
        <v>373151</v>
      </c>
      <c r="M42" s="4">
        <v>1337606.93</v>
      </c>
      <c r="N42" s="4">
        <v>71823.759999999995</v>
      </c>
      <c r="O42" s="4">
        <f>SUM(L42:N42)</f>
        <v>1782581.69</v>
      </c>
      <c r="P42" s="4">
        <v>11</v>
      </c>
      <c r="Q42" s="4">
        <v>568160</v>
      </c>
      <c r="R42" s="4">
        <f>Q42/P42</f>
        <v>51650.9090909091</v>
      </c>
      <c r="S42" t="s" s="2">
        <f>IF(H42&lt;DATE(2022,10,1),"Yes","No")</f>
        <v>30</v>
      </c>
      <c r="T42" s="4">
        <f>IF(S42="Yes",12,DATEDIF(MAX(H42,DATE(2022,10,1)),DATE(2023,9,30),"m"))</f>
        <v>12</v>
      </c>
      <c r="U42" s="4">
        <f>IF($T42=12,L42,L42*12/$T42)</f>
        <v>373151</v>
      </c>
      <c r="V42" s="4">
        <f>IF($T42=12,M42,M42*12/$T42)</f>
        <v>1337606.93</v>
      </c>
      <c r="W42" s="4">
        <f>IF($T42=12,N42,N42*12/$T42)</f>
        <v>71823.759999999995</v>
      </c>
      <c r="X42" s="4">
        <f>IF($T42=12,O42,O42*12/$T42)</f>
        <v>1782581.69</v>
      </c>
      <c r="Y42" s="4">
        <f>IF($T42=12,Q42,Q42*12/$T42)</f>
        <v>568160</v>
      </c>
      <c r="Z42" s="4">
        <f>Y42/P42</f>
        <v>51650.9090909091</v>
      </c>
    </row>
    <row r="43" ht="13.65" customHeight="1">
      <c r="A43" t="s" s="2">
        <v>45</v>
      </c>
      <c r="B43" s="4">
        <v>63</v>
      </c>
      <c r="C43" t="s" s="2">
        <v>99</v>
      </c>
      <c r="D43" s="5">
        <v>22316</v>
      </c>
      <c r="E43" t="s" s="2">
        <v>64</v>
      </c>
      <c r="F43" t="s" s="2">
        <v>100</v>
      </c>
      <c r="G43" t="s" s="2">
        <v>101</v>
      </c>
      <c r="H43" s="5">
        <v>44238</v>
      </c>
      <c r="I43" s="6">
        <v>46331</v>
      </c>
      <c r="J43" s="4">
        <f>IF(COUNTIF($C$2:C43,C43)=1,1,0)</f>
        <v>0</v>
      </c>
      <c r="K43" s="4">
        <v>174000</v>
      </c>
      <c r="L43" s="4">
        <v>373151</v>
      </c>
      <c r="M43" s="4">
        <v>1337606.93</v>
      </c>
      <c r="N43" s="4">
        <v>71823.759999999995</v>
      </c>
      <c r="O43" s="4">
        <f>SUM(L43:N43)</f>
        <v>1782581.69</v>
      </c>
      <c r="P43" s="4">
        <v>11</v>
      </c>
      <c r="Q43" s="4">
        <v>568160</v>
      </c>
      <c r="R43" s="4">
        <f>Q43/P43</f>
        <v>51650.9090909091</v>
      </c>
      <c r="S43" t="s" s="2">
        <f>IF(H43&lt;DATE(2022,10,1),"Yes","No")</f>
        <v>30</v>
      </c>
      <c r="T43" s="4">
        <f>IF(S43="Yes",12,DATEDIF(MAX(H43,DATE(2022,10,1)),DATE(2023,9,30),"m"))</f>
        <v>12</v>
      </c>
      <c r="U43" s="4">
        <f>IF($T43=12,L43,L43*12/$T43)</f>
        <v>373151</v>
      </c>
      <c r="V43" s="4">
        <f>IF($T43=12,M43,M43*12/$T43)</f>
        <v>1337606.93</v>
      </c>
      <c r="W43" s="4">
        <f>IF($T43=12,N43,N43*12/$T43)</f>
        <v>71823.759999999995</v>
      </c>
      <c r="X43" s="4">
        <f>IF($T43=12,O43,O43*12/$T43)</f>
        <v>1782581.69</v>
      </c>
      <c r="Y43" s="4">
        <f>IF($T43=12,Q43,Q43*12/$T43)</f>
        <v>568160</v>
      </c>
      <c r="Z43" s="4">
        <f>Y43/P43</f>
        <v>51650.9090909091</v>
      </c>
    </row>
    <row r="44" ht="13.65" customHeight="1">
      <c r="A44" t="s" s="2">
        <v>104</v>
      </c>
      <c r="B44" s="4">
        <v>69</v>
      </c>
      <c r="C44" t="s" s="2">
        <v>99</v>
      </c>
      <c r="D44" s="5">
        <v>22316</v>
      </c>
      <c r="E44" t="s" s="2">
        <v>64</v>
      </c>
      <c r="F44" t="s" s="2">
        <v>100</v>
      </c>
      <c r="G44" t="s" s="2">
        <v>101</v>
      </c>
      <c r="H44" s="5">
        <v>44238</v>
      </c>
      <c r="I44" s="6">
        <v>46331</v>
      </c>
      <c r="J44" s="4">
        <f>IF(COUNTIF($C$2:C44,C44)=1,1,0)</f>
        <v>0</v>
      </c>
      <c r="K44" s="4">
        <v>174000</v>
      </c>
      <c r="L44" s="4">
        <v>373151</v>
      </c>
      <c r="M44" s="4">
        <v>1337606.93</v>
      </c>
      <c r="N44" s="4">
        <v>71823.759999999995</v>
      </c>
      <c r="O44" s="4">
        <f>SUM(L44:N44)</f>
        <v>1782581.69</v>
      </c>
      <c r="P44" s="4">
        <v>11</v>
      </c>
      <c r="Q44" s="4">
        <v>568160</v>
      </c>
      <c r="R44" s="4">
        <f>Q44/P44</f>
        <v>51650.9090909091</v>
      </c>
      <c r="S44" t="s" s="2">
        <f>IF(H44&lt;DATE(2022,10,1),"Yes","No")</f>
        <v>30</v>
      </c>
      <c r="T44" s="4">
        <f>IF(S44="Yes",12,DATEDIF(MAX(H44,DATE(2022,10,1)),DATE(2023,9,30),"m"))</f>
        <v>12</v>
      </c>
      <c r="U44" s="4">
        <f>IF($T44=12,L44,L44*12/$T44)</f>
        <v>373151</v>
      </c>
      <c r="V44" s="4">
        <f>IF($T44=12,M44,M44*12/$T44)</f>
        <v>1337606.93</v>
      </c>
      <c r="W44" s="4">
        <f>IF($T44=12,N44,N44*12/$T44)</f>
        <v>71823.759999999995</v>
      </c>
      <c r="X44" s="4">
        <f>IF($T44=12,O44,O44*12/$T44)</f>
        <v>1782581.69</v>
      </c>
      <c r="Y44" s="4">
        <f>IF($T44=12,Q44,Q44*12/$T44)</f>
        <v>568160</v>
      </c>
      <c r="Z44" s="4">
        <f>Y44/P44</f>
        <v>51650.9090909091</v>
      </c>
    </row>
    <row r="45" ht="13.65" customHeight="1">
      <c r="A45" t="s" s="2">
        <v>89</v>
      </c>
      <c r="B45" s="4">
        <v>73</v>
      </c>
      <c r="C45" t="s" s="2">
        <v>99</v>
      </c>
      <c r="D45" s="5">
        <v>22316</v>
      </c>
      <c r="E45" t="s" s="2">
        <v>64</v>
      </c>
      <c r="F45" t="s" s="2">
        <v>100</v>
      </c>
      <c r="G45" t="s" s="2">
        <v>101</v>
      </c>
      <c r="H45" s="5">
        <v>44238</v>
      </c>
      <c r="I45" s="6">
        <v>46331</v>
      </c>
      <c r="J45" s="4">
        <f>IF(COUNTIF($C$2:C45,C45)=1,1,0)</f>
        <v>0</v>
      </c>
      <c r="K45" s="4">
        <v>174000</v>
      </c>
      <c r="L45" s="4">
        <v>373151</v>
      </c>
      <c r="M45" s="4">
        <v>1337606.93</v>
      </c>
      <c r="N45" s="4">
        <v>71823.759999999995</v>
      </c>
      <c r="O45" s="4">
        <f>SUM(L45:N45)</f>
        <v>1782581.69</v>
      </c>
      <c r="P45" s="4">
        <v>11</v>
      </c>
      <c r="Q45" s="4">
        <v>568160</v>
      </c>
      <c r="R45" s="4">
        <f>Q45/P45</f>
        <v>51650.9090909091</v>
      </c>
      <c r="S45" t="s" s="2">
        <f>IF(H45&lt;DATE(2022,10,1),"Yes","No")</f>
        <v>30</v>
      </c>
      <c r="T45" s="4">
        <f>IF(S45="Yes",12,DATEDIF(MAX(H45,DATE(2022,10,1)),DATE(2023,9,30),"m"))</f>
        <v>12</v>
      </c>
      <c r="U45" s="4">
        <f>IF($T45=12,L45,L45*12/$T45)</f>
        <v>373151</v>
      </c>
      <c r="V45" s="4">
        <f>IF($T45=12,M45,M45*12/$T45)</f>
        <v>1337606.93</v>
      </c>
      <c r="W45" s="4">
        <f>IF($T45=12,N45,N45*12/$T45)</f>
        <v>71823.759999999995</v>
      </c>
      <c r="X45" s="4">
        <f>IF($T45=12,O45,O45*12/$T45)</f>
        <v>1782581.69</v>
      </c>
      <c r="Y45" s="4">
        <f>IF($T45=12,Q45,Q45*12/$T45)</f>
        <v>568160</v>
      </c>
      <c r="Z45" s="4">
        <f>Y45/P45</f>
        <v>51650.9090909091</v>
      </c>
    </row>
    <row r="46" ht="13.65" customHeight="1">
      <c r="A46" t="s" s="2">
        <v>105</v>
      </c>
      <c r="B46" s="4">
        <v>75</v>
      </c>
      <c r="C46" t="s" s="2">
        <v>99</v>
      </c>
      <c r="D46" s="5">
        <v>22316</v>
      </c>
      <c r="E46" t="s" s="2">
        <v>64</v>
      </c>
      <c r="F46" t="s" s="2">
        <v>100</v>
      </c>
      <c r="G46" t="s" s="2">
        <v>101</v>
      </c>
      <c r="H46" s="5">
        <v>44238</v>
      </c>
      <c r="I46" s="6">
        <v>46331</v>
      </c>
      <c r="J46" s="4">
        <f>IF(COUNTIF($C$2:C46,C46)=1,1,0)</f>
        <v>0</v>
      </c>
      <c r="K46" s="4">
        <v>174000</v>
      </c>
      <c r="L46" s="4">
        <v>373151</v>
      </c>
      <c r="M46" s="4">
        <v>1337606.93</v>
      </c>
      <c r="N46" s="4">
        <v>71823.759999999995</v>
      </c>
      <c r="O46" s="4">
        <f>SUM(L46:N46)</f>
        <v>1782581.69</v>
      </c>
      <c r="P46" s="4">
        <v>11</v>
      </c>
      <c r="Q46" s="4">
        <v>568160</v>
      </c>
      <c r="R46" s="4">
        <f>Q46/P46</f>
        <v>51650.9090909091</v>
      </c>
      <c r="S46" t="s" s="2">
        <f>IF(H46&lt;DATE(2022,10,1),"Yes","No")</f>
        <v>30</v>
      </c>
      <c r="T46" s="4">
        <f>IF(S46="Yes",12,DATEDIF(MAX(H46,DATE(2022,10,1)),DATE(2023,9,30),"m"))</f>
        <v>12</v>
      </c>
      <c r="U46" s="4">
        <f>IF($T46=12,L46,L46*12/$T46)</f>
        <v>373151</v>
      </c>
      <c r="V46" s="4">
        <f>IF($T46=12,M46,M46*12/$T46)</f>
        <v>1337606.93</v>
      </c>
      <c r="W46" s="4">
        <f>IF($T46=12,N46,N46*12/$T46)</f>
        <v>71823.759999999995</v>
      </c>
      <c r="X46" s="4">
        <f>IF($T46=12,O46,O46*12/$T46)</f>
        <v>1782581.69</v>
      </c>
      <c r="Y46" s="4">
        <f>IF($T46=12,Q46,Q46*12/$T46)</f>
        <v>568160</v>
      </c>
      <c r="Z46" s="4">
        <f>Y46/P46</f>
        <v>51650.9090909091</v>
      </c>
    </row>
    <row r="47" ht="13.65" customHeight="1">
      <c r="A47" t="s" s="2">
        <v>106</v>
      </c>
      <c r="B47" s="4">
        <v>99</v>
      </c>
      <c r="C47" t="s" s="2">
        <v>99</v>
      </c>
      <c r="D47" s="5">
        <v>22316</v>
      </c>
      <c r="E47" t="s" s="2">
        <v>64</v>
      </c>
      <c r="F47" t="s" s="2">
        <v>100</v>
      </c>
      <c r="G47" t="s" s="2">
        <v>101</v>
      </c>
      <c r="H47" s="5">
        <v>44238</v>
      </c>
      <c r="I47" s="6">
        <v>46331</v>
      </c>
      <c r="J47" s="4">
        <f>IF(COUNTIF($C$2:C47,C47)=1,1,0)</f>
        <v>0</v>
      </c>
      <c r="K47" s="4">
        <v>174000</v>
      </c>
      <c r="L47" s="4">
        <v>373151</v>
      </c>
      <c r="M47" s="4">
        <v>1337606.93</v>
      </c>
      <c r="N47" s="4">
        <v>71823.759999999995</v>
      </c>
      <c r="O47" s="4">
        <f>SUM(L47:N47)</f>
        <v>1782581.69</v>
      </c>
      <c r="P47" s="4">
        <v>11</v>
      </c>
      <c r="Q47" s="4">
        <v>568160</v>
      </c>
      <c r="R47" s="4">
        <f>Q47/P47</f>
        <v>51650.9090909091</v>
      </c>
      <c r="S47" t="s" s="2">
        <f>IF(H47&lt;DATE(2022,10,1),"Yes","No")</f>
        <v>30</v>
      </c>
      <c r="T47" s="4">
        <f>IF(S47="Yes",12,DATEDIF(MAX(H47,DATE(2022,10,1)),DATE(2023,9,30),"m"))</f>
        <v>12</v>
      </c>
      <c r="U47" s="4">
        <f>IF($T47=12,L47,L47*12/$T47)</f>
        <v>373151</v>
      </c>
      <c r="V47" s="4">
        <f>IF($T47=12,M47,M47*12/$T47)</f>
        <v>1337606.93</v>
      </c>
      <c r="W47" s="4">
        <f>IF($T47=12,N47,N47*12/$T47)</f>
        <v>71823.759999999995</v>
      </c>
      <c r="X47" s="4">
        <f>IF($T47=12,O47,O47*12/$T47)</f>
        <v>1782581.69</v>
      </c>
      <c r="Y47" s="4">
        <f>IF($T47=12,Q47,Q47*12/$T47)</f>
        <v>568160</v>
      </c>
      <c r="Z47" s="4">
        <f>Y47/P47</f>
        <v>51650.9090909091</v>
      </c>
    </row>
    <row r="48" ht="13.65" customHeight="1">
      <c r="A48" t="s" s="2">
        <v>107</v>
      </c>
      <c r="B48" s="4">
        <v>117</v>
      </c>
      <c r="C48" t="s" s="2">
        <v>99</v>
      </c>
      <c r="D48" s="5">
        <v>22316</v>
      </c>
      <c r="E48" t="s" s="2">
        <v>64</v>
      </c>
      <c r="F48" t="s" s="2">
        <v>100</v>
      </c>
      <c r="G48" t="s" s="2">
        <v>101</v>
      </c>
      <c r="H48" s="5">
        <v>44238</v>
      </c>
      <c r="I48" s="6">
        <v>46331</v>
      </c>
      <c r="J48" s="4">
        <f>IF(COUNTIF($C$2:C48,C48)=1,1,0)</f>
        <v>0</v>
      </c>
      <c r="K48" s="4">
        <v>174000</v>
      </c>
      <c r="L48" s="4">
        <v>373151</v>
      </c>
      <c r="M48" s="4">
        <v>1337606.93</v>
      </c>
      <c r="N48" s="4">
        <v>71823.759999999995</v>
      </c>
      <c r="O48" s="4">
        <f>SUM(L48:N48)</f>
        <v>1782581.69</v>
      </c>
      <c r="P48" s="4">
        <v>11</v>
      </c>
      <c r="Q48" s="4">
        <v>568160</v>
      </c>
      <c r="R48" s="4">
        <f>Q48/P48</f>
        <v>51650.9090909091</v>
      </c>
      <c r="S48" t="s" s="2">
        <f>IF(H48&lt;DATE(2022,10,1),"Yes","No")</f>
        <v>30</v>
      </c>
      <c r="T48" s="4">
        <f>IF(S48="Yes",12,DATEDIF(MAX(H48,DATE(2022,10,1)),DATE(2023,9,30),"m"))</f>
        <v>12</v>
      </c>
      <c r="U48" s="4">
        <f>IF($T48=12,L48,L48*12/$T48)</f>
        <v>373151</v>
      </c>
      <c r="V48" s="4">
        <f>IF($T48=12,M48,M48*12/$T48)</f>
        <v>1337606.93</v>
      </c>
      <c r="W48" s="4">
        <f>IF($T48=12,N48,N48*12/$T48)</f>
        <v>71823.759999999995</v>
      </c>
      <c r="X48" s="4">
        <f>IF($T48=12,O48,O48*12/$T48)</f>
        <v>1782581.69</v>
      </c>
      <c r="Y48" s="4">
        <f>IF($T48=12,Q48,Q48*12/$T48)</f>
        <v>568160</v>
      </c>
      <c r="Z48" s="4">
        <f>Y48/P48</f>
        <v>51650.9090909091</v>
      </c>
    </row>
    <row r="49" ht="13.65" customHeight="1">
      <c r="A49" t="s" s="2">
        <v>108</v>
      </c>
      <c r="B49" s="4">
        <v>121</v>
      </c>
      <c r="C49" t="s" s="2">
        <v>99</v>
      </c>
      <c r="D49" s="5">
        <v>22316</v>
      </c>
      <c r="E49" t="s" s="2">
        <v>64</v>
      </c>
      <c r="F49" t="s" s="2">
        <v>100</v>
      </c>
      <c r="G49" t="s" s="2">
        <v>101</v>
      </c>
      <c r="H49" s="5">
        <v>44238</v>
      </c>
      <c r="I49" s="6">
        <v>46331</v>
      </c>
      <c r="J49" s="4">
        <f>IF(COUNTIF($C$2:C49,C49)=1,1,0)</f>
        <v>0</v>
      </c>
      <c r="K49" s="4">
        <v>174000</v>
      </c>
      <c r="L49" s="4">
        <v>373151</v>
      </c>
      <c r="M49" s="4">
        <v>1337606.93</v>
      </c>
      <c r="N49" s="4">
        <v>71823.759999999995</v>
      </c>
      <c r="O49" s="4">
        <f>SUM(L49:N49)</f>
        <v>1782581.69</v>
      </c>
      <c r="P49" s="4">
        <v>11</v>
      </c>
      <c r="Q49" s="4">
        <v>568160</v>
      </c>
      <c r="R49" s="4">
        <f>Q49/P49</f>
        <v>51650.9090909091</v>
      </c>
      <c r="S49" t="s" s="2">
        <f>IF(H49&lt;DATE(2022,10,1),"Yes","No")</f>
        <v>30</v>
      </c>
      <c r="T49" s="4">
        <f>IF(S49="Yes",12,DATEDIF(MAX(H49,DATE(2022,10,1)),DATE(2023,9,30),"m"))</f>
        <v>12</v>
      </c>
      <c r="U49" s="4">
        <f>IF($T49=12,L49,L49*12/$T49)</f>
        <v>373151</v>
      </c>
      <c r="V49" s="4">
        <f>IF($T49=12,M49,M49*12/$T49)</f>
        <v>1337606.93</v>
      </c>
      <c r="W49" s="4">
        <f>IF($T49=12,N49,N49*12/$T49)</f>
        <v>71823.759999999995</v>
      </c>
      <c r="X49" s="4">
        <f>IF($T49=12,O49,O49*12/$T49)</f>
        <v>1782581.69</v>
      </c>
      <c r="Y49" s="4">
        <f>IF($T49=12,Q49,Q49*12/$T49)</f>
        <v>568160</v>
      </c>
      <c r="Z49" s="4">
        <f>Y49/P49</f>
        <v>51650.9090909091</v>
      </c>
    </row>
    <row r="50" ht="13.65" customHeight="1">
      <c r="A50" t="s" s="2">
        <v>109</v>
      </c>
      <c r="B50" s="4">
        <v>123</v>
      </c>
      <c r="C50" t="s" s="2">
        <v>99</v>
      </c>
      <c r="D50" s="5">
        <v>22316</v>
      </c>
      <c r="E50" t="s" s="2">
        <v>64</v>
      </c>
      <c r="F50" t="s" s="2">
        <v>100</v>
      </c>
      <c r="G50" t="s" s="2">
        <v>101</v>
      </c>
      <c r="H50" s="5">
        <v>44238</v>
      </c>
      <c r="I50" s="6">
        <v>46331</v>
      </c>
      <c r="J50" s="4">
        <f>IF(COUNTIF($C$2:C50,C50)=1,1,0)</f>
        <v>0</v>
      </c>
      <c r="K50" s="4">
        <v>174000</v>
      </c>
      <c r="L50" s="4">
        <v>373151</v>
      </c>
      <c r="M50" s="4">
        <v>1337606.93</v>
      </c>
      <c r="N50" s="4">
        <v>71823.759999999995</v>
      </c>
      <c r="O50" s="4">
        <f>SUM(L50:N50)</f>
        <v>1782581.69</v>
      </c>
      <c r="P50" s="4">
        <v>11</v>
      </c>
      <c r="Q50" s="4">
        <v>568160</v>
      </c>
      <c r="R50" s="4">
        <f>Q50/P50</f>
        <v>51650.9090909091</v>
      </c>
      <c r="S50" t="s" s="2">
        <f>IF(H50&lt;DATE(2022,10,1),"Yes","No")</f>
        <v>30</v>
      </c>
      <c r="T50" s="4">
        <f>IF(S50="Yes",12,DATEDIF(MAX(H50,DATE(2022,10,1)),DATE(2023,9,30),"m"))</f>
        <v>12</v>
      </c>
      <c r="U50" s="4">
        <f>IF($T50=12,L50,L50*12/$T50)</f>
        <v>373151</v>
      </c>
      <c r="V50" s="4">
        <f>IF($T50=12,M50,M50*12/$T50)</f>
        <v>1337606.93</v>
      </c>
      <c r="W50" s="4">
        <f>IF($T50=12,N50,N50*12/$T50)</f>
        <v>71823.759999999995</v>
      </c>
      <c r="X50" s="4">
        <f>IF($T50=12,O50,O50*12/$T50)</f>
        <v>1782581.69</v>
      </c>
      <c r="Y50" s="4">
        <f>IF($T50=12,Q50,Q50*12/$T50)</f>
        <v>568160</v>
      </c>
      <c r="Z50" s="4">
        <f>Y50/P50</f>
        <v>51650.9090909091</v>
      </c>
    </row>
    <row r="51" ht="13.65" customHeight="1">
      <c r="A51" t="s" s="2">
        <v>80</v>
      </c>
      <c r="B51" s="4">
        <v>5</v>
      </c>
      <c r="C51" t="s" s="2">
        <v>110</v>
      </c>
      <c r="D51" s="5">
        <v>19685</v>
      </c>
      <c r="E51" t="s" s="2">
        <v>27</v>
      </c>
      <c r="F51" t="s" s="2">
        <v>111</v>
      </c>
      <c r="G51" t="s" s="2">
        <v>112</v>
      </c>
      <c r="H51" s="5">
        <v>45660</v>
      </c>
      <c r="I51" s="6">
        <v>46331</v>
      </c>
      <c r="J51" s="4">
        <f>IF(COUNTIF($C$2:C51,C51)=1,1,0)</f>
        <v>1</v>
      </c>
      <c r="K51" s="4">
        <v>174000</v>
      </c>
      <c r="L51" t="s" s="2">
        <v>43</v>
      </c>
      <c r="M51" t="s" s="2">
        <v>43</v>
      </c>
      <c r="N51" t="s" s="2">
        <v>43</v>
      </c>
      <c r="O51" s="4">
        <f>SUM(L51:N51)</f>
        <v>0</v>
      </c>
      <c r="P51" t="s" s="2">
        <v>43</v>
      </c>
      <c r="Q51" t="s" s="2">
        <v>43</v>
      </c>
      <c r="R51" t="s" s="2">
        <v>43</v>
      </c>
      <c r="S51" t="s" s="2">
        <f>IF(H51&lt;DATE(2022,10,1),"Yes","No")</f>
        <v>44</v>
      </c>
      <c r="T51" t="s" s="2">
        <v>43</v>
      </c>
      <c r="U51" t="s" s="2">
        <v>43</v>
      </c>
      <c r="V51" t="s" s="2">
        <v>43</v>
      </c>
      <c r="W51" t="s" s="2">
        <v>43</v>
      </c>
      <c r="X51" t="s" s="2">
        <v>43</v>
      </c>
      <c r="Y51" t="s" s="2">
        <v>43</v>
      </c>
      <c r="Z51" t="s" s="2">
        <v>43</v>
      </c>
    </row>
    <row r="52" ht="13.65" customHeight="1">
      <c r="A52" t="s" s="2">
        <v>113</v>
      </c>
      <c r="B52" s="4">
        <v>119</v>
      </c>
      <c r="C52" t="s" s="2">
        <v>110</v>
      </c>
      <c r="D52" s="5">
        <v>19685</v>
      </c>
      <c r="E52" t="s" s="2">
        <v>27</v>
      </c>
      <c r="F52" t="s" s="2">
        <v>111</v>
      </c>
      <c r="G52" t="s" s="2">
        <v>112</v>
      </c>
      <c r="H52" s="5">
        <v>45660</v>
      </c>
      <c r="I52" s="6">
        <v>46331</v>
      </c>
      <c r="J52" s="4">
        <f>IF(COUNTIF($C$2:C52,C52)=1,1,0)</f>
        <v>0</v>
      </c>
      <c r="K52" s="4">
        <v>174000</v>
      </c>
      <c r="L52" t="s" s="2">
        <v>43</v>
      </c>
      <c r="M52" t="s" s="2">
        <v>43</v>
      </c>
      <c r="N52" t="s" s="2">
        <v>43</v>
      </c>
      <c r="O52" s="4">
        <f>SUM(L52:N52)</f>
        <v>0</v>
      </c>
      <c r="P52" t="s" s="2">
        <v>43</v>
      </c>
      <c r="Q52" t="s" s="2">
        <v>43</v>
      </c>
      <c r="R52" t="s" s="2">
        <v>43</v>
      </c>
      <c r="S52" t="s" s="2">
        <f>IF(H52&lt;DATE(2022,10,1),"Yes","No")</f>
        <v>44</v>
      </c>
      <c r="T52" t="s" s="2">
        <v>43</v>
      </c>
      <c r="U52" t="s" s="2">
        <v>43</v>
      </c>
      <c r="V52" t="s" s="2">
        <v>43</v>
      </c>
      <c r="W52" t="s" s="2">
        <v>43</v>
      </c>
      <c r="X52" t="s" s="2">
        <v>43</v>
      </c>
      <c r="Y52" t="s" s="2">
        <v>43</v>
      </c>
      <c r="Z52" t="s" s="2">
        <v>43</v>
      </c>
    </row>
    <row r="53" ht="13.65" customHeight="1">
      <c r="A53" t="s" s="2">
        <v>31</v>
      </c>
      <c r="B53" s="4">
        <v>47</v>
      </c>
      <c r="C53" t="s" s="2">
        <v>114</v>
      </c>
      <c r="D53" s="5">
        <v>29536</v>
      </c>
      <c r="E53" t="s" s="2">
        <v>64</v>
      </c>
      <c r="F53" t="s" s="2">
        <v>115</v>
      </c>
      <c r="G53" t="s" s="2">
        <v>116</v>
      </c>
      <c r="H53" s="5">
        <v>44929</v>
      </c>
      <c r="I53" s="6">
        <v>46331</v>
      </c>
      <c r="J53" s="4">
        <f>IF(COUNTIF($C$2:C53,C53)=1,1,0)</f>
        <v>1</v>
      </c>
      <c r="K53" s="4">
        <v>174000</v>
      </c>
      <c r="L53" s="4">
        <v>480817</v>
      </c>
      <c r="M53" s="4">
        <v>1199571.8</v>
      </c>
      <c r="N53" s="4">
        <v>45061.54</v>
      </c>
      <c r="O53" s="4">
        <f>SUM(L53:N53)</f>
        <v>1725450.34</v>
      </c>
      <c r="P53" s="4">
        <v>8</v>
      </c>
      <c r="Q53" s="4">
        <v>368875</v>
      </c>
      <c r="R53" s="4">
        <f>Q53/P53</f>
        <v>46109.375</v>
      </c>
      <c r="S53" t="s" s="2">
        <f>IF(H53&lt;DATE(2022,10,1),"Yes","No")</f>
        <v>44</v>
      </c>
      <c r="T53" s="4">
        <f>IF(S53="Yes",12,DATEDIF(MAX(H53,DATE(2022,10,1)),DATE(2023,9,30),"m"))</f>
        <v>8</v>
      </c>
      <c r="U53" s="4">
        <f>IF($T53=12,L53,L53*12/$T53)</f>
        <v>721225.5</v>
      </c>
      <c r="V53" s="4">
        <f>IF($T53=12,M53,M53*12/$T53)</f>
        <v>1799357.7</v>
      </c>
      <c r="W53" s="4">
        <f>IF($T53=12,N53,N53*12/$T53)</f>
        <v>67592.31</v>
      </c>
      <c r="X53" s="4">
        <f>IF($T53=12,O53,O53*12/$T53)</f>
        <v>2588175.51</v>
      </c>
      <c r="Y53" s="4">
        <f>IF($T53=12,Q53,Q53*12/$T53)</f>
        <v>553312.5</v>
      </c>
      <c r="Z53" s="4">
        <f>Y53/P53</f>
        <v>69164.0625</v>
      </c>
    </row>
    <row r="54" ht="13.65" customHeight="1">
      <c r="A54" t="s" s="2">
        <v>117</v>
      </c>
      <c r="B54" s="4">
        <v>85</v>
      </c>
      <c r="C54" t="s" s="2">
        <v>114</v>
      </c>
      <c r="D54" s="5">
        <v>29536</v>
      </c>
      <c r="E54" t="s" s="2">
        <v>64</v>
      </c>
      <c r="F54" t="s" s="2">
        <v>115</v>
      </c>
      <c r="G54" t="s" s="2">
        <v>116</v>
      </c>
      <c r="H54" s="5">
        <v>44929</v>
      </c>
      <c r="I54" s="6">
        <v>46331</v>
      </c>
      <c r="J54" s="4">
        <f>IF(COUNTIF($C$2:C54,C54)=1,1,0)</f>
        <v>0</v>
      </c>
      <c r="K54" s="4">
        <v>174000</v>
      </c>
      <c r="L54" s="4">
        <v>480817</v>
      </c>
      <c r="M54" s="4">
        <v>1199571.8</v>
      </c>
      <c r="N54" s="4">
        <v>45061.54</v>
      </c>
      <c r="O54" s="4">
        <f>SUM(L54:N54)</f>
        <v>1725450.34</v>
      </c>
      <c r="P54" s="4">
        <v>8</v>
      </c>
      <c r="Q54" s="4">
        <v>368875</v>
      </c>
      <c r="R54" s="4">
        <f>Q54/P54</f>
        <v>46109.375</v>
      </c>
      <c r="S54" t="s" s="2">
        <f>IF(H54&lt;DATE(2022,10,1),"Yes","No")</f>
        <v>44</v>
      </c>
      <c r="T54" s="4">
        <f>IF(S54="Yes",12,DATEDIF(MAX(H54,DATE(2022,10,1)),DATE(2023,9,30),"m"))</f>
        <v>8</v>
      </c>
      <c r="U54" s="4">
        <f>IF($T54=12,L54,L54*12/$T54)</f>
        <v>721225.5</v>
      </c>
      <c r="V54" s="4">
        <f>IF($T54=12,M54,M54*12/$T54)</f>
        <v>1799357.7</v>
      </c>
      <c r="W54" s="4">
        <f>IF($T54=12,N54,N54*12/$T54)</f>
        <v>67592.31</v>
      </c>
      <c r="X54" s="4">
        <f>IF($T54=12,O54,O54*12/$T54)</f>
        <v>2588175.51</v>
      </c>
      <c r="Y54" s="4">
        <f>IF($T54=12,Q54,Q54*12/$T54)</f>
        <v>553312.5</v>
      </c>
      <c r="Z54" s="4">
        <f>Y54/P54</f>
        <v>69164.0625</v>
      </c>
    </row>
    <row r="55" ht="13.65" customHeight="1">
      <c r="A55" t="s" s="2">
        <v>80</v>
      </c>
      <c r="B55" s="4">
        <v>5</v>
      </c>
      <c r="C55" t="s" s="2">
        <v>118</v>
      </c>
      <c r="D55" s="5">
        <v>32214</v>
      </c>
      <c r="E55" t="s" s="2">
        <v>27</v>
      </c>
      <c r="F55" t="s" s="2">
        <v>119</v>
      </c>
      <c r="G55" t="s" s="2">
        <v>120</v>
      </c>
      <c r="H55" s="5">
        <v>44929</v>
      </c>
      <c r="I55" s="6">
        <v>46331</v>
      </c>
      <c r="J55" s="4">
        <f>IF(COUNTIF($C$2:C55,C55)=1,1,0)</f>
        <v>1</v>
      </c>
      <c r="K55" s="4">
        <v>174000</v>
      </c>
      <c r="L55" s="4">
        <v>519654</v>
      </c>
      <c r="M55" s="4">
        <v>1170960.74</v>
      </c>
      <c r="N55" s="4">
        <v>44564.32</v>
      </c>
      <c r="O55" s="4">
        <f>SUM(L55:N55)</f>
        <v>1735179.06</v>
      </c>
      <c r="P55" s="4">
        <v>7</v>
      </c>
      <c r="Q55" s="4">
        <v>378550</v>
      </c>
      <c r="R55" s="4">
        <f>Q55/P55</f>
        <v>54078.5714285714</v>
      </c>
      <c r="S55" t="s" s="2">
        <f>IF(H55&lt;DATE(2022,10,1),"Yes","No")</f>
        <v>44</v>
      </c>
      <c r="T55" s="4">
        <f>IF(S55="Yes",12,DATEDIF(MAX(H55,DATE(2022,10,1)),DATE(2023,9,30),"m"))</f>
        <v>8</v>
      </c>
      <c r="U55" s="4">
        <f>IF($T55=12,L55,L55*12/$T55)</f>
        <v>779481</v>
      </c>
      <c r="V55" s="4">
        <f>IF($T55=12,M55,M55*12/$T55)</f>
        <v>1756441.11</v>
      </c>
      <c r="W55" s="4">
        <f>IF($T55=12,N55,N55*12/$T55)</f>
        <v>66846.48</v>
      </c>
      <c r="X55" s="4">
        <f>IF($T55=12,O55,O55*12/$T55)</f>
        <v>2602768.59</v>
      </c>
      <c r="Y55" s="4">
        <f>IF($T55=12,Q55,Q55*12/$T55)</f>
        <v>567825</v>
      </c>
      <c r="Z55" s="4">
        <f>Y55/P55</f>
        <v>81117.8571428571</v>
      </c>
    </row>
    <row r="56" ht="13.65" customHeight="1">
      <c r="A56" t="s" s="2">
        <v>121</v>
      </c>
      <c r="B56" s="4">
        <v>27</v>
      </c>
      <c r="C56" t="s" s="2">
        <v>122</v>
      </c>
      <c r="D56" s="5">
        <v>30038</v>
      </c>
      <c r="E56" t="s" s="2">
        <v>27</v>
      </c>
      <c r="F56" t="s" s="2">
        <v>123</v>
      </c>
      <c r="G56" t="s" s="2">
        <v>124</v>
      </c>
      <c r="H56" s="5">
        <v>44817</v>
      </c>
      <c r="I56" s="6">
        <v>46331</v>
      </c>
      <c r="J56" s="4">
        <f>IF(COUNTIF($C$2:C56,C56)=1,1,0)</f>
        <v>1</v>
      </c>
      <c r="K56" s="4">
        <v>174000</v>
      </c>
      <c r="L56" s="4">
        <v>295102</v>
      </c>
      <c r="M56" s="4">
        <v>1390835.97</v>
      </c>
      <c r="N56" s="4">
        <v>46411.59</v>
      </c>
      <c r="O56" s="4">
        <f>SUM(L56:N56)</f>
        <v>1732349.56</v>
      </c>
      <c r="P56" s="4">
        <v>12</v>
      </c>
      <c r="Q56" s="4">
        <v>605311</v>
      </c>
      <c r="R56" s="4">
        <f>Q56/P56</f>
        <v>50442.5833333333</v>
      </c>
      <c r="S56" t="s" s="2">
        <f>IF(H56&lt;DATE(2022,10,1),"Yes","No")</f>
        <v>30</v>
      </c>
      <c r="T56" s="4">
        <f>IF(S56="Yes",12,DATEDIF(MAX(H56,DATE(2022,10,1)),DATE(2023,9,30),"m"))</f>
        <v>12</v>
      </c>
      <c r="U56" s="4">
        <f>IF($T56=12,L56,L56*12/$T56)</f>
        <v>295102</v>
      </c>
      <c r="V56" s="4">
        <f>IF($T56=12,M56,M56*12/$T56)</f>
        <v>1390835.97</v>
      </c>
      <c r="W56" s="4">
        <f>IF($T56=12,N56,N56*12/$T56)</f>
        <v>46411.59</v>
      </c>
      <c r="X56" s="4">
        <f>IF($T56=12,O56,O56*12/$T56)</f>
        <v>1732349.56</v>
      </c>
      <c r="Y56" s="4">
        <f>IF($T56=12,Q56,Q56*12/$T56)</f>
        <v>605311</v>
      </c>
      <c r="Z56" s="4">
        <f>Y56/P56</f>
        <v>50442.5833333333</v>
      </c>
    </row>
    <row r="57" ht="13.65" customHeight="1">
      <c r="A57" t="s" s="2">
        <v>125</v>
      </c>
      <c r="B57" s="4">
        <v>71</v>
      </c>
      <c r="C57" t="s" s="2">
        <v>122</v>
      </c>
      <c r="D57" s="5">
        <v>30038</v>
      </c>
      <c r="E57" t="s" s="2">
        <v>27</v>
      </c>
      <c r="F57" t="s" s="2">
        <v>123</v>
      </c>
      <c r="G57" t="s" s="2">
        <v>124</v>
      </c>
      <c r="H57" s="5">
        <v>44817</v>
      </c>
      <c r="I57" s="6">
        <v>46331</v>
      </c>
      <c r="J57" s="4">
        <f>IF(COUNTIF($C$2:C57,C57)=1,1,0)</f>
        <v>0</v>
      </c>
      <c r="K57" s="4">
        <v>174000</v>
      </c>
      <c r="L57" s="4">
        <v>295102</v>
      </c>
      <c r="M57" s="4">
        <v>1390835.97</v>
      </c>
      <c r="N57" s="4">
        <v>46411.59</v>
      </c>
      <c r="O57" s="4">
        <f>SUM(L57:N57)</f>
        <v>1732349.56</v>
      </c>
      <c r="P57" s="4">
        <v>12</v>
      </c>
      <c r="Q57" s="4">
        <v>605311</v>
      </c>
      <c r="R57" s="4">
        <f>Q57/P57</f>
        <v>50442.5833333333</v>
      </c>
      <c r="S57" t="s" s="2">
        <f>IF(H57&lt;DATE(2022,10,1),"Yes","No")</f>
        <v>30</v>
      </c>
      <c r="T57" s="4">
        <f>IF(S57="Yes",12,DATEDIF(MAX(H57,DATE(2022,10,1)),DATE(2023,9,30),"m"))</f>
        <v>12</v>
      </c>
      <c r="U57" s="4">
        <f>IF($T57=12,L57,L57*12/$T57)</f>
        <v>295102</v>
      </c>
      <c r="V57" s="4">
        <f>IF($T57=12,M57,M57*12/$T57)</f>
        <v>1390835.97</v>
      </c>
      <c r="W57" s="4">
        <f>IF($T57=12,N57,N57*12/$T57)</f>
        <v>46411.59</v>
      </c>
      <c r="X57" s="4">
        <f>IF($T57=12,O57,O57*12/$T57)</f>
        <v>1732349.56</v>
      </c>
      <c r="Y57" s="4">
        <f>IF($T57=12,Q57,Q57*12/$T57)</f>
        <v>605311</v>
      </c>
      <c r="Z57" s="4">
        <f>Y57/P57</f>
        <v>50442.5833333333</v>
      </c>
    </row>
    <row r="58" ht="13.65" customHeight="1">
      <c r="A58" t="s" s="2">
        <v>126</v>
      </c>
      <c r="B58" s="4">
        <v>111</v>
      </c>
      <c r="C58" t="s" s="2">
        <v>122</v>
      </c>
      <c r="D58" s="5">
        <v>30038</v>
      </c>
      <c r="E58" t="s" s="2">
        <v>27</v>
      </c>
      <c r="F58" t="s" s="2">
        <v>123</v>
      </c>
      <c r="G58" t="s" s="2">
        <v>124</v>
      </c>
      <c r="H58" s="5">
        <v>44817</v>
      </c>
      <c r="I58" s="6">
        <v>46331</v>
      </c>
      <c r="J58" s="4">
        <f>IF(COUNTIF($C$2:C58,C58)=1,1,0)</f>
        <v>0</v>
      </c>
      <c r="K58" s="4">
        <v>174000</v>
      </c>
      <c r="L58" s="4">
        <v>295102</v>
      </c>
      <c r="M58" s="4">
        <v>1390835.97</v>
      </c>
      <c r="N58" s="4">
        <v>46411.59</v>
      </c>
      <c r="O58" s="4">
        <f>SUM(L58:N58)</f>
        <v>1732349.56</v>
      </c>
      <c r="P58" s="4">
        <v>12</v>
      </c>
      <c r="Q58" s="4">
        <v>605311</v>
      </c>
      <c r="R58" s="4">
        <f>Q58/P58</f>
        <v>50442.5833333333</v>
      </c>
      <c r="S58" t="s" s="2">
        <f>IF(H58&lt;DATE(2022,10,1),"Yes","No")</f>
        <v>30</v>
      </c>
      <c r="T58" s="4">
        <f>IF(S58="Yes",12,DATEDIF(MAX(H58,DATE(2022,10,1)),DATE(2023,9,30),"m"))</f>
        <v>12</v>
      </c>
      <c r="U58" s="4">
        <f>IF($T58=12,L58,L58*12/$T58)</f>
        <v>295102</v>
      </c>
      <c r="V58" s="4">
        <f>IF($T58=12,M58,M58*12/$T58)</f>
        <v>1390835.97</v>
      </c>
      <c r="W58" s="4">
        <f>IF($T58=12,N58,N58*12/$T58)</f>
        <v>46411.59</v>
      </c>
      <c r="X58" s="4">
        <f>IF($T58=12,O58,O58*12/$T58)</f>
        <v>1732349.56</v>
      </c>
      <c r="Y58" s="4">
        <f>IF($T58=12,Q58,Q58*12/$T58)</f>
        <v>605311</v>
      </c>
      <c r="Z58" s="4">
        <f>Y58/P58</f>
        <v>50442.5833333333</v>
      </c>
    </row>
    <row r="59" ht="13.65" customHeight="1">
      <c r="A59" t="s" s="2">
        <v>93</v>
      </c>
      <c r="B59" s="4">
        <v>59</v>
      </c>
      <c r="C59" t="s" s="2">
        <v>127</v>
      </c>
      <c r="D59" s="5">
        <v>25394</v>
      </c>
      <c r="E59" t="s" s="2">
        <v>27</v>
      </c>
      <c r="F59" t="s" s="2">
        <v>128</v>
      </c>
      <c r="G59" t="s" s="2">
        <v>129</v>
      </c>
      <c r="H59" s="5">
        <v>45660</v>
      </c>
      <c r="I59" s="6">
        <v>46331</v>
      </c>
      <c r="J59" s="4">
        <f>IF(COUNTIF($C$2:C59,C59)=1,1,0)</f>
        <v>1</v>
      </c>
      <c r="K59" s="4">
        <v>174000</v>
      </c>
      <c r="L59" t="s" s="2">
        <v>43</v>
      </c>
      <c r="M59" t="s" s="2">
        <v>43</v>
      </c>
      <c r="N59" t="s" s="2">
        <v>43</v>
      </c>
      <c r="O59" s="4">
        <f>SUM(L59:N59)</f>
        <v>0</v>
      </c>
      <c r="P59" t="s" s="2">
        <v>43</v>
      </c>
      <c r="Q59" t="s" s="2">
        <v>43</v>
      </c>
      <c r="R59" t="s" s="2">
        <v>43</v>
      </c>
      <c r="S59" t="s" s="2">
        <f>IF(H59&lt;DATE(2022,10,1),"Yes","No")</f>
        <v>44</v>
      </c>
      <c r="T59" t="s" s="2">
        <v>43</v>
      </c>
      <c r="U59" t="s" s="2">
        <v>43</v>
      </c>
      <c r="V59" t="s" s="2">
        <v>43</v>
      </c>
      <c r="W59" t="s" s="2">
        <v>43</v>
      </c>
      <c r="X59" t="s" s="2">
        <v>43</v>
      </c>
      <c r="Y59" t="s" s="2">
        <v>43</v>
      </c>
      <c r="Z59" t="s" s="2">
        <v>43</v>
      </c>
    </row>
    <row r="60" ht="13.65" customHeight="1">
      <c r="A60" t="s" s="2">
        <v>130</v>
      </c>
      <c r="B60" s="4">
        <v>53</v>
      </c>
      <c r="C60" t="s" s="2">
        <v>131</v>
      </c>
      <c r="D60" s="5">
        <v>25027</v>
      </c>
      <c r="E60" t="s" s="2">
        <v>27</v>
      </c>
      <c r="F60" t="s" s="2">
        <v>132</v>
      </c>
      <c r="G60" t="s" s="2">
        <v>133</v>
      </c>
      <c r="H60" s="5">
        <v>45660</v>
      </c>
      <c r="I60" s="6">
        <v>46331</v>
      </c>
      <c r="J60" s="4">
        <f>IF(COUNTIF($C$2:C60,C60)=1,1,0)</f>
        <v>1</v>
      </c>
      <c r="K60" s="4">
        <v>174000</v>
      </c>
      <c r="L60" t="s" s="2">
        <v>43</v>
      </c>
      <c r="M60" t="s" s="2">
        <v>43</v>
      </c>
      <c r="N60" t="s" s="2">
        <v>43</v>
      </c>
      <c r="O60" s="4">
        <f>SUM(L60:N60)</f>
        <v>0</v>
      </c>
      <c r="P60" t="s" s="2">
        <v>43</v>
      </c>
      <c r="Q60" t="s" s="2">
        <v>43</v>
      </c>
      <c r="R60" t="s" s="2">
        <v>43</v>
      </c>
      <c r="S60" t="s" s="2">
        <f>IF(H60&lt;DATE(2022,10,1),"Yes","No")</f>
        <v>44</v>
      </c>
      <c r="T60" t="s" s="2">
        <v>43</v>
      </c>
      <c r="U60" t="s" s="2">
        <v>43</v>
      </c>
      <c r="V60" t="s" s="2">
        <v>43</v>
      </c>
      <c r="W60" t="s" s="2">
        <v>43</v>
      </c>
      <c r="X60" t="s" s="2">
        <v>43</v>
      </c>
      <c r="Y60" t="s" s="2">
        <v>43</v>
      </c>
      <c r="Z60" t="s" s="2">
        <v>43</v>
      </c>
    </row>
    <row r="61" ht="13.65" customHeight="1">
      <c r="A61" t="s" s="2">
        <v>134</v>
      </c>
      <c r="B61" s="4">
        <v>65</v>
      </c>
      <c r="C61" t="s" s="2">
        <v>131</v>
      </c>
      <c r="D61" s="5">
        <v>25027</v>
      </c>
      <c r="E61" t="s" s="2">
        <v>27</v>
      </c>
      <c r="F61" t="s" s="2">
        <v>132</v>
      </c>
      <c r="G61" t="s" s="2">
        <v>133</v>
      </c>
      <c r="H61" s="5">
        <v>45660</v>
      </c>
      <c r="I61" s="6">
        <v>46331</v>
      </c>
      <c r="J61" s="4">
        <f>IF(COUNTIF($C$2:C61,C61)=1,1,0)</f>
        <v>0</v>
      </c>
      <c r="K61" s="4">
        <v>174000</v>
      </c>
      <c r="L61" t="s" s="2">
        <v>43</v>
      </c>
      <c r="M61" t="s" s="2">
        <v>43</v>
      </c>
      <c r="N61" t="s" s="2">
        <v>43</v>
      </c>
      <c r="O61" s="4">
        <f>SUM(L61:N61)</f>
        <v>0</v>
      </c>
      <c r="P61" t="s" s="2">
        <v>43</v>
      </c>
      <c r="Q61" t="s" s="2">
        <v>43</v>
      </c>
      <c r="R61" t="s" s="2">
        <v>43</v>
      </c>
      <c r="S61" t="s" s="2">
        <f>IF(H61&lt;DATE(2022,10,1),"Yes","No")</f>
        <v>44</v>
      </c>
      <c r="T61" t="s" s="2">
        <v>43</v>
      </c>
      <c r="U61" t="s" s="2">
        <v>43</v>
      </c>
      <c r="V61" t="s" s="2">
        <v>43</v>
      </c>
      <c r="W61" t="s" s="2">
        <v>43</v>
      </c>
      <c r="X61" t="s" s="2">
        <v>43</v>
      </c>
      <c r="Y61" t="s" s="2">
        <v>43</v>
      </c>
      <c r="Z61" t="s" s="2">
        <v>43</v>
      </c>
    </row>
    <row r="62" ht="13.65" customHeight="1">
      <c r="A62" t="s" s="2">
        <v>135</v>
      </c>
      <c r="B62" s="4">
        <v>67</v>
      </c>
      <c r="C62" t="s" s="2">
        <v>131</v>
      </c>
      <c r="D62" s="5">
        <v>25027</v>
      </c>
      <c r="E62" t="s" s="2">
        <v>27</v>
      </c>
      <c r="F62" t="s" s="2">
        <v>132</v>
      </c>
      <c r="G62" t="s" s="2">
        <v>133</v>
      </c>
      <c r="H62" s="5">
        <v>45660</v>
      </c>
      <c r="I62" s="6">
        <v>46331</v>
      </c>
      <c r="J62" s="4">
        <f>IF(COUNTIF($C$2:C62,C62)=1,1,0)</f>
        <v>0</v>
      </c>
      <c r="K62" s="4">
        <v>174000</v>
      </c>
      <c r="L62" t="s" s="2">
        <v>43</v>
      </c>
      <c r="M62" t="s" s="2">
        <v>43</v>
      </c>
      <c r="N62" t="s" s="2">
        <v>43</v>
      </c>
      <c r="O62" s="4">
        <f>SUM(L62:N62)</f>
        <v>0</v>
      </c>
      <c r="P62" t="s" s="2">
        <v>43</v>
      </c>
      <c r="Q62" t="s" s="2">
        <v>43</v>
      </c>
      <c r="R62" t="s" s="2">
        <v>43</v>
      </c>
      <c r="S62" t="s" s="2">
        <f>IF(H62&lt;DATE(2022,10,1),"Yes","No")</f>
        <v>44</v>
      </c>
      <c r="T62" t="s" s="2">
        <v>43</v>
      </c>
      <c r="U62" t="s" s="2">
        <v>43</v>
      </c>
      <c r="V62" t="s" s="2">
        <v>43</v>
      </c>
      <c r="W62" t="s" s="2">
        <v>43</v>
      </c>
      <c r="X62" t="s" s="2">
        <v>43</v>
      </c>
      <c r="Y62" t="s" s="2">
        <v>43</v>
      </c>
      <c r="Z62" t="s" s="2">
        <v>43</v>
      </c>
    </row>
    <row r="63" ht="13.65" customHeight="1">
      <c r="A63" t="s" s="2">
        <v>105</v>
      </c>
      <c r="B63" s="4">
        <v>75</v>
      </c>
      <c r="C63" t="s" s="2">
        <v>131</v>
      </c>
      <c r="D63" s="5">
        <v>25027</v>
      </c>
      <c r="E63" t="s" s="2">
        <v>27</v>
      </c>
      <c r="F63" t="s" s="2">
        <v>132</v>
      </c>
      <c r="G63" t="s" s="2">
        <v>133</v>
      </c>
      <c r="H63" s="5">
        <v>45660</v>
      </c>
      <c r="I63" s="6">
        <v>46331</v>
      </c>
      <c r="J63" s="4">
        <f>IF(COUNTIF($C$2:C63,C63)=1,1,0)</f>
        <v>0</v>
      </c>
      <c r="K63" s="4">
        <v>174000</v>
      </c>
      <c r="L63" t="s" s="2">
        <v>43</v>
      </c>
      <c r="M63" t="s" s="2">
        <v>43</v>
      </c>
      <c r="N63" t="s" s="2">
        <v>43</v>
      </c>
      <c r="O63" s="4">
        <f>SUM(L63:N63)</f>
        <v>0</v>
      </c>
      <c r="P63" t="s" s="2">
        <v>43</v>
      </c>
      <c r="Q63" t="s" s="2">
        <v>43</v>
      </c>
      <c r="R63" t="s" s="2">
        <v>43</v>
      </c>
      <c r="S63" t="s" s="2">
        <f>IF(H63&lt;DATE(2022,10,1),"Yes","No")</f>
        <v>44</v>
      </c>
      <c r="T63" t="s" s="2">
        <v>43</v>
      </c>
      <c r="U63" t="s" s="2">
        <v>43</v>
      </c>
      <c r="V63" t="s" s="2">
        <v>43</v>
      </c>
      <c r="W63" t="s" s="2">
        <v>43</v>
      </c>
      <c r="X63" t="s" s="2">
        <v>43</v>
      </c>
      <c r="Y63" t="s" s="2">
        <v>43</v>
      </c>
      <c r="Z63" t="s" s="2">
        <v>43</v>
      </c>
    </row>
    <row r="64" ht="13.65" customHeight="1">
      <c r="A64" t="s" s="2">
        <v>31</v>
      </c>
      <c r="B64" s="4">
        <v>47</v>
      </c>
      <c r="C64" t="s" s="2">
        <v>136</v>
      </c>
      <c r="D64" s="5">
        <v>27816</v>
      </c>
      <c r="E64" t="s" s="2">
        <v>27</v>
      </c>
      <c r="F64" t="s" s="2">
        <v>137</v>
      </c>
      <c r="G64" t="s" s="2">
        <v>138</v>
      </c>
      <c r="H64" s="5">
        <v>44929</v>
      </c>
      <c r="I64" s="6">
        <v>46331</v>
      </c>
      <c r="J64" s="4">
        <f>IF(COUNTIF($C$2:C64,C64)=1,1,0)</f>
        <v>1</v>
      </c>
      <c r="K64" s="4">
        <v>174000</v>
      </c>
      <c r="L64" s="4">
        <v>318813</v>
      </c>
      <c r="M64" s="4">
        <v>1537975.19</v>
      </c>
      <c r="N64" s="4">
        <v>37188.19</v>
      </c>
      <c r="O64" s="4">
        <f>SUM(L64:N64)</f>
        <v>1893976.38</v>
      </c>
      <c r="P64" s="4">
        <v>13</v>
      </c>
      <c r="Q64" s="4">
        <v>622281</v>
      </c>
      <c r="R64" s="4">
        <f>Q64/P64</f>
        <v>47867.7692307692</v>
      </c>
      <c r="S64" t="s" s="2">
        <f>IF(H64&lt;DATE(2022,10,1),"Yes","No")</f>
        <v>44</v>
      </c>
      <c r="T64" s="4">
        <f>IF(S64="Yes",12,DATEDIF(MAX(H64,DATE(2022,10,1)),DATE(2023,9,30),"m"))</f>
        <v>8</v>
      </c>
      <c r="U64" s="4">
        <f>IF($T64=12,L64,L64*12/$T64)</f>
        <v>478219.5</v>
      </c>
      <c r="V64" s="4">
        <f>IF($T64=12,M64,M64*12/$T64)</f>
        <v>2306962.785</v>
      </c>
      <c r="W64" s="4">
        <f>IF($T64=12,N64,N64*12/$T64)</f>
        <v>55782.285</v>
      </c>
      <c r="X64" s="4">
        <f>IF($T64=12,O64,O64*12/$T64)</f>
        <v>2840964.57</v>
      </c>
      <c r="Y64" s="4">
        <f>IF($T64=12,Q64,Q64*12/$T64)</f>
        <v>933421.5</v>
      </c>
      <c r="Z64" s="4">
        <f>Y64/P64</f>
        <v>71801.6538461538</v>
      </c>
    </row>
    <row r="65" ht="13.65" customHeight="1">
      <c r="A65" t="s" s="2">
        <v>25</v>
      </c>
      <c r="B65" s="4">
        <v>61</v>
      </c>
      <c r="C65" t="s" s="2">
        <v>136</v>
      </c>
      <c r="D65" s="5">
        <v>27816</v>
      </c>
      <c r="E65" t="s" s="2">
        <v>27</v>
      </c>
      <c r="F65" t="s" s="2">
        <v>137</v>
      </c>
      <c r="G65" t="s" s="2">
        <v>138</v>
      </c>
      <c r="H65" s="5">
        <v>44929</v>
      </c>
      <c r="I65" s="6">
        <v>46331</v>
      </c>
      <c r="J65" s="4">
        <f>IF(COUNTIF($C$2:C65,C65)=1,1,0)</f>
        <v>0</v>
      </c>
      <c r="K65" s="4">
        <v>174000</v>
      </c>
      <c r="L65" s="4">
        <v>318813</v>
      </c>
      <c r="M65" s="4">
        <v>1537975.19</v>
      </c>
      <c r="N65" s="4">
        <v>37188.19</v>
      </c>
      <c r="O65" s="4">
        <f>SUM(L65:N65)</f>
        <v>1893976.38</v>
      </c>
      <c r="P65" s="4">
        <v>13</v>
      </c>
      <c r="Q65" s="4">
        <v>622281</v>
      </c>
      <c r="R65" s="4">
        <f>Q65/P65</f>
        <v>47867.7692307692</v>
      </c>
      <c r="S65" t="s" s="2">
        <f>IF(H65&lt;DATE(2022,10,1),"Yes","No")</f>
        <v>44</v>
      </c>
      <c r="T65" s="4">
        <f>IF(S65="Yes",12,DATEDIF(MAX(H65,DATE(2022,10,1)),DATE(2023,9,30),"m"))</f>
        <v>8</v>
      </c>
      <c r="U65" s="4">
        <f>IF($T65=12,L65,L65*12/$T65)</f>
        <v>478219.5</v>
      </c>
      <c r="V65" s="4">
        <f>IF($T65=12,M65,M65*12/$T65)</f>
        <v>2306962.785</v>
      </c>
      <c r="W65" s="4">
        <f>IF($T65=12,N65,N65*12/$T65)</f>
        <v>55782.285</v>
      </c>
      <c r="X65" s="4">
        <f>IF($T65=12,O65,O65*12/$T65)</f>
        <v>2840964.57</v>
      </c>
      <c r="Y65" s="4">
        <f>IF($T65=12,Q65,Q65*12/$T65)</f>
        <v>933421.5</v>
      </c>
      <c r="Z65" s="4">
        <f>Y65/P65</f>
        <v>71801.6538461538</v>
      </c>
    </row>
    <row r="66" ht="13.65" customHeight="1">
      <c r="A66" t="s" s="2">
        <v>139</v>
      </c>
      <c r="B66" s="4">
        <v>7</v>
      </c>
      <c r="C66" t="s" s="2">
        <v>140</v>
      </c>
      <c r="D66" s="5">
        <v>29607</v>
      </c>
      <c r="E66" t="s" s="2">
        <v>27</v>
      </c>
      <c r="F66" t="s" s="2">
        <v>141</v>
      </c>
      <c r="G66" t="s" s="2">
        <v>142</v>
      </c>
      <c r="H66" s="5">
        <v>45660</v>
      </c>
      <c r="I66" s="6">
        <v>46331</v>
      </c>
      <c r="J66" s="4">
        <f>IF(COUNTIF($C$2:C66,C66)=1,1,0)</f>
        <v>1</v>
      </c>
      <c r="K66" s="4">
        <v>174000</v>
      </c>
      <c r="L66" t="s" s="2">
        <v>43</v>
      </c>
      <c r="M66" t="s" s="2">
        <v>43</v>
      </c>
      <c r="N66" t="s" s="2">
        <v>43</v>
      </c>
      <c r="O66" s="4">
        <f>SUM(L66:N66)</f>
        <v>0</v>
      </c>
      <c r="P66" t="s" s="2">
        <v>43</v>
      </c>
      <c r="Q66" t="s" s="2">
        <v>43</v>
      </c>
      <c r="R66" t="s" s="2">
        <v>43</v>
      </c>
      <c r="S66" t="s" s="2">
        <f>IF(H66&lt;DATE(2022,10,1),"Yes","No")</f>
        <v>44</v>
      </c>
      <c r="T66" t="s" s="2">
        <v>43</v>
      </c>
      <c r="U66" t="s" s="2">
        <v>43</v>
      </c>
      <c r="V66" t="s" s="2">
        <v>43</v>
      </c>
      <c r="W66" t="s" s="2">
        <v>43</v>
      </c>
      <c r="X66" t="s" s="2">
        <v>43</v>
      </c>
      <c r="Y66" t="s" s="2">
        <v>43</v>
      </c>
      <c r="Z66" t="s" s="2">
        <v>43</v>
      </c>
    </row>
    <row r="67" ht="13.65" customHeight="1">
      <c r="A67" t="s" s="2">
        <v>143</v>
      </c>
      <c r="B67" s="4">
        <v>17</v>
      </c>
      <c r="C67" t="s" s="2">
        <v>140</v>
      </c>
      <c r="D67" s="5">
        <v>29607</v>
      </c>
      <c r="E67" t="s" s="2">
        <v>27</v>
      </c>
      <c r="F67" t="s" s="2">
        <v>141</v>
      </c>
      <c r="G67" t="s" s="2">
        <v>142</v>
      </c>
      <c r="H67" s="5">
        <v>45660</v>
      </c>
      <c r="I67" s="6">
        <v>46331</v>
      </c>
      <c r="J67" s="4">
        <f>IF(COUNTIF($C$2:C67,C67)=1,1,0)</f>
        <v>0</v>
      </c>
      <c r="K67" s="4">
        <v>174000</v>
      </c>
      <c r="L67" t="s" s="2">
        <v>43</v>
      </c>
      <c r="M67" t="s" s="2">
        <v>43</v>
      </c>
      <c r="N67" t="s" s="2">
        <v>43</v>
      </c>
      <c r="O67" s="4">
        <f>SUM(L67:N67)</f>
        <v>0</v>
      </c>
      <c r="P67" t="s" s="2">
        <v>43</v>
      </c>
      <c r="Q67" t="s" s="2">
        <v>43</v>
      </c>
      <c r="R67" t="s" s="2">
        <v>43</v>
      </c>
      <c r="S67" t="s" s="2">
        <f>IF(H67&lt;DATE(2022,10,1),"Yes","No")</f>
        <v>44</v>
      </c>
      <c r="T67" t="s" s="2">
        <v>43</v>
      </c>
      <c r="U67" t="s" s="2">
        <v>43</v>
      </c>
      <c r="V67" t="s" s="2">
        <v>43</v>
      </c>
      <c r="W67" t="s" s="2">
        <v>43</v>
      </c>
      <c r="X67" t="s" s="2">
        <v>43</v>
      </c>
      <c r="Y67" t="s" s="2">
        <v>43</v>
      </c>
      <c r="Z67" t="s" s="2">
        <v>43</v>
      </c>
    </row>
    <row r="68" ht="13.65" customHeight="1">
      <c r="A68" t="s" s="2">
        <v>144</v>
      </c>
      <c r="B68" s="4">
        <v>21</v>
      </c>
      <c r="C68" t="s" s="2">
        <v>140</v>
      </c>
      <c r="D68" s="5">
        <v>29607</v>
      </c>
      <c r="E68" t="s" s="2">
        <v>27</v>
      </c>
      <c r="F68" t="s" s="2">
        <v>141</v>
      </c>
      <c r="G68" t="s" s="2">
        <v>142</v>
      </c>
      <c r="H68" s="5">
        <v>45660</v>
      </c>
      <c r="I68" s="6">
        <v>46331</v>
      </c>
      <c r="J68" s="4">
        <f>IF(COUNTIF($C$2:C68,C68)=1,1,0)</f>
        <v>0</v>
      </c>
      <c r="K68" s="4">
        <v>174000</v>
      </c>
      <c r="L68" t="s" s="2">
        <v>43</v>
      </c>
      <c r="M68" t="s" s="2">
        <v>43</v>
      </c>
      <c r="N68" t="s" s="2">
        <v>43</v>
      </c>
      <c r="O68" s="4">
        <f>SUM(L68:N68)</f>
        <v>0</v>
      </c>
      <c r="P68" t="s" s="2">
        <v>43</v>
      </c>
      <c r="Q68" t="s" s="2">
        <v>43</v>
      </c>
      <c r="R68" t="s" s="2">
        <v>43</v>
      </c>
      <c r="S68" t="s" s="2">
        <f>IF(H68&lt;DATE(2022,10,1),"Yes","No")</f>
        <v>44</v>
      </c>
      <c r="T68" t="s" s="2">
        <v>43</v>
      </c>
      <c r="U68" t="s" s="2">
        <v>43</v>
      </c>
      <c r="V68" t="s" s="2">
        <v>43</v>
      </c>
      <c r="W68" t="s" s="2">
        <v>43</v>
      </c>
      <c r="X68" t="s" s="2">
        <v>43</v>
      </c>
      <c r="Y68" t="s" s="2">
        <v>43</v>
      </c>
      <c r="Z68" t="s" s="2">
        <v>43</v>
      </c>
    </row>
    <row r="69" ht="13.65" customHeight="1">
      <c r="A69" t="s" s="2">
        <v>145</v>
      </c>
      <c r="B69" s="4">
        <v>23</v>
      </c>
      <c r="C69" t="s" s="2">
        <v>140</v>
      </c>
      <c r="D69" s="5">
        <v>29607</v>
      </c>
      <c r="E69" t="s" s="2">
        <v>27</v>
      </c>
      <c r="F69" t="s" s="2">
        <v>141</v>
      </c>
      <c r="G69" t="s" s="2">
        <v>142</v>
      </c>
      <c r="H69" s="5">
        <v>45660</v>
      </c>
      <c r="I69" s="6">
        <v>46331</v>
      </c>
      <c r="J69" s="4">
        <f>IF(COUNTIF($C$2:C69,C69)=1,1,0)</f>
        <v>0</v>
      </c>
      <c r="K69" s="4">
        <v>174000</v>
      </c>
      <c r="L69" t="s" s="2">
        <v>43</v>
      </c>
      <c r="M69" t="s" s="2">
        <v>43</v>
      </c>
      <c r="N69" t="s" s="2">
        <v>43</v>
      </c>
      <c r="O69" s="4">
        <f>SUM(L69:N69)</f>
        <v>0</v>
      </c>
      <c r="P69" t="s" s="2">
        <v>43</v>
      </c>
      <c r="Q69" t="s" s="2">
        <v>43</v>
      </c>
      <c r="R69" t="s" s="2">
        <v>43</v>
      </c>
      <c r="S69" t="s" s="2">
        <f>IF(H69&lt;DATE(2022,10,1),"Yes","No")</f>
        <v>44</v>
      </c>
      <c r="T69" t="s" s="2">
        <v>43</v>
      </c>
      <c r="U69" t="s" s="2">
        <v>43</v>
      </c>
      <c r="V69" t="s" s="2">
        <v>43</v>
      </c>
      <c r="W69" t="s" s="2">
        <v>43</v>
      </c>
      <c r="X69" t="s" s="2">
        <v>43</v>
      </c>
      <c r="Y69" t="s" s="2">
        <v>43</v>
      </c>
      <c r="Z69" t="s" s="2">
        <v>43</v>
      </c>
    </row>
    <row r="70" ht="13.65" customHeight="1">
      <c r="A70" t="s" s="2">
        <v>146</v>
      </c>
      <c r="B70" s="4">
        <v>25</v>
      </c>
      <c r="C70" t="s" s="2">
        <v>140</v>
      </c>
      <c r="D70" s="5">
        <v>29607</v>
      </c>
      <c r="E70" t="s" s="2">
        <v>27</v>
      </c>
      <c r="F70" t="s" s="2">
        <v>141</v>
      </c>
      <c r="G70" t="s" s="2">
        <v>142</v>
      </c>
      <c r="H70" s="5">
        <v>45660</v>
      </c>
      <c r="I70" s="6">
        <v>46331</v>
      </c>
      <c r="J70" s="4">
        <f>IF(COUNTIF($C$2:C70,C70)=1,1,0)</f>
        <v>0</v>
      </c>
      <c r="K70" s="4">
        <v>174000</v>
      </c>
      <c r="L70" t="s" s="2">
        <v>43</v>
      </c>
      <c r="M70" t="s" s="2">
        <v>43</v>
      </c>
      <c r="N70" t="s" s="2">
        <v>43</v>
      </c>
      <c r="O70" s="4">
        <f>SUM(L70:N70)</f>
        <v>0</v>
      </c>
      <c r="P70" t="s" s="2">
        <v>43</v>
      </c>
      <c r="Q70" t="s" s="2">
        <v>43</v>
      </c>
      <c r="R70" t="s" s="2">
        <v>43</v>
      </c>
      <c r="S70" t="s" s="2">
        <f>IF(H70&lt;DATE(2022,10,1),"Yes","No")</f>
        <v>44</v>
      </c>
      <c r="T70" t="s" s="2">
        <v>43</v>
      </c>
      <c r="U70" t="s" s="2">
        <v>43</v>
      </c>
      <c r="V70" t="s" s="2">
        <v>43</v>
      </c>
      <c r="W70" t="s" s="2">
        <v>43</v>
      </c>
      <c r="X70" t="s" s="2">
        <v>43</v>
      </c>
      <c r="Y70" t="s" s="2">
        <v>43</v>
      </c>
      <c r="Z70" t="s" s="2">
        <v>43</v>
      </c>
    </row>
    <row r="71" ht="13.65" customHeight="1">
      <c r="A71" t="s" s="2">
        <v>147</v>
      </c>
      <c r="B71" s="4">
        <v>39</v>
      </c>
      <c r="C71" t="s" s="2">
        <v>140</v>
      </c>
      <c r="D71" s="5">
        <v>29607</v>
      </c>
      <c r="E71" t="s" s="2">
        <v>27</v>
      </c>
      <c r="F71" t="s" s="2">
        <v>141</v>
      </c>
      <c r="G71" t="s" s="2">
        <v>142</v>
      </c>
      <c r="H71" s="5">
        <v>45660</v>
      </c>
      <c r="I71" s="6">
        <v>46331</v>
      </c>
      <c r="J71" s="4">
        <f>IF(COUNTIF($C$2:C71,C71)=1,1,0)</f>
        <v>0</v>
      </c>
      <c r="K71" s="4">
        <v>174000</v>
      </c>
      <c r="L71" t="s" s="2">
        <v>43</v>
      </c>
      <c r="M71" t="s" s="2">
        <v>43</v>
      </c>
      <c r="N71" t="s" s="2">
        <v>43</v>
      </c>
      <c r="O71" s="4">
        <f>SUM(L71:N71)</f>
        <v>0</v>
      </c>
      <c r="P71" t="s" s="2">
        <v>43</v>
      </c>
      <c r="Q71" t="s" s="2">
        <v>43</v>
      </c>
      <c r="R71" t="s" s="2">
        <v>43</v>
      </c>
      <c r="S71" t="s" s="2">
        <f>IF(H71&lt;DATE(2022,10,1),"Yes","No")</f>
        <v>44</v>
      </c>
      <c r="T71" t="s" s="2">
        <v>43</v>
      </c>
      <c r="U71" t="s" s="2">
        <v>43</v>
      </c>
      <c r="V71" t="s" s="2">
        <v>43</v>
      </c>
      <c r="W71" t="s" s="2">
        <v>43</v>
      </c>
      <c r="X71" t="s" s="2">
        <v>43</v>
      </c>
      <c r="Y71" t="s" s="2">
        <v>43</v>
      </c>
      <c r="Z71" t="s" s="2">
        <v>43</v>
      </c>
    </row>
    <row r="72" ht="13.65" customHeight="1">
      <c r="A72" t="s" s="2">
        <v>75</v>
      </c>
      <c r="B72" s="4">
        <v>77</v>
      </c>
      <c r="C72" t="s" s="2">
        <v>140</v>
      </c>
      <c r="D72" s="5">
        <v>29607</v>
      </c>
      <c r="E72" t="s" s="2">
        <v>27</v>
      </c>
      <c r="F72" t="s" s="2">
        <v>141</v>
      </c>
      <c r="G72" t="s" s="2">
        <v>142</v>
      </c>
      <c r="H72" s="5">
        <v>45660</v>
      </c>
      <c r="I72" s="6">
        <v>46331</v>
      </c>
      <c r="J72" s="4">
        <f>IF(COUNTIF($C$2:C72,C72)=1,1,0)</f>
        <v>0</v>
      </c>
      <c r="K72" s="4">
        <v>174000</v>
      </c>
      <c r="L72" t="s" s="2">
        <v>43</v>
      </c>
      <c r="M72" t="s" s="2">
        <v>43</v>
      </c>
      <c r="N72" t="s" s="2">
        <v>43</v>
      </c>
      <c r="O72" s="4">
        <f>SUM(L72:N72)</f>
        <v>0</v>
      </c>
      <c r="P72" t="s" s="2">
        <v>43</v>
      </c>
      <c r="Q72" t="s" s="2">
        <v>43</v>
      </c>
      <c r="R72" t="s" s="2">
        <v>43</v>
      </c>
      <c r="S72" t="s" s="2">
        <f>IF(H72&lt;DATE(2022,10,1),"Yes","No")</f>
        <v>44</v>
      </c>
      <c r="T72" t="s" s="2">
        <v>43</v>
      </c>
      <c r="U72" t="s" s="2">
        <v>43</v>
      </c>
      <c r="V72" t="s" s="2">
        <v>43</v>
      </c>
      <c r="W72" t="s" s="2">
        <v>43</v>
      </c>
      <c r="X72" t="s" s="2">
        <v>43</v>
      </c>
      <c r="Y72" t="s" s="2">
        <v>43</v>
      </c>
      <c r="Z72" t="s" s="2">
        <v>43</v>
      </c>
    </row>
    <row r="73" ht="13.65" customHeight="1">
      <c r="A73" t="s" s="2">
        <v>148</v>
      </c>
      <c r="B73" s="4">
        <v>105</v>
      </c>
      <c r="C73" t="s" s="2">
        <v>140</v>
      </c>
      <c r="D73" s="5">
        <v>29607</v>
      </c>
      <c r="E73" t="s" s="2">
        <v>27</v>
      </c>
      <c r="F73" t="s" s="2">
        <v>141</v>
      </c>
      <c r="G73" t="s" s="2">
        <v>142</v>
      </c>
      <c r="H73" s="5">
        <v>45660</v>
      </c>
      <c r="I73" s="6">
        <v>46331</v>
      </c>
      <c r="J73" s="4">
        <f>IF(COUNTIF($C$2:C73,C73)=1,1,0)</f>
        <v>0</v>
      </c>
      <c r="K73" s="4">
        <v>174000</v>
      </c>
      <c r="L73" t="s" s="2">
        <v>43</v>
      </c>
      <c r="M73" t="s" s="2">
        <v>43</v>
      </c>
      <c r="N73" t="s" s="2">
        <v>43</v>
      </c>
      <c r="O73" s="4">
        <f>SUM(L73:N73)</f>
        <v>0</v>
      </c>
      <c r="P73" t="s" s="2">
        <v>43</v>
      </c>
      <c r="Q73" t="s" s="2">
        <v>43</v>
      </c>
      <c r="R73" t="s" s="2">
        <v>43</v>
      </c>
      <c r="S73" t="s" s="2">
        <f>IF(H73&lt;DATE(2022,10,1),"Yes","No")</f>
        <v>44</v>
      </c>
      <c r="T73" t="s" s="2">
        <v>43</v>
      </c>
      <c r="U73" t="s" s="2">
        <v>43</v>
      </c>
      <c r="V73" t="s" s="2">
        <v>43</v>
      </c>
      <c r="W73" t="s" s="2">
        <v>43</v>
      </c>
      <c r="X73" t="s" s="2">
        <v>43</v>
      </c>
      <c r="Y73" t="s" s="2">
        <v>43</v>
      </c>
      <c r="Z73" t="s" s="2">
        <v>43</v>
      </c>
    </row>
    <row r="74" ht="13.65" customHeight="1">
      <c r="A74" t="s" s="2">
        <v>149</v>
      </c>
      <c r="B74" s="4">
        <v>107</v>
      </c>
      <c r="C74" t="s" s="2">
        <v>140</v>
      </c>
      <c r="D74" s="5">
        <v>29607</v>
      </c>
      <c r="E74" t="s" s="2">
        <v>27</v>
      </c>
      <c r="F74" t="s" s="2">
        <v>141</v>
      </c>
      <c r="G74" t="s" s="2">
        <v>142</v>
      </c>
      <c r="H74" s="5">
        <v>45660</v>
      </c>
      <c r="I74" s="6">
        <v>46331</v>
      </c>
      <c r="J74" s="4">
        <f>IF(COUNTIF($C$2:C74,C74)=1,1,0)</f>
        <v>0</v>
      </c>
      <c r="K74" s="4">
        <v>174000</v>
      </c>
      <c r="L74" t="s" s="2">
        <v>43</v>
      </c>
      <c r="M74" t="s" s="2">
        <v>43</v>
      </c>
      <c r="N74" t="s" s="2">
        <v>43</v>
      </c>
      <c r="O74" s="4">
        <f>SUM(L74:N74)</f>
        <v>0</v>
      </c>
      <c r="P74" t="s" s="2">
        <v>43</v>
      </c>
      <c r="Q74" t="s" s="2">
        <v>43</v>
      </c>
      <c r="R74" t="s" s="2">
        <v>43</v>
      </c>
      <c r="S74" t="s" s="2">
        <f>IF(H74&lt;DATE(2022,10,1),"Yes","No")</f>
        <v>44</v>
      </c>
      <c r="T74" t="s" s="2">
        <v>43</v>
      </c>
      <c r="U74" t="s" s="2">
        <v>43</v>
      </c>
      <c r="V74" t="s" s="2">
        <v>43</v>
      </c>
      <c r="W74" t="s" s="2">
        <v>43</v>
      </c>
      <c r="X74" t="s" s="2">
        <v>43</v>
      </c>
      <c r="Y74" t="s" s="2">
        <v>43</v>
      </c>
      <c r="Z74" t="s" s="2">
        <v>43</v>
      </c>
    </row>
    <row r="75" ht="13.65" customHeight="1">
      <c r="A75" t="s" s="2">
        <v>150</v>
      </c>
      <c r="B75" s="4">
        <v>109</v>
      </c>
      <c r="C75" t="s" s="2">
        <v>140</v>
      </c>
      <c r="D75" s="5">
        <v>29607</v>
      </c>
      <c r="E75" t="s" s="2">
        <v>27</v>
      </c>
      <c r="F75" t="s" s="2">
        <v>141</v>
      </c>
      <c r="G75" t="s" s="2">
        <v>142</v>
      </c>
      <c r="H75" s="5">
        <v>45660</v>
      </c>
      <c r="I75" s="6">
        <v>46331</v>
      </c>
      <c r="J75" s="4">
        <f>IF(COUNTIF($C$2:C75,C75)=1,1,0)</f>
        <v>0</v>
      </c>
      <c r="K75" s="4">
        <v>174000</v>
      </c>
      <c r="L75" t="s" s="2">
        <v>43</v>
      </c>
      <c r="M75" t="s" s="2">
        <v>43</v>
      </c>
      <c r="N75" t="s" s="2">
        <v>43</v>
      </c>
      <c r="O75" s="4">
        <f>SUM(L75:N75)</f>
        <v>0</v>
      </c>
      <c r="P75" t="s" s="2">
        <v>43</v>
      </c>
      <c r="Q75" t="s" s="2">
        <v>43</v>
      </c>
      <c r="R75" t="s" s="2">
        <v>43</v>
      </c>
      <c r="S75" t="s" s="2">
        <f>IF(H75&lt;DATE(2022,10,1),"Yes","No")</f>
        <v>44</v>
      </c>
      <c r="T75" t="s" s="2">
        <v>43</v>
      </c>
      <c r="U75" t="s" s="2">
        <v>43</v>
      </c>
      <c r="V75" t="s" s="2">
        <v>43</v>
      </c>
      <c r="W75" t="s" s="2">
        <v>43</v>
      </c>
      <c r="X75" t="s" s="2">
        <v>43</v>
      </c>
      <c r="Y75" t="s" s="2">
        <v>43</v>
      </c>
      <c r="Z75" t="s" s="2">
        <v>43</v>
      </c>
    </row>
    <row r="76" ht="13.65" customHeight="1">
      <c r="A76" t="s" s="2">
        <v>126</v>
      </c>
      <c r="B76" s="4">
        <v>111</v>
      </c>
      <c r="C76" t="s" s="2">
        <v>140</v>
      </c>
      <c r="D76" s="5">
        <v>29607</v>
      </c>
      <c r="E76" t="s" s="2">
        <v>27</v>
      </c>
      <c r="F76" t="s" s="2">
        <v>141</v>
      </c>
      <c r="G76" t="s" s="2">
        <v>142</v>
      </c>
      <c r="H76" s="5">
        <v>45660</v>
      </c>
      <c r="I76" s="6">
        <v>46331</v>
      </c>
      <c r="J76" s="4">
        <f>IF(COUNTIF($C$2:C76,C76)=1,1,0)</f>
        <v>0</v>
      </c>
      <c r="K76" s="4">
        <v>174000</v>
      </c>
      <c r="L76" t="s" s="2">
        <v>43</v>
      </c>
      <c r="M76" t="s" s="2">
        <v>43</v>
      </c>
      <c r="N76" t="s" s="2">
        <v>43</v>
      </c>
      <c r="O76" s="4">
        <f>SUM(L76:N76)</f>
        <v>0</v>
      </c>
      <c r="P76" t="s" s="2">
        <v>43</v>
      </c>
      <c r="Q76" t="s" s="2">
        <v>43</v>
      </c>
      <c r="R76" t="s" s="2">
        <v>43</v>
      </c>
      <c r="S76" t="s" s="2">
        <f>IF(H76&lt;DATE(2022,10,1),"Yes","No")</f>
        <v>44</v>
      </c>
      <c r="T76" t="s" s="2">
        <v>43</v>
      </c>
      <c r="U76" t="s" s="2">
        <v>43</v>
      </c>
      <c r="V76" t="s" s="2">
        <v>43</v>
      </c>
      <c r="W76" t="s" s="2">
        <v>43</v>
      </c>
      <c r="X76" t="s" s="2">
        <v>43</v>
      </c>
      <c r="Y76" t="s" s="2">
        <v>43</v>
      </c>
      <c r="Z76" t="s" s="2">
        <v>43</v>
      </c>
    </row>
    <row r="77" ht="13.65" customHeight="1">
      <c r="A77" t="s" s="2">
        <v>121</v>
      </c>
      <c r="B77" s="4">
        <v>27</v>
      </c>
      <c r="C77" t="s" s="2">
        <v>151</v>
      </c>
      <c r="D77" s="5">
        <v>31664</v>
      </c>
      <c r="E77" t="s" s="2">
        <v>64</v>
      </c>
      <c r="F77" t="s" s="2">
        <v>152</v>
      </c>
      <c r="G77" t="s" s="2">
        <v>153</v>
      </c>
      <c r="H77" s="5">
        <v>44929</v>
      </c>
      <c r="I77" s="6">
        <v>46331</v>
      </c>
      <c r="J77" s="4">
        <f>IF(COUNTIF($C$2:C77,C77)=1,1,0)</f>
        <v>1</v>
      </c>
      <c r="K77" s="4">
        <v>174000</v>
      </c>
      <c r="L77" s="4">
        <v>486653</v>
      </c>
      <c r="M77" s="4">
        <v>1229775.08</v>
      </c>
      <c r="N77" s="4">
        <v>63853.24</v>
      </c>
      <c r="O77" s="4">
        <f>SUM(L77:N77)</f>
        <v>1780281.32</v>
      </c>
      <c r="P77" s="4">
        <v>9</v>
      </c>
      <c r="Q77" s="4">
        <v>430667</v>
      </c>
      <c r="R77" s="4">
        <f>Q77/P77</f>
        <v>47851.8888888889</v>
      </c>
      <c r="S77" t="s" s="2">
        <f>IF(H77&lt;DATE(2022,10,1),"Yes","No")</f>
        <v>44</v>
      </c>
      <c r="T77" s="4">
        <f>IF(S77="Yes",12,DATEDIF(MAX(H77,DATE(2022,10,1)),DATE(2023,9,30),"m"))</f>
        <v>8</v>
      </c>
      <c r="U77" s="4">
        <f>IF($T77=12,L77,L77*12/$T77)</f>
        <v>729979.5</v>
      </c>
      <c r="V77" s="4">
        <f>IF($T77=12,M77,M77*12/$T77)</f>
        <v>1844662.62</v>
      </c>
      <c r="W77" s="4">
        <f>IF($T77=12,N77,N77*12/$T77)</f>
        <v>95779.86</v>
      </c>
      <c r="X77" s="4">
        <f>IF($T77=12,O77,O77*12/$T77)</f>
        <v>2670421.98</v>
      </c>
      <c r="Y77" s="4">
        <f>IF($T77=12,Q77,Q77*12/$T77)</f>
        <v>646000.5</v>
      </c>
      <c r="Z77" s="4">
        <f>Y77/P77</f>
        <v>71777.8333333333</v>
      </c>
    </row>
    <row r="78" ht="13.65" customHeight="1">
      <c r="A78" t="s" s="2">
        <v>154</v>
      </c>
      <c r="B78" s="4">
        <v>79</v>
      </c>
      <c r="C78" t="s" s="2">
        <v>151</v>
      </c>
      <c r="D78" s="5">
        <v>31664</v>
      </c>
      <c r="E78" t="s" s="2">
        <v>64</v>
      </c>
      <c r="F78" t="s" s="2">
        <v>152</v>
      </c>
      <c r="G78" t="s" s="2">
        <v>153</v>
      </c>
      <c r="H78" s="5">
        <v>44929</v>
      </c>
      <c r="I78" s="6">
        <v>46331</v>
      </c>
      <c r="J78" s="4">
        <f>IF(COUNTIF($C$2:C78,C78)=1,1,0)</f>
        <v>0</v>
      </c>
      <c r="K78" s="4">
        <v>174000</v>
      </c>
      <c r="L78" s="4">
        <v>486653</v>
      </c>
      <c r="M78" s="4">
        <v>1229775.08</v>
      </c>
      <c r="N78" s="4">
        <v>63853.24</v>
      </c>
      <c r="O78" s="4">
        <f>SUM(L78:N78)</f>
        <v>1780281.32</v>
      </c>
      <c r="P78" s="4">
        <v>9</v>
      </c>
      <c r="Q78" s="4">
        <v>430667</v>
      </c>
      <c r="R78" s="4">
        <f>Q78/P78</f>
        <v>47851.8888888889</v>
      </c>
      <c r="S78" t="s" s="2">
        <f>IF(H78&lt;DATE(2022,10,1),"Yes","No")</f>
        <v>44</v>
      </c>
      <c r="T78" s="4">
        <f>IF(S78="Yes",12,DATEDIF(MAX(H78,DATE(2022,10,1)),DATE(2023,9,30),"m"))</f>
        <v>8</v>
      </c>
      <c r="U78" s="4">
        <f>IF($T78=12,L78,L78*12/$T78)</f>
        <v>729979.5</v>
      </c>
      <c r="V78" s="4">
        <f>IF($T78=12,M78,M78*12/$T78)</f>
        <v>1844662.62</v>
      </c>
      <c r="W78" s="4">
        <f>IF($T78=12,N78,N78*12/$T78)</f>
        <v>95779.86</v>
      </c>
      <c r="X78" s="4">
        <f>IF($T78=12,O78,O78*12/$T78)</f>
        <v>2670421.98</v>
      </c>
      <c r="Y78" s="4">
        <f>IF($T78=12,Q78,Q78*12/$T78)</f>
        <v>646000.5</v>
      </c>
      <c r="Z78" s="4">
        <f>Y78/P78</f>
        <v>71777.8333333333</v>
      </c>
    </row>
    <row r="79" ht="13.65" customHeight="1">
      <c r="A79" t="s" s="2">
        <v>155</v>
      </c>
      <c r="B79" s="4">
        <v>87</v>
      </c>
      <c r="C79" t="s" s="2">
        <v>151</v>
      </c>
      <c r="D79" s="5">
        <v>31664</v>
      </c>
      <c r="E79" t="s" s="2">
        <v>64</v>
      </c>
      <c r="F79" t="s" s="2">
        <v>152</v>
      </c>
      <c r="G79" t="s" s="2">
        <v>153</v>
      </c>
      <c r="H79" s="5">
        <v>44929</v>
      </c>
      <c r="I79" s="6">
        <v>46331</v>
      </c>
      <c r="J79" s="4">
        <f>IF(COUNTIF($C$2:C79,C79)=1,1,0)</f>
        <v>0</v>
      </c>
      <c r="K79" s="4">
        <v>174000</v>
      </c>
      <c r="L79" s="4">
        <v>486653</v>
      </c>
      <c r="M79" s="4">
        <v>1229775.08</v>
      </c>
      <c r="N79" s="4">
        <v>63853.24</v>
      </c>
      <c r="O79" s="4">
        <f>SUM(L79:N79)</f>
        <v>1780281.32</v>
      </c>
      <c r="P79" s="4">
        <v>9</v>
      </c>
      <c r="Q79" s="4">
        <v>430667</v>
      </c>
      <c r="R79" s="4">
        <f>Q79/P79</f>
        <v>47851.8888888889</v>
      </c>
      <c r="S79" t="s" s="2">
        <f>IF(H79&lt;DATE(2022,10,1),"Yes","No")</f>
        <v>44</v>
      </c>
      <c r="T79" s="4">
        <f>IF(S79="Yes",12,DATEDIF(MAX(H79,DATE(2022,10,1)),DATE(2023,9,30),"m"))</f>
        <v>8</v>
      </c>
      <c r="U79" s="4">
        <f>IF($T79=12,L79,L79*12/$T79)</f>
        <v>729979.5</v>
      </c>
      <c r="V79" s="4">
        <f>IF($T79=12,M79,M79*12/$T79)</f>
        <v>1844662.62</v>
      </c>
      <c r="W79" s="4">
        <f>IF($T79=12,N79,N79*12/$T79)</f>
        <v>95779.86</v>
      </c>
      <c r="X79" s="4">
        <f>IF($T79=12,O79,O79*12/$T79)</f>
        <v>2670421.98</v>
      </c>
      <c r="Y79" s="4">
        <f>IF($T79=12,Q79,Q79*12/$T79)</f>
        <v>646000.5</v>
      </c>
      <c r="Z79" s="4">
        <f>Y79/P79</f>
        <v>71777.8333333333</v>
      </c>
    </row>
    <row r="80" ht="13.65" customHeight="1">
      <c r="A80" t="s" s="2">
        <v>113</v>
      </c>
      <c r="B80" s="4">
        <v>119</v>
      </c>
      <c r="C80" t="s" s="2">
        <v>151</v>
      </c>
      <c r="D80" s="5">
        <v>31664</v>
      </c>
      <c r="E80" t="s" s="2">
        <v>64</v>
      </c>
      <c r="F80" t="s" s="2">
        <v>152</v>
      </c>
      <c r="G80" t="s" s="2">
        <v>153</v>
      </c>
      <c r="H80" s="5">
        <v>44929</v>
      </c>
      <c r="I80" s="6">
        <v>46331</v>
      </c>
      <c r="J80" s="4">
        <f>IF(COUNTIF($C$2:C80,C80)=1,1,0)</f>
        <v>0</v>
      </c>
      <c r="K80" s="4">
        <v>174000</v>
      </c>
      <c r="L80" s="4">
        <v>486653</v>
      </c>
      <c r="M80" s="4">
        <v>1229775.08</v>
      </c>
      <c r="N80" s="4">
        <v>63853.24</v>
      </c>
      <c r="O80" s="4">
        <f>SUM(L80:N80)</f>
        <v>1780281.32</v>
      </c>
      <c r="P80" s="4">
        <v>9</v>
      </c>
      <c r="Q80" s="4">
        <v>430667</v>
      </c>
      <c r="R80" s="4">
        <f>Q80/P80</f>
        <v>47851.8888888889</v>
      </c>
      <c r="S80" t="s" s="2">
        <f>IF(H80&lt;DATE(2022,10,1),"Yes","No")</f>
        <v>44</v>
      </c>
      <c r="T80" s="4">
        <f>IF(S80="Yes",12,DATEDIF(MAX(H80,DATE(2022,10,1)),DATE(2023,9,30),"m"))</f>
        <v>8</v>
      </c>
      <c r="U80" s="4">
        <f>IF($T80=12,L80,L80*12/$T80)</f>
        <v>729979.5</v>
      </c>
      <c r="V80" s="4">
        <f>IF($T80=12,M80,M80*12/$T80)</f>
        <v>1844662.62</v>
      </c>
      <c r="W80" s="4">
        <f>IF($T80=12,N80,N80*12/$T80)</f>
        <v>95779.86</v>
      </c>
      <c r="X80" s="4">
        <f>IF($T80=12,O80,O80*12/$T80)</f>
        <v>2670421.98</v>
      </c>
      <c r="Y80" s="4">
        <f>IF($T80=12,Q80,Q80*12/$T80)</f>
        <v>646000.5</v>
      </c>
      <c r="Z80" s="4">
        <f>Y80/P80</f>
        <v>71777.8333333333</v>
      </c>
    </row>
    <row r="81" ht="13.65" customHeight="1">
      <c r="A81" t="s" s="2">
        <v>97</v>
      </c>
      <c r="B81" s="4">
        <v>103</v>
      </c>
      <c r="C81" t="s" s="2">
        <v>156</v>
      </c>
      <c r="D81" s="5">
        <v>28664</v>
      </c>
      <c r="E81" t="s" s="2">
        <v>64</v>
      </c>
      <c r="F81" t="s" s="2">
        <v>157</v>
      </c>
      <c r="G81" t="s" s="2">
        <v>158</v>
      </c>
      <c r="H81" s="5">
        <v>44929</v>
      </c>
      <c r="I81" s="6">
        <v>46331</v>
      </c>
      <c r="J81" s="4">
        <f>IF(COUNTIF($C$2:C81,C81)=1,1,0)</f>
        <v>1</v>
      </c>
      <c r="K81" s="4">
        <v>174000</v>
      </c>
      <c r="L81" s="4">
        <v>587794</v>
      </c>
      <c r="M81" s="4">
        <v>1179183.77</v>
      </c>
      <c r="N81" s="4">
        <v>72993.429999999993</v>
      </c>
      <c r="O81" s="4">
        <f>SUM(L81:N81)</f>
        <v>1839971.2</v>
      </c>
      <c r="P81" s="4">
        <v>6</v>
      </c>
      <c r="Q81" s="4">
        <v>346653</v>
      </c>
      <c r="R81" s="4">
        <f>Q81/P81</f>
        <v>57775.5</v>
      </c>
      <c r="S81" t="s" s="2">
        <f>IF(H81&lt;DATE(2022,10,1),"Yes","No")</f>
        <v>44</v>
      </c>
      <c r="T81" s="4">
        <f>IF(S81="Yes",12,DATEDIF(MAX(H81,DATE(2022,10,1)),DATE(2023,9,30),"m"))</f>
        <v>8</v>
      </c>
      <c r="U81" s="4">
        <f>IF($T81=12,L81,L81*12/$T81)</f>
        <v>881691</v>
      </c>
      <c r="V81" s="4">
        <f>IF($T81=12,M81,M81*12/$T81)</f>
        <v>1768775.655</v>
      </c>
      <c r="W81" s="4">
        <f>IF($T81=12,N81,N81*12/$T81)</f>
        <v>109490.145</v>
      </c>
      <c r="X81" s="4">
        <f>IF($T81=12,O81,O81*12/$T81)</f>
        <v>2759956.8</v>
      </c>
      <c r="Y81" s="4">
        <f>IF($T81=12,Q81,Q81*12/$T81)</f>
        <v>519979.5</v>
      </c>
      <c r="Z81" s="4">
        <f>Y81/P81</f>
        <v>86663.25</v>
      </c>
    </row>
    <row r="82" ht="13.65" customHeight="1">
      <c r="A82" t="s" s="2">
        <v>159</v>
      </c>
      <c r="B82" s="4">
        <v>3</v>
      </c>
      <c r="C82" t="s" s="2">
        <v>160</v>
      </c>
      <c r="D82" s="5">
        <v>29644</v>
      </c>
      <c r="E82" t="s" s="2">
        <v>64</v>
      </c>
      <c r="F82" t="s" s="2">
        <v>161</v>
      </c>
      <c r="G82" t="s" s="2">
        <v>162</v>
      </c>
      <c r="H82" s="5">
        <v>44929</v>
      </c>
      <c r="I82" s="6">
        <v>46331</v>
      </c>
      <c r="J82" s="4">
        <f>IF(COUNTIF($C$2:C82,C82)=1,1,0)</f>
        <v>1</v>
      </c>
      <c r="K82" s="4">
        <v>174000</v>
      </c>
      <c r="L82" s="4">
        <v>487223</v>
      </c>
      <c r="M82" s="4">
        <v>1064944.56</v>
      </c>
      <c r="N82" s="4">
        <v>58840.43</v>
      </c>
      <c r="O82" s="4">
        <f>SUM(L82:N82)</f>
        <v>1611007.99</v>
      </c>
      <c r="P82" s="4">
        <v>5</v>
      </c>
      <c r="Q82" s="4">
        <v>303000</v>
      </c>
      <c r="R82" s="4">
        <f>Q82/P82</f>
        <v>60600</v>
      </c>
      <c r="S82" t="s" s="2">
        <f>IF(H82&lt;DATE(2022,10,1),"Yes","No")</f>
        <v>44</v>
      </c>
      <c r="T82" s="4">
        <f>IF(S82="Yes",12,DATEDIF(MAX(H82,DATE(2022,10,1)),DATE(2023,9,30),"m"))</f>
        <v>8</v>
      </c>
      <c r="U82" s="4">
        <f>IF($T82=12,L82,L82*12/$T82)</f>
        <v>730834.5</v>
      </c>
      <c r="V82" s="4">
        <f>IF($T82=12,M82,M82*12/$T82)</f>
        <v>1597416.84</v>
      </c>
      <c r="W82" s="4">
        <f>IF($T82=12,N82,N82*12/$T82)</f>
        <v>88260.645</v>
      </c>
      <c r="X82" s="4">
        <f>IF($T82=12,O82,O82*12/$T82)</f>
        <v>2416511.985</v>
      </c>
      <c r="Y82" s="4">
        <f>IF($T82=12,Q82,Q82*12/$T82)</f>
        <v>454500</v>
      </c>
      <c r="Z82" s="4">
        <f>Y82/P82</f>
        <v>90900</v>
      </c>
    </row>
    <row r="83" ht="13.65" customHeight="1">
      <c r="A83" t="s" s="2">
        <v>163</v>
      </c>
      <c r="B83" s="4">
        <v>9</v>
      </c>
      <c r="C83" t="s" s="2">
        <v>160</v>
      </c>
      <c r="D83" s="5">
        <v>29644</v>
      </c>
      <c r="E83" t="s" s="2">
        <v>64</v>
      </c>
      <c r="F83" t="s" s="2">
        <v>161</v>
      </c>
      <c r="G83" t="s" s="2">
        <v>162</v>
      </c>
      <c r="H83" s="5">
        <v>44929</v>
      </c>
      <c r="I83" s="6">
        <v>46331</v>
      </c>
      <c r="J83" s="4">
        <f>IF(COUNTIF($C$2:C83,C83)=1,1,0)</f>
        <v>0</v>
      </c>
      <c r="K83" s="4">
        <v>174000</v>
      </c>
      <c r="L83" s="4">
        <v>487223</v>
      </c>
      <c r="M83" s="4">
        <v>1064944.56</v>
      </c>
      <c r="N83" s="4">
        <v>58840.43</v>
      </c>
      <c r="O83" s="4">
        <f>SUM(L83:N83)</f>
        <v>1611007.99</v>
      </c>
      <c r="P83" s="4">
        <v>5</v>
      </c>
      <c r="Q83" s="4">
        <v>303000</v>
      </c>
      <c r="R83" s="4">
        <f>Q83/P83</f>
        <v>60600</v>
      </c>
      <c r="S83" t="s" s="2">
        <f>IF(H83&lt;DATE(2022,10,1),"Yes","No")</f>
        <v>44</v>
      </c>
      <c r="T83" s="4">
        <f>IF(S83="Yes",12,DATEDIF(MAX(H83,DATE(2022,10,1)),DATE(2023,9,30),"m"))</f>
        <v>8</v>
      </c>
      <c r="U83" s="4">
        <f>IF($T83=12,L83,L83*12/$T83)</f>
        <v>730834.5</v>
      </c>
      <c r="V83" s="4">
        <f>IF($T83=12,M83,M83*12/$T83)</f>
        <v>1597416.84</v>
      </c>
      <c r="W83" s="4">
        <f>IF($T83=12,N83,N83*12/$T83)</f>
        <v>88260.645</v>
      </c>
      <c r="X83" s="4">
        <f>IF($T83=12,O83,O83*12/$T83)</f>
        <v>2416511.985</v>
      </c>
      <c r="Y83" s="4">
        <f>IF($T83=12,Q83,Q83*12/$T83)</f>
        <v>454500</v>
      </c>
      <c r="Z83" s="4">
        <f>Y83/P83</f>
        <v>90900</v>
      </c>
    </row>
    <row r="84" ht="13.65" customHeight="1">
      <c r="A84" t="s" s="2">
        <v>164</v>
      </c>
      <c r="B84" s="4">
        <v>13</v>
      </c>
      <c r="C84" t="s" s="2">
        <v>160</v>
      </c>
      <c r="D84" s="5">
        <v>29644</v>
      </c>
      <c r="E84" t="s" s="2">
        <v>64</v>
      </c>
      <c r="F84" t="s" s="2">
        <v>161</v>
      </c>
      <c r="G84" t="s" s="2">
        <v>162</v>
      </c>
      <c r="H84" s="5">
        <v>44929</v>
      </c>
      <c r="I84" s="6">
        <v>46331</v>
      </c>
      <c r="J84" s="4">
        <f>IF(COUNTIF($C$2:C84,C84)=1,1,0)</f>
        <v>0</v>
      </c>
      <c r="K84" s="4">
        <v>174000</v>
      </c>
      <c r="L84" s="4">
        <v>487223</v>
      </c>
      <c r="M84" s="4">
        <v>1064944.56</v>
      </c>
      <c r="N84" s="4">
        <v>58840.43</v>
      </c>
      <c r="O84" s="4">
        <f>SUM(L84:N84)</f>
        <v>1611007.99</v>
      </c>
      <c r="P84" s="4">
        <v>5</v>
      </c>
      <c r="Q84" s="4">
        <v>303000</v>
      </c>
      <c r="R84" s="4">
        <f>Q84/P84</f>
        <v>60600</v>
      </c>
      <c r="S84" t="s" s="2">
        <f>IF(H84&lt;DATE(2022,10,1),"Yes","No")</f>
        <v>44</v>
      </c>
      <c r="T84" s="4">
        <f>IF(S84="Yes",12,DATEDIF(MAX(H84,DATE(2022,10,1)),DATE(2023,9,30),"m"))</f>
        <v>8</v>
      </c>
      <c r="U84" s="4">
        <f>IF($T84=12,L84,L84*12/$T84)</f>
        <v>730834.5</v>
      </c>
      <c r="V84" s="4">
        <f>IF($T84=12,M84,M84*12/$T84)</f>
        <v>1597416.84</v>
      </c>
      <c r="W84" s="4">
        <f>IF($T84=12,N84,N84*12/$T84)</f>
        <v>88260.645</v>
      </c>
      <c r="X84" s="4">
        <f>IF($T84=12,O84,O84*12/$T84)</f>
        <v>2416511.985</v>
      </c>
      <c r="Y84" s="4">
        <f>IF($T84=12,Q84,Q84*12/$T84)</f>
        <v>454500</v>
      </c>
      <c r="Z84" s="4">
        <f>Y84/P84</f>
        <v>90900</v>
      </c>
    </row>
    <row r="85" ht="13.65" customHeight="1">
      <c r="A85" t="s" s="2">
        <v>165</v>
      </c>
      <c r="B85" s="4">
        <v>15</v>
      </c>
      <c r="C85" t="s" s="2">
        <v>160</v>
      </c>
      <c r="D85" s="5">
        <v>29644</v>
      </c>
      <c r="E85" t="s" s="2">
        <v>64</v>
      </c>
      <c r="F85" t="s" s="2">
        <v>161</v>
      </c>
      <c r="G85" t="s" s="2">
        <v>162</v>
      </c>
      <c r="H85" s="5">
        <v>44929</v>
      </c>
      <c r="I85" s="6">
        <v>46331</v>
      </c>
      <c r="J85" s="4">
        <f>IF(COUNTIF($C$2:C85,C85)=1,1,0)</f>
        <v>0</v>
      </c>
      <c r="K85" s="4">
        <v>174000</v>
      </c>
      <c r="L85" s="4">
        <v>487223</v>
      </c>
      <c r="M85" s="4">
        <v>1064944.56</v>
      </c>
      <c r="N85" s="4">
        <v>58840.43</v>
      </c>
      <c r="O85" s="4">
        <f>SUM(L85:N85)</f>
        <v>1611007.99</v>
      </c>
      <c r="P85" s="4">
        <v>5</v>
      </c>
      <c r="Q85" s="4">
        <v>303000</v>
      </c>
      <c r="R85" s="4">
        <f>Q85/P85</f>
        <v>60600</v>
      </c>
      <c r="S85" t="s" s="2">
        <f>IF(H85&lt;DATE(2022,10,1),"Yes","No")</f>
        <v>44</v>
      </c>
      <c r="T85" s="4">
        <f>IF(S85="Yes",12,DATEDIF(MAX(H85,DATE(2022,10,1)),DATE(2023,9,30),"m"))</f>
        <v>8</v>
      </c>
      <c r="U85" s="4">
        <f>IF($T85=12,L85,L85*12/$T85)</f>
        <v>730834.5</v>
      </c>
      <c r="V85" s="4">
        <f>IF($T85=12,M85,M85*12/$T85)</f>
        <v>1597416.84</v>
      </c>
      <c r="W85" s="4">
        <f>IF($T85=12,N85,N85*12/$T85)</f>
        <v>88260.645</v>
      </c>
      <c r="X85" s="4">
        <f>IF($T85=12,O85,O85*12/$T85)</f>
        <v>2416511.985</v>
      </c>
      <c r="Y85" s="4">
        <f>IF($T85=12,Q85,Q85*12/$T85)</f>
        <v>454500</v>
      </c>
      <c r="Z85" s="4">
        <f>Y85/P85</f>
        <v>90900</v>
      </c>
    </row>
    <row r="86" ht="13.65" customHeight="1">
      <c r="A86" t="s" s="2">
        <v>39</v>
      </c>
      <c r="B86" s="4">
        <v>29</v>
      </c>
      <c r="C86" t="s" s="2">
        <v>160</v>
      </c>
      <c r="D86" s="5">
        <v>29644</v>
      </c>
      <c r="E86" t="s" s="2">
        <v>64</v>
      </c>
      <c r="F86" t="s" s="2">
        <v>161</v>
      </c>
      <c r="G86" t="s" s="2">
        <v>162</v>
      </c>
      <c r="H86" s="5">
        <v>44929</v>
      </c>
      <c r="I86" s="6">
        <v>46331</v>
      </c>
      <c r="J86" s="4">
        <f>IF(COUNTIF($C$2:C86,C86)=1,1,0)</f>
        <v>0</v>
      </c>
      <c r="K86" s="4">
        <v>174000</v>
      </c>
      <c r="L86" s="4">
        <v>487223</v>
      </c>
      <c r="M86" s="4">
        <v>1064944.56</v>
      </c>
      <c r="N86" s="4">
        <v>58840.43</v>
      </c>
      <c r="O86" s="4">
        <f>SUM(L86:N86)</f>
        <v>1611007.99</v>
      </c>
      <c r="P86" s="4">
        <v>5</v>
      </c>
      <c r="Q86" s="4">
        <v>303000</v>
      </c>
      <c r="R86" s="4">
        <f>Q86/P86</f>
        <v>60600</v>
      </c>
      <c r="S86" t="s" s="2">
        <f>IF(H86&lt;DATE(2022,10,1),"Yes","No")</f>
        <v>44</v>
      </c>
      <c r="T86" s="4">
        <f>IF(S86="Yes",12,DATEDIF(MAX(H86,DATE(2022,10,1)),DATE(2023,9,30),"m"))</f>
        <v>8</v>
      </c>
      <c r="U86" s="4">
        <f>IF($T86=12,L86,L86*12/$T86)</f>
        <v>730834.5</v>
      </c>
      <c r="V86" s="4">
        <f>IF($T86=12,M86,M86*12/$T86)</f>
        <v>1597416.84</v>
      </c>
      <c r="W86" s="4">
        <f>IF($T86=12,N86,N86*12/$T86)</f>
        <v>88260.645</v>
      </c>
      <c r="X86" s="4">
        <f>IF($T86=12,O86,O86*12/$T86)</f>
        <v>2416511.985</v>
      </c>
      <c r="Y86" s="4">
        <f>IF($T86=12,Q86,Q86*12/$T86)</f>
        <v>454500</v>
      </c>
      <c r="Z86" s="4">
        <f>Y86/P86</f>
        <v>90900</v>
      </c>
    </row>
    <row r="87" ht="13.65" customHeight="1">
      <c r="A87" t="s" s="2">
        <v>166</v>
      </c>
      <c r="B87" s="4">
        <v>97</v>
      </c>
      <c r="C87" t="s" s="2">
        <v>160</v>
      </c>
      <c r="D87" s="5">
        <v>29644</v>
      </c>
      <c r="E87" t="s" s="2">
        <v>64</v>
      </c>
      <c r="F87" t="s" s="2">
        <v>161</v>
      </c>
      <c r="G87" t="s" s="2">
        <v>162</v>
      </c>
      <c r="H87" s="5">
        <v>44929</v>
      </c>
      <c r="I87" s="6">
        <v>46331</v>
      </c>
      <c r="J87" s="4">
        <f>IF(COUNTIF($C$2:C87,C87)=1,1,0)</f>
        <v>0</v>
      </c>
      <c r="K87" s="4">
        <v>174000</v>
      </c>
      <c r="L87" s="4">
        <v>487223</v>
      </c>
      <c r="M87" s="4">
        <v>1064944.56</v>
      </c>
      <c r="N87" s="4">
        <v>58840.43</v>
      </c>
      <c r="O87" s="4">
        <f>SUM(L87:N87)</f>
        <v>1611007.99</v>
      </c>
      <c r="P87" s="4">
        <v>5</v>
      </c>
      <c r="Q87" s="4">
        <v>303000</v>
      </c>
      <c r="R87" s="4">
        <f>Q87/P87</f>
        <v>60600</v>
      </c>
      <c r="S87" t="s" s="2">
        <f>IF(H87&lt;DATE(2022,10,1),"Yes","No")</f>
        <v>44</v>
      </c>
      <c r="T87" s="4">
        <f>IF(S87="Yes",12,DATEDIF(MAX(H87,DATE(2022,10,1)),DATE(2023,9,30),"m"))</f>
        <v>8</v>
      </c>
      <c r="U87" s="4">
        <f>IF($T87=12,L87,L87*12/$T87)</f>
        <v>730834.5</v>
      </c>
      <c r="V87" s="4">
        <f>IF($T87=12,M87,M87*12/$T87)</f>
        <v>1597416.84</v>
      </c>
      <c r="W87" s="4">
        <f>IF($T87=12,N87,N87*12/$T87)</f>
        <v>88260.645</v>
      </c>
      <c r="X87" s="4">
        <f>IF($T87=12,O87,O87*12/$T87)</f>
        <v>2416511.985</v>
      </c>
      <c r="Y87" s="4">
        <f>IF($T87=12,Q87,Q87*12/$T87)</f>
        <v>454500</v>
      </c>
      <c r="Z87" s="4">
        <f>Y87/P87</f>
        <v>90900</v>
      </c>
    </row>
    <row r="88" ht="13.65" customHeight="1">
      <c r="A88" t="s" s="2">
        <v>167</v>
      </c>
      <c r="B88" s="4">
        <v>101</v>
      </c>
      <c r="C88" t="s" s="2">
        <v>160</v>
      </c>
      <c r="D88" s="5">
        <v>29644</v>
      </c>
      <c r="E88" t="s" s="2">
        <v>64</v>
      </c>
      <c r="F88" t="s" s="2">
        <v>161</v>
      </c>
      <c r="G88" t="s" s="2">
        <v>162</v>
      </c>
      <c r="H88" s="5">
        <v>44929</v>
      </c>
      <c r="I88" s="6">
        <v>46331</v>
      </c>
      <c r="J88" s="4">
        <f>IF(COUNTIF($C$2:C88,C88)=1,1,0)</f>
        <v>0</v>
      </c>
      <c r="K88" s="4">
        <v>174000</v>
      </c>
      <c r="L88" s="4">
        <v>487223</v>
      </c>
      <c r="M88" s="4">
        <v>1064944.56</v>
      </c>
      <c r="N88" s="4">
        <v>58840.43</v>
      </c>
      <c r="O88" s="4">
        <f>SUM(L88:N88)</f>
        <v>1611007.99</v>
      </c>
      <c r="P88" s="4">
        <v>5</v>
      </c>
      <c r="Q88" s="4">
        <v>303000</v>
      </c>
      <c r="R88" s="4">
        <f>Q88/P88</f>
        <v>60600</v>
      </c>
      <c r="S88" t="s" s="2">
        <f>IF(H88&lt;DATE(2022,10,1),"Yes","No")</f>
        <v>44</v>
      </c>
      <c r="T88" s="4">
        <f>IF(S88="Yes",12,DATEDIF(MAX(H88,DATE(2022,10,1)),DATE(2023,9,30),"m"))</f>
        <v>8</v>
      </c>
      <c r="U88" s="4">
        <f>IF($T88=12,L88,L88*12/$T88)</f>
        <v>730834.5</v>
      </c>
      <c r="V88" s="4">
        <f>IF($T88=12,M88,M88*12/$T88)</f>
        <v>1597416.84</v>
      </c>
      <c r="W88" s="4">
        <f>IF($T88=12,N88,N88*12/$T88)</f>
        <v>88260.645</v>
      </c>
      <c r="X88" s="4">
        <f>IF($T88=12,O88,O88*12/$T88)</f>
        <v>2416511.985</v>
      </c>
      <c r="Y88" s="4">
        <f>IF($T88=12,Q88,Q88*12/$T88)</f>
        <v>454500</v>
      </c>
      <c r="Z88" s="4">
        <f>Y88/P88</f>
        <v>90900</v>
      </c>
    </row>
    <row r="89" ht="13.65" customHeight="1">
      <c r="A89" t="s" s="2">
        <v>93</v>
      </c>
      <c r="B89" s="4">
        <v>59</v>
      </c>
      <c r="C89" t="s" s="2">
        <v>168</v>
      </c>
      <c r="D89" s="5">
        <v>22889</v>
      </c>
      <c r="E89" t="s" s="2">
        <v>27</v>
      </c>
      <c r="F89" t="s" s="2">
        <v>169</v>
      </c>
      <c r="G89" t="s" s="2">
        <v>170</v>
      </c>
      <c r="H89" s="5">
        <v>45350</v>
      </c>
      <c r="I89" s="6">
        <v>46331</v>
      </c>
      <c r="J89" s="4">
        <f>IF(COUNTIF($C$2:C89,C89)=1,1,0)</f>
        <v>1</v>
      </c>
      <c r="K89" s="4">
        <v>174000</v>
      </c>
      <c r="L89" t="s" s="2">
        <v>43</v>
      </c>
      <c r="M89" t="s" s="2">
        <v>43</v>
      </c>
      <c r="N89" t="s" s="2">
        <v>43</v>
      </c>
      <c r="O89" s="4">
        <f>SUM(L89:N89)</f>
        <v>0</v>
      </c>
      <c r="P89" t="s" s="2">
        <v>43</v>
      </c>
      <c r="Q89" t="s" s="2">
        <v>43</v>
      </c>
      <c r="R89" t="s" s="2">
        <v>43</v>
      </c>
      <c r="S89" t="s" s="2">
        <f>IF(H89&lt;DATE(2022,10,1),"Yes","No")</f>
        <v>44</v>
      </c>
      <c r="T89" t="s" s="2">
        <v>43</v>
      </c>
      <c r="U89" t="s" s="2">
        <v>43</v>
      </c>
      <c r="V89" t="s" s="2">
        <v>43</v>
      </c>
      <c r="W89" t="s" s="2">
        <v>43</v>
      </c>
      <c r="X89" t="s" s="2">
        <v>43</v>
      </c>
      <c r="Y89" t="s" s="2">
        <v>43</v>
      </c>
      <c r="Z89" t="s" s="2">
        <v>43</v>
      </c>
    </row>
    <row r="90" ht="13.65" customHeight="1">
      <c r="A90" t="s" s="2">
        <v>35</v>
      </c>
      <c r="B90" s="4">
        <v>81</v>
      </c>
      <c r="C90" t="s" s="2">
        <v>168</v>
      </c>
      <c r="D90" s="5">
        <v>22889</v>
      </c>
      <c r="E90" t="s" s="2">
        <v>27</v>
      </c>
      <c r="F90" t="s" s="2">
        <v>169</v>
      </c>
      <c r="G90" t="s" s="2">
        <v>170</v>
      </c>
      <c r="H90" s="5">
        <v>45350</v>
      </c>
      <c r="I90" s="6">
        <v>46331</v>
      </c>
      <c r="J90" s="4">
        <f>IF(COUNTIF($C$2:C90,C90)=1,1,0)</f>
        <v>0</v>
      </c>
      <c r="K90" s="4">
        <v>174000</v>
      </c>
      <c r="L90" t="s" s="2">
        <v>43</v>
      </c>
      <c r="M90" t="s" s="2">
        <v>43</v>
      </c>
      <c r="N90" t="s" s="2">
        <v>43</v>
      </c>
      <c r="O90" s="4">
        <f>SUM(L90:N90)</f>
        <v>0</v>
      </c>
      <c r="P90" t="s" s="2">
        <v>43</v>
      </c>
      <c r="Q90" t="s" s="2">
        <v>43</v>
      </c>
      <c r="R90" t="s" s="2">
        <v>43</v>
      </c>
      <c r="S90" t="s" s="2">
        <f>IF(H90&lt;DATE(2022,10,1),"Yes","No")</f>
        <v>44</v>
      </c>
      <c r="T90" t="s" s="2">
        <v>43</v>
      </c>
      <c r="U90" t="s" s="2">
        <v>43</v>
      </c>
      <c r="V90" t="s" s="2">
        <v>43</v>
      </c>
      <c r="W90" t="s" s="2">
        <v>43</v>
      </c>
      <c r="X90" t="s" s="2">
        <v>43</v>
      </c>
      <c r="Y90" t="s" s="2">
        <v>43</v>
      </c>
      <c r="Z90" t="s" s="2">
        <v>43</v>
      </c>
    </row>
    <row r="91" ht="13.65" customHeight="1">
      <c r="A91" t="s" s="2">
        <v>171</v>
      </c>
      <c r="B91" s="3"/>
      <c r="C91" s="3"/>
      <c r="D91" s="3"/>
      <c r="E91" s="3"/>
      <c r="F91" s="3"/>
      <c r="G91" s="3"/>
      <c r="H91" s="3"/>
      <c r="I91" s="3"/>
      <c r="J91" s="3"/>
      <c r="K91" s="4">
        <f>K92/24</f>
        <v>189308.333333333</v>
      </c>
      <c r="L91" s="4">
        <f>L92/24</f>
        <v>305446.25</v>
      </c>
      <c r="M91" s="4">
        <f>M92/24</f>
        <v>1128065.95291667</v>
      </c>
      <c r="N91" s="4">
        <f>N92/24</f>
        <v>41261.48125</v>
      </c>
      <c r="O91" s="4">
        <f>O92/24</f>
        <v>1474773.68416667</v>
      </c>
      <c r="P91" s="4">
        <f>P92/24</f>
        <v>8.83333333333333</v>
      </c>
      <c r="Q91" s="4">
        <f>Q92/24</f>
        <v>474339.041666667</v>
      </c>
      <c r="R91" s="4">
        <f>R92/24</f>
        <v>44556.3019947646</v>
      </c>
      <c r="S91" s="4">
        <f>S92/24</f>
        <v>0</v>
      </c>
      <c r="T91" s="4">
        <f>T92/24</f>
        <v>8.83333333333333</v>
      </c>
      <c r="U91" s="4">
        <f>U92/24</f>
        <v>372046.895833333</v>
      </c>
      <c r="V91" s="4">
        <f>V92/24</f>
        <v>1308097.99145833</v>
      </c>
      <c r="W91" s="4">
        <f>W92/24</f>
        <v>49126.7952083333</v>
      </c>
      <c r="X91" s="4">
        <f>X92/24</f>
        <v>1729271.6825</v>
      </c>
      <c r="Y91" s="4">
        <f>Y92/24</f>
        <v>538544.104166667</v>
      </c>
      <c r="Z91" s="4">
        <f>Z92/24</f>
        <v>52300.4897789133</v>
      </c>
    </row>
    <row r="92" ht="13.65" customHeight="1">
      <c r="A92" t="s" s="2">
        <v>172</v>
      </c>
      <c r="B92" s="3"/>
      <c r="C92" s="3"/>
      <c r="D92" s="3"/>
      <c r="E92" s="3"/>
      <c r="F92" s="3"/>
      <c r="G92" s="3"/>
      <c r="H92" s="3"/>
      <c r="I92" s="3"/>
      <c r="J92" s="4">
        <v>24</v>
      </c>
      <c r="K92" s="4">
        <f>_xlfn.SUMIFS(K2:K90,$J2:$J90,1)</f>
        <v>4543400</v>
      </c>
      <c r="L92" s="4">
        <f>_xlfn.SUMIFS(L2:L90,$J2:$J90,1)</f>
        <v>7330710</v>
      </c>
      <c r="M92" s="4">
        <f>_xlfn.SUMIFS(M2:M90,$J2:$J90,1)</f>
        <v>27073582.87</v>
      </c>
      <c r="N92" s="4">
        <f>_xlfn.SUMIFS(N2:N90,$J2:$J90,1)</f>
        <v>990275.55</v>
      </c>
      <c r="O92" s="4">
        <f>_xlfn.SUMIFS(O2:O90,$J2:$J90,1)</f>
        <v>35394568.42</v>
      </c>
      <c r="P92" s="4">
        <f>_xlfn.SUMIFS(P2:P90,$J2:$J90,1)</f>
        <v>212</v>
      </c>
      <c r="Q92" s="4">
        <f>_xlfn.SUMIFS(Q2:Q90,$J2:$J90,1)</f>
        <v>11384137</v>
      </c>
      <c r="R92" s="4">
        <f>_xlfn.SUMIFS(R2:R90,$J2:$J90,1)</f>
        <v>1069351.24787435</v>
      </c>
      <c r="S92" s="4">
        <f>_xlfn.SUMIFS(S2:S90,$J2:$J90,1)</f>
        <v>0</v>
      </c>
      <c r="T92" s="4">
        <f>_xlfn.SUMIFS(T2:T90,$J2:$J90,1)</f>
        <v>212</v>
      </c>
      <c r="U92" s="4">
        <f>_xlfn.SUMIFS(U2:U90,$J2:$J90,1)</f>
        <v>8929125.5</v>
      </c>
      <c r="V92" s="4">
        <f>_xlfn.SUMIFS(V2:V90,$J2:$J90,1)</f>
        <v>31394351.795</v>
      </c>
      <c r="W92" s="4">
        <f>_xlfn.SUMIFS(W2:W90,$J2:$J90,1)</f>
        <v>1179043.085</v>
      </c>
      <c r="X92" s="4">
        <f>_xlfn.SUMIFS(X2:X90,$J2:$J90,1)</f>
        <v>41502520.38</v>
      </c>
      <c r="Y92" s="4">
        <f>_xlfn.SUMIFS(Y2:Y90,$J2:$J90,1)</f>
        <v>12925058.5</v>
      </c>
      <c r="Z92" s="4">
        <f>_xlfn.SUMIFS(Z2:Z90,$J2:$J90,1)</f>
        <v>1255211.75469392</v>
      </c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0"/>
  <sheetViews>
    <sheetView workbookViewId="0" showGridLines="0" defaultGridColor="1"/>
  </sheetViews>
  <sheetFormatPr defaultColWidth="13.3333" defaultRowHeight="13.45" customHeight="1" outlineLevelRow="0" outlineLevelCol="0"/>
  <cols>
    <col min="1" max="2" width="13.3516" style="7" customWidth="1"/>
    <col min="3" max="16384" width="13.3516" style="7" customWidth="1"/>
  </cols>
  <sheetData>
    <row r="1" ht="15.55" customHeight="1">
      <c r="A1" t="s" s="8">
        <v>173</v>
      </c>
      <c r="B1" s="8"/>
    </row>
    <row r="2" ht="13.65" customHeight="1">
      <c r="A2" t="s" s="9">
        <v>2</v>
      </c>
      <c r="B2" t="s" s="10">
        <v>174</v>
      </c>
    </row>
    <row r="3" ht="13.65" customHeight="1">
      <c r="A3" t="s" s="11">
        <v>81</v>
      </c>
      <c r="B3" s="12">
        <v>0</v>
      </c>
    </row>
    <row r="4" ht="13.65" customHeight="1">
      <c r="A4" t="s" s="11">
        <v>90</v>
      </c>
      <c r="B4" s="12">
        <v>0</v>
      </c>
    </row>
    <row r="5" ht="13.65" customHeight="1">
      <c r="A5" t="s" s="11">
        <v>94</v>
      </c>
      <c r="B5" s="12">
        <v>0</v>
      </c>
    </row>
    <row r="6" ht="13.65" customHeight="1">
      <c r="A6" t="s" s="11">
        <v>175</v>
      </c>
      <c r="B6" s="12">
        <v>0</v>
      </c>
    </row>
    <row r="7" ht="13.65" customHeight="1">
      <c r="A7" t="s" s="11">
        <v>176</v>
      </c>
      <c r="B7" s="12">
        <v>0</v>
      </c>
    </row>
    <row r="8" ht="13.65" customHeight="1">
      <c r="A8" t="s" s="11">
        <v>99</v>
      </c>
      <c r="B8" s="12">
        <v>0</v>
      </c>
    </row>
    <row r="9" ht="13.65" customHeight="1">
      <c r="A9" t="s" s="11">
        <v>136</v>
      </c>
      <c r="B9" s="12">
        <v>0</v>
      </c>
    </row>
    <row r="10" ht="13.65" customHeight="1">
      <c r="A10" t="s" s="11">
        <v>63</v>
      </c>
      <c r="B10" s="12">
        <v>0</v>
      </c>
    </row>
    <row r="11" ht="13.65" customHeight="1">
      <c r="A11" t="s" s="11">
        <v>56</v>
      </c>
      <c r="B11" s="12">
        <v>0</v>
      </c>
    </row>
    <row r="12" ht="13.65" customHeight="1">
      <c r="A12" t="s" s="11">
        <v>36</v>
      </c>
      <c r="B12" s="12">
        <v>0</v>
      </c>
    </row>
    <row r="13" ht="13.65" customHeight="1">
      <c r="A13" t="s" s="11">
        <v>59</v>
      </c>
      <c r="B13" s="12">
        <v>0</v>
      </c>
    </row>
    <row r="14" ht="13.65" customHeight="1">
      <c r="A14" t="s" s="11">
        <v>177</v>
      </c>
      <c r="B14" s="12">
        <v>0</v>
      </c>
    </row>
    <row r="15" ht="13.65" customHeight="1">
      <c r="A15" t="s" s="11">
        <v>26</v>
      </c>
      <c r="B15" s="12">
        <v>0</v>
      </c>
    </row>
    <row r="16" ht="13.65" customHeight="1">
      <c r="A16" t="s" s="11">
        <v>86</v>
      </c>
      <c r="B16" s="12">
        <v>0</v>
      </c>
    </row>
    <row r="17" ht="13.65" customHeight="1">
      <c r="A17" t="s" s="11">
        <v>178</v>
      </c>
      <c r="B17" s="12">
        <v>0</v>
      </c>
    </row>
    <row r="18" ht="13.65" customHeight="1">
      <c r="A18" t="s" s="11">
        <v>151</v>
      </c>
      <c r="B18" s="12">
        <v>0</v>
      </c>
    </row>
    <row r="19" ht="13.65" customHeight="1">
      <c r="A19" t="s" s="11">
        <v>156</v>
      </c>
      <c r="B19" s="12">
        <v>0</v>
      </c>
    </row>
    <row r="20" ht="13.65" customHeight="1">
      <c r="A20" t="s" s="11">
        <v>160</v>
      </c>
      <c r="B20" s="12">
        <v>0</v>
      </c>
    </row>
    <row r="21" ht="13.65" customHeight="1">
      <c r="A21" t="s" s="11">
        <v>114</v>
      </c>
      <c r="B21" s="12">
        <v>0</v>
      </c>
    </row>
    <row r="22" ht="13.65" customHeight="1">
      <c r="A22" t="s" s="11">
        <v>32</v>
      </c>
      <c r="B22" s="12">
        <v>0</v>
      </c>
    </row>
    <row r="23" ht="13.65" customHeight="1">
      <c r="A23" t="s" s="11">
        <v>122</v>
      </c>
      <c r="B23" s="12">
        <v>0</v>
      </c>
    </row>
    <row r="24" ht="13.65" customHeight="1">
      <c r="A24" t="s" s="11">
        <v>50</v>
      </c>
      <c r="B24" s="12">
        <v>0</v>
      </c>
    </row>
    <row r="25" ht="13.65" customHeight="1">
      <c r="A25" t="s" s="11">
        <v>118</v>
      </c>
      <c r="B25" s="12">
        <v>0</v>
      </c>
    </row>
    <row r="26" ht="13.65" customHeight="1">
      <c r="A26" t="s" s="11">
        <v>168</v>
      </c>
      <c r="B26" s="12">
        <v>0</v>
      </c>
    </row>
    <row r="27" ht="13.65" customHeight="1">
      <c r="A27" t="s" s="11">
        <v>40</v>
      </c>
      <c r="B27" s="12">
        <v>0</v>
      </c>
    </row>
    <row r="28" ht="13.65" customHeight="1">
      <c r="A28" t="s" s="11">
        <v>46</v>
      </c>
      <c r="B28" s="12">
        <v>0</v>
      </c>
    </row>
    <row r="29" ht="13.65" customHeight="1">
      <c r="A29" t="s" s="11">
        <v>179</v>
      </c>
      <c r="B29" s="12">
        <v>0</v>
      </c>
    </row>
    <row r="30" ht="13.65" customHeight="1">
      <c r="A30" t="s" s="13">
        <v>180</v>
      </c>
      <c r="B30" s="14">
        <v>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22"/>
  <sheetViews>
    <sheetView workbookViewId="0" showGridLines="0" defaultGridColor="1"/>
  </sheetViews>
  <sheetFormatPr defaultColWidth="12.6667" defaultRowHeight="15.75" customHeight="1" outlineLevelRow="0" outlineLevelCol="0"/>
  <cols>
    <col min="1" max="11" width="12.6719" style="15" customWidth="1"/>
    <col min="12" max="12" width="22.3516" style="15" customWidth="1"/>
    <col min="13" max="14" width="12.6719" style="15" customWidth="1"/>
    <col min="15" max="15" width="37.6719" style="15" customWidth="1"/>
    <col min="16" max="19" width="12.6719" style="15" customWidth="1"/>
    <col min="20" max="16384" width="12.6719" style="15" customWidth="1"/>
  </cols>
  <sheetData>
    <row r="1" ht="13.65" customHeight="1">
      <c r="A1" t="s" s="16">
        <v>181</v>
      </c>
      <c r="B1" t="s" s="16">
        <v>182</v>
      </c>
      <c r="C1" t="s" s="16">
        <v>183</v>
      </c>
      <c r="D1" t="s" s="16">
        <v>184</v>
      </c>
      <c r="E1" t="s" s="16">
        <v>185</v>
      </c>
      <c r="F1" t="s" s="16">
        <v>186</v>
      </c>
      <c r="G1" t="s" s="16">
        <v>187</v>
      </c>
      <c r="H1" t="s" s="16">
        <v>188</v>
      </c>
      <c r="I1" t="s" s="16">
        <v>189</v>
      </c>
      <c r="J1" t="s" s="16">
        <v>190</v>
      </c>
      <c r="K1" t="s" s="16">
        <v>191</v>
      </c>
      <c r="L1" t="s" s="16">
        <v>192</v>
      </c>
      <c r="M1" t="s" s="16">
        <v>193</v>
      </c>
      <c r="N1" t="s" s="16">
        <v>194</v>
      </c>
      <c r="O1" t="s" s="16">
        <v>195</v>
      </c>
      <c r="P1" t="s" s="16">
        <v>196</v>
      </c>
      <c r="Q1" t="s" s="16">
        <v>197</v>
      </c>
      <c r="R1" s="17"/>
      <c r="S1" s="3"/>
    </row>
    <row r="2" ht="13.65" customHeight="1">
      <c r="A2" t="s" s="18">
        <v>198</v>
      </c>
      <c r="B2" t="s" s="19">
        <v>199</v>
      </c>
      <c r="C2" t="s" s="19">
        <v>200</v>
      </c>
      <c r="D2" t="s" s="19">
        <v>201</v>
      </c>
      <c r="E2" t="s" s="19">
        <v>202</v>
      </c>
      <c r="F2" t="s" s="19">
        <v>203</v>
      </c>
      <c r="G2" s="20">
        <v>11</v>
      </c>
      <c r="H2" t="s" s="19">
        <v>204</v>
      </c>
      <c r="I2" s="21"/>
      <c r="J2" t="s" s="19">
        <v>205</v>
      </c>
      <c r="K2" s="21"/>
      <c r="L2" t="s" s="19">
        <v>206</v>
      </c>
      <c r="M2" s="22">
        <v>44929</v>
      </c>
      <c r="N2" s="22">
        <v>45016</v>
      </c>
      <c r="O2" t="s" s="19">
        <v>207</v>
      </c>
      <c r="P2" s="20">
        <v>1101</v>
      </c>
      <c r="Q2" s="23">
        <v>13444.43</v>
      </c>
      <c r="R2" s="17"/>
      <c r="S2" s="3"/>
    </row>
    <row r="3" ht="13.65" customHeight="1">
      <c r="A3" t="s" s="18">
        <v>198</v>
      </c>
      <c r="B3" t="s" s="19">
        <v>199</v>
      </c>
      <c r="C3" t="s" s="19">
        <v>200</v>
      </c>
      <c r="D3" t="s" s="19">
        <v>201</v>
      </c>
      <c r="E3" t="s" s="19">
        <v>202</v>
      </c>
      <c r="F3" t="s" s="19">
        <v>203</v>
      </c>
      <c r="G3" s="20">
        <v>11</v>
      </c>
      <c r="H3" t="s" s="19">
        <v>204</v>
      </c>
      <c r="I3" s="21"/>
      <c r="J3" t="s" s="19">
        <v>205</v>
      </c>
      <c r="K3" s="21"/>
      <c r="L3" t="s" s="19">
        <v>208</v>
      </c>
      <c r="M3" s="22">
        <v>44943</v>
      </c>
      <c r="N3" s="22">
        <v>45016</v>
      </c>
      <c r="O3" t="s" s="19">
        <v>209</v>
      </c>
      <c r="P3" s="20">
        <v>1101</v>
      </c>
      <c r="Q3" s="23">
        <v>14388.88</v>
      </c>
      <c r="R3" s="17"/>
      <c r="S3" s="3"/>
    </row>
    <row r="4" ht="13.65" customHeight="1">
      <c r="A4" t="s" s="18">
        <v>198</v>
      </c>
      <c r="B4" t="s" s="19">
        <v>199</v>
      </c>
      <c r="C4" t="s" s="19">
        <v>200</v>
      </c>
      <c r="D4" t="s" s="19">
        <v>201</v>
      </c>
      <c r="E4" t="s" s="19">
        <v>202</v>
      </c>
      <c r="F4" t="s" s="19">
        <v>203</v>
      </c>
      <c r="G4" s="20">
        <v>11</v>
      </c>
      <c r="H4" t="s" s="19">
        <v>204</v>
      </c>
      <c r="I4" s="21"/>
      <c r="J4" t="s" s="19">
        <v>205</v>
      </c>
      <c r="K4" s="21"/>
      <c r="L4" t="s" s="19">
        <v>210</v>
      </c>
      <c r="M4" s="22">
        <v>44929</v>
      </c>
      <c r="N4" s="22">
        <v>45016</v>
      </c>
      <c r="O4" t="s" s="19">
        <v>211</v>
      </c>
      <c r="P4" s="20">
        <v>1101</v>
      </c>
      <c r="Q4" s="23">
        <v>51846.67</v>
      </c>
      <c r="R4" s="17"/>
      <c r="S4" s="3"/>
    </row>
    <row r="5" ht="13.65" customHeight="1">
      <c r="A5" t="s" s="18">
        <v>198</v>
      </c>
      <c r="B5" t="s" s="19">
        <v>199</v>
      </c>
      <c r="C5" t="s" s="19">
        <v>200</v>
      </c>
      <c r="D5" t="s" s="19">
        <v>201</v>
      </c>
      <c r="E5" t="s" s="19">
        <v>202</v>
      </c>
      <c r="F5" t="s" s="19">
        <v>203</v>
      </c>
      <c r="G5" s="20">
        <v>11</v>
      </c>
      <c r="H5" t="s" s="19">
        <v>204</v>
      </c>
      <c r="I5" s="21"/>
      <c r="J5" t="s" s="19">
        <v>205</v>
      </c>
      <c r="K5" s="21"/>
      <c r="L5" t="s" s="19">
        <v>212</v>
      </c>
      <c r="M5" s="22">
        <v>44929</v>
      </c>
      <c r="N5" s="22">
        <v>45016</v>
      </c>
      <c r="O5" t="s" s="19">
        <v>213</v>
      </c>
      <c r="P5" s="20">
        <v>1101</v>
      </c>
      <c r="Q5" s="23">
        <v>17111.1</v>
      </c>
      <c r="R5" s="17"/>
      <c r="S5" s="3"/>
    </row>
    <row r="6" ht="13.65" customHeight="1">
      <c r="A6" t="s" s="18">
        <v>198</v>
      </c>
      <c r="B6" t="s" s="19">
        <v>199</v>
      </c>
      <c r="C6" t="s" s="19">
        <v>200</v>
      </c>
      <c r="D6" t="s" s="19">
        <v>201</v>
      </c>
      <c r="E6" t="s" s="19">
        <v>202</v>
      </c>
      <c r="F6" t="s" s="19">
        <v>203</v>
      </c>
      <c r="G6" s="20">
        <v>11</v>
      </c>
      <c r="H6" t="s" s="19">
        <v>204</v>
      </c>
      <c r="I6" s="21"/>
      <c r="J6" t="s" s="19">
        <v>205</v>
      </c>
      <c r="K6" s="21"/>
      <c r="L6" t="s" s="19">
        <v>214</v>
      </c>
      <c r="M6" s="22">
        <v>44929</v>
      </c>
      <c r="N6" s="22">
        <v>45016</v>
      </c>
      <c r="O6" t="s" s="19">
        <v>215</v>
      </c>
      <c r="P6" s="20">
        <v>1101</v>
      </c>
      <c r="Q6" s="23">
        <v>10871.12</v>
      </c>
      <c r="R6" s="17"/>
      <c r="S6" s="3"/>
    </row>
    <row r="7" ht="13.65" customHeight="1">
      <c r="A7" t="s" s="18">
        <v>198</v>
      </c>
      <c r="B7" t="s" s="19">
        <v>199</v>
      </c>
      <c r="C7" t="s" s="19">
        <v>200</v>
      </c>
      <c r="D7" t="s" s="19">
        <v>201</v>
      </c>
      <c r="E7" t="s" s="19">
        <v>202</v>
      </c>
      <c r="F7" t="s" s="19">
        <v>203</v>
      </c>
      <c r="G7" s="20">
        <v>11</v>
      </c>
      <c r="H7" t="s" s="19">
        <v>204</v>
      </c>
      <c r="I7" s="21"/>
      <c r="J7" t="s" s="19">
        <v>205</v>
      </c>
      <c r="K7" s="21"/>
      <c r="L7" t="s" s="19">
        <v>214</v>
      </c>
      <c r="M7" s="22">
        <v>44957</v>
      </c>
      <c r="N7" s="22">
        <v>44957</v>
      </c>
      <c r="O7" t="s" s="19">
        <v>216</v>
      </c>
      <c r="P7" s="20">
        <v>1100</v>
      </c>
      <c r="Q7" s="23">
        <v>2000</v>
      </c>
      <c r="R7" s="17"/>
      <c r="S7" s="3"/>
    </row>
    <row r="8" ht="13.65" customHeight="1">
      <c r="A8" t="s" s="18">
        <v>198</v>
      </c>
      <c r="B8" t="s" s="19">
        <v>199</v>
      </c>
      <c r="C8" t="s" s="19">
        <v>200</v>
      </c>
      <c r="D8" t="s" s="19">
        <v>201</v>
      </c>
      <c r="E8" t="s" s="19">
        <v>202</v>
      </c>
      <c r="F8" t="s" s="19">
        <v>203</v>
      </c>
      <c r="G8" s="20">
        <v>11</v>
      </c>
      <c r="H8" t="s" s="19">
        <v>204</v>
      </c>
      <c r="I8" s="21"/>
      <c r="J8" t="s" s="19">
        <v>205</v>
      </c>
      <c r="K8" s="21"/>
      <c r="L8" t="s" s="19">
        <v>217</v>
      </c>
      <c r="M8" s="22">
        <v>44935</v>
      </c>
      <c r="N8" s="22">
        <v>45016</v>
      </c>
      <c r="O8" t="s" s="19">
        <v>218</v>
      </c>
      <c r="P8" s="20">
        <v>1101</v>
      </c>
      <c r="Q8" s="23">
        <v>12155.08</v>
      </c>
      <c r="R8" s="17"/>
      <c r="S8" s="3"/>
    </row>
    <row r="9" ht="13.65" customHeight="1">
      <c r="A9" t="s" s="18">
        <v>198</v>
      </c>
      <c r="B9" t="s" s="19">
        <v>199</v>
      </c>
      <c r="C9" t="s" s="19">
        <v>200</v>
      </c>
      <c r="D9" t="s" s="19">
        <v>201</v>
      </c>
      <c r="E9" t="s" s="19">
        <v>202</v>
      </c>
      <c r="F9" t="s" s="19">
        <v>203</v>
      </c>
      <c r="G9" s="20">
        <v>11</v>
      </c>
      <c r="H9" t="s" s="19">
        <v>204</v>
      </c>
      <c r="I9" s="21"/>
      <c r="J9" t="s" s="19">
        <v>205</v>
      </c>
      <c r="K9" s="21"/>
      <c r="L9" t="s" s="19">
        <v>219</v>
      </c>
      <c r="M9" s="22">
        <v>44929</v>
      </c>
      <c r="N9" s="22">
        <v>45016</v>
      </c>
      <c r="O9" t="s" s="19">
        <v>220</v>
      </c>
      <c r="P9" s="20">
        <v>1101</v>
      </c>
      <c r="Q9" s="23">
        <v>20288.9</v>
      </c>
      <c r="R9" s="17"/>
      <c r="S9" s="3"/>
    </row>
    <row r="10" ht="13.65" customHeight="1">
      <c r="A10" t="s" s="18">
        <v>198</v>
      </c>
      <c r="B10" t="s" s="19">
        <v>199</v>
      </c>
      <c r="C10" t="s" s="19">
        <v>200</v>
      </c>
      <c r="D10" t="s" s="19">
        <v>201</v>
      </c>
      <c r="E10" t="s" s="19">
        <v>202</v>
      </c>
      <c r="F10" t="s" s="19">
        <v>203</v>
      </c>
      <c r="G10" s="20">
        <v>11</v>
      </c>
      <c r="H10" t="s" s="19">
        <v>204</v>
      </c>
      <c r="I10" s="21"/>
      <c r="J10" t="s" s="19">
        <v>205</v>
      </c>
      <c r="K10" s="21"/>
      <c r="L10" t="s" s="19">
        <v>221</v>
      </c>
      <c r="M10" s="22">
        <v>44929</v>
      </c>
      <c r="N10" s="22">
        <v>45016</v>
      </c>
      <c r="O10" t="s" s="19">
        <v>222</v>
      </c>
      <c r="P10" s="20">
        <v>1101</v>
      </c>
      <c r="Q10" s="23">
        <v>12711.1</v>
      </c>
      <c r="R10" s="17"/>
      <c r="S10" s="3"/>
    </row>
    <row r="11" ht="13.65" customHeight="1">
      <c r="A11" t="s" s="18">
        <v>198</v>
      </c>
      <c r="B11" t="s" s="19">
        <v>199</v>
      </c>
      <c r="C11" t="s" s="19">
        <v>200</v>
      </c>
      <c r="D11" t="s" s="19">
        <v>201</v>
      </c>
      <c r="E11" t="s" s="19">
        <v>202</v>
      </c>
      <c r="F11" t="s" s="19">
        <v>203</v>
      </c>
      <c r="G11" s="20">
        <v>11</v>
      </c>
      <c r="H11" t="s" s="19">
        <v>204</v>
      </c>
      <c r="I11" s="21"/>
      <c r="J11" t="s" s="19">
        <v>205</v>
      </c>
      <c r="K11" s="21"/>
      <c r="L11" t="s" s="19">
        <v>223</v>
      </c>
      <c r="M11" s="22">
        <v>44929</v>
      </c>
      <c r="N11" s="22">
        <v>45016</v>
      </c>
      <c r="O11" t="s" s="19">
        <v>224</v>
      </c>
      <c r="P11" s="20">
        <v>1101</v>
      </c>
      <c r="Q11" s="23">
        <v>17844.43</v>
      </c>
      <c r="R11" s="17"/>
      <c r="S11" s="3"/>
    </row>
    <row r="12" ht="13.65" customHeight="1">
      <c r="A12" t="s" s="18">
        <v>198</v>
      </c>
      <c r="B12" t="s" s="19">
        <v>199</v>
      </c>
      <c r="C12" t="s" s="19">
        <v>200</v>
      </c>
      <c r="D12" t="s" s="19">
        <v>201</v>
      </c>
      <c r="E12" t="s" s="19">
        <v>202</v>
      </c>
      <c r="F12" t="s" s="19">
        <v>203</v>
      </c>
      <c r="G12" s="20">
        <v>11</v>
      </c>
      <c r="H12" t="s" s="19">
        <v>204</v>
      </c>
      <c r="I12" s="21"/>
      <c r="J12" t="s" s="19">
        <v>205</v>
      </c>
      <c r="K12" s="21"/>
      <c r="L12" t="s" s="19">
        <v>225</v>
      </c>
      <c r="M12" s="22">
        <v>44929</v>
      </c>
      <c r="N12" s="22">
        <v>45016</v>
      </c>
      <c r="O12" t="s" s="19">
        <v>226</v>
      </c>
      <c r="P12" s="20">
        <v>1101</v>
      </c>
      <c r="Q12" s="23">
        <v>16133.33</v>
      </c>
      <c r="R12" s="17"/>
      <c r="S12" s="3"/>
    </row>
    <row r="13" ht="13.65" customHeight="1">
      <c r="A13" t="s" s="18">
        <v>198</v>
      </c>
      <c r="B13" t="s" s="19">
        <v>199</v>
      </c>
      <c r="C13" t="s" s="19">
        <v>200</v>
      </c>
      <c r="D13" t="s" s="19">
        <v>201</v>
      </c>
      <c r="E13" t="s" s="19">
        <v>202</v>
      </c>
      <c r="F13" t="s" s="19">
        <v>203</v>
      </c>
      <c r="G13" s="20">
        <v>11</v>
      </c>
      <c r="H13" t="s" s="19">
        <v>204</v>
      </c>
      <c r="I13" s="21"/>
      <c r="J13" t="s" s="19">
        <v>205</v>
      </c>
      <c r="K13" s="21"/>
      <c r="L13" t="s" s="19">
        <v>227</v>
      </c>
      <c r="M13" s="22">
        <v>44929</v>
      </c>
      <c r="N13" s="22">
        <v>45016</v>
      </c>
      <c r="O13" t="s" s="19">
        <v>213</v>
      </c>
      <c r="P13" s="20">
        <v>1101</v>
      </c>
      <c r="Q13" s="23">
        <v>14666.67</v>
      </c>
      <c r="R13" s="17"/>
      <c r="S13" s="3"/>
    </row>
    <row r="14" ht="13.65" customHeight="1">
      <c r="A14" t="s" s="18">
        <v>198</v>
      </c>
      <c r="B14" t="s" s="19">
        <v>199</v>
      </c>
      <c r="C14" t="s" s="19">
        <v>200</v>
      </c>
      <c r="D14" t="s" s="19">
        <v>201</v>
      </c>
      <c r="E14" t="s" s="19">
        <v>202</v>
      </c>
      <c r="F14" t="s" s="19">
        <v>203</v>
      </c>
      <c r="G14" s="20">
        <v>11</v>
      </c>
      <c r="H14" t="s" s="19">
        <v>204</v>
      </c>
      <c r="I14" s="21"/>
      <c r="J14" t="s" s="19">
        <v>205</v>
      </c>
      <c r="K14" s="21"/>
      <c r="L14" t="s" s="19">
        <v>228</v>
      </c>
      <c r="M14" s="22">
        <v>44936</v>
      </c>
      <c r="N14" s="22">
        <v>45016</v>
      </c>
      <c r="O14" t="s" s="19">
        <v>229</v>
      </c>
      <c r="P14" s="20">
        <v>1101</v>
      </c>
      <c r="Q14" s="23">
        <v>14625.01</v>
      </c>
      <c r="R14" s="17"/>
      <c r="S14" s="3"/>
    </row>
    <row r="15" ht="13.65" customHeight="1">
      <c r="A15" t="s" s="18">
        <v>198</v>
      </c>
      <c r="B15" t="s" s="19">
        <v>199</v>
      </c>
      <c r="C15" t="s" s="19">
        <v>200</v>
      </c>
      <c r="D15" t="s" s="19">
        <v>201</v>
      </c>
      <c r="E15" t="s" s="19">
        <v>202</v>
      </c>
      <c r="F15" t="s" s="19">
        <v>203</v>
      </c>
      <c r="G15" s="20">
        <v>11</v>
      </c>
      <c r="H15" t="s" s="19">
        <v>204</v>
      </c>
      <c r="I15" s="21"/>
      <c r="J15" t="s" s="19">
        <v>205</v>
      </c>
      <c r="K15" s="21"/>
      <c r="L15" t="s" s="19">
        <v>230</v>
      </c>
      <c r="M15" s="22">
        <v>44929</v>
      </c>
      <c r="N15" s="22">
        <v>44985</v>
      </c>
      <c r="O15" t="s" s="19">
        <v>231</v>
      </c>
      <c r="P15" s="20">
        <v>1101</v>
      </c>
      <c r="Q15" s="23">
        <v>19011.1</v>
      </c>
      <c r="R15" s="17"/>
      <c r="S15" s="3"/>
    </row>
    <row r="16" ht="13.65" customHeight="1">
      <c r="A16" t="s" s="18">
        <v>198</v>
      </c>
      <c r="B16" t="s" s="19">
        <v>199</v>
      </c>
      <c r="C16" t="s" s="19">
        <v>200</v>
      </c>
      <c r="D16" t="s" s="19">
        <v>201</v>
      </c>
      <c r="E16" t="s" s="19">
        <v>202</v>
      </c>
      <c r="F16" t="s" s="19">
        <v>203</v>
      </c>
      <c r="G16" s="20">
        <v>11</v>
      </c>
      <c r="H16" t="s" s="19">
        <v>204</v>
      </c>
      <c r="I16" s="21"/>
      <c r="J16" t="s" s="19">
        <v>205</v>
      </c>
      <c r="K16" s="21"/>
      <c r="L16" t="s" s="19">
        <v>230</v>
      </c>
      <c r="M16" s="22">
        <v>44986</v>
      </c>
      <c r="N16" s="22">
        <v>45016</v>
      </c>
      <c r="O16" t="s" s="19">
        <v>232</v>
      </c>
      <c r="P16" s="20">
        <v>1101</v>
      </c>
      <c r="Q16" s="23">
        <v>10250</v>
      </c>
      <c r="R16" s="17"/>
      <c r="S16" s="3"/>
    </row>
    <row r="17" ht="13.65" customHeight="1">
      <c r="A17" t="s" s="18">
        <v>198</v>
      </c>
      <c r="B17" t="s" s="19">
        <v>199</v>
      </c>
      <c r="C17" t="s" s="19">
        <v>200</v>
      </c>
      <c r="D17" t="s" s="19">
        <v>201</v>
      </c>
      <c r="E17" t="s" s="19">
        <v>202</v>
      </c>
      <c r="F17" t="s" s="19">
        <v>203</v>
      </c>
      <c r="G17" s="20">
        <v>11</v>
      </c>
      <c r="H17" t="s" s="19">
        <v>204</v>
      </c>
      <c r="I17" s="21"/>
      <c r="J17" t="s" s="19">
        <v>205</v>
      </c>
      <c r="K17" s="21"/>
      <c r="L17" t="s" s="19">
        <v>233</v>
      </c>
      <c r="M17" s="22">
        <v>44929</v>
      </c>
      <c r="N17" s="22">
        <v>45016</v>
      </c>
      <c r="O17" t="s" s="19">
        <v>234</v>
      </c>
      <c r="P17" s="20">
        <v>1101</v>
      </c>
      <c r="Q17" s="23">
        <v>16305.56</v>
      </c>
      <c r="R17" s="17"/>
      <c r="S17" s="3"/>
    </row>
    <row r="18" ht="13.65" customHeight="1">
      <c r="A18" t="s" s="18">
        <v>198</v>
      </c>
      <c r="B18" t="s" s="19">
        <v>199</v>
      </c>
      <c r="C18" t="s" s="19">
        <v>200</v>
      </c>
      <c r="D18" t="s" s="19">
        <v>201</v>
      </c>
      <c r="E18" t="s" s="19">
        <v>202</v>
      </c>
      <c r="F18" t="s" s="19">
        <v>203</v>
      </c>
      <c r="G18" s="20">
        <v>11</v>
      </c>
      <c r="H18" t="s" s="19">
        <v>204</v>
      </c>
      <c r="I18" s="21"/>
      <c r="J18" t="s" s="19">
        <v>205</v>
      </c>
      <c r="K18" s="21"/>
      <c r="L18" t="s" s="19">
        <v>235</v>
      </c>
      <c r="M18" s="22">
        <v>44929</v>
      </c>
      <c r="N18" s="22">
        <v>45016</v>
      </c>
      <c r="O18" t="s" s="19">
        <v>236</v>
      </c>
      <c r="P18" s="20">
        <v>1101</v>
      </c>
      <c r="Q18" s="23">
        <v>19555.57</v>
      </c>
      <c r="R18" s="17"/>
      <c r="S18" s="3"/>
    </row>
    <row r="19" ht="13.65" customHeight="1">
      <c r="A19" t="s" s="18">
        <v>198</v>
      </c>
      <c r="B19" t="s" s="19">
        <v>199</v>
      </c>
      <c r="C19" t="s" s="19">
        <v>200</v>
      </c>
      <c r="D19" t="s" s="19">
        <v>201</v>
      </c>
      <c r="E19" t="s" s="19">
        <v>202</v>
      </c>
      <c r="F19" t="s" s="19">
        <v>203</v>
      </c>
      <c r="G19" s="20">
        <v>11</v>
      </c>
      <c r="H19" t="s" s="19">
        <v>204</v>
      </c>
      <c r="I19" s="21"/>
      <c r="J19" t="s" s="19">
        <v>205</v>
      </c>
      <c r="K19" s="21"/>
      <c r="L19" t="s" s="19">
        <v>237</v>
      </c>
      <c r="M19" s="22">
        <v>44929</v>
      </c>
      <c r="N19" s="22">
        <v>45016</v>
      </c>
      <c r="O19" t="s" s="19">
        <v>238</v>
      </c>
      <c r="P19" s="20">
        <v>1101</v>
      </c>
      <c r="Q19" s="23">
        <v>23666.67</v>
      </c>
      <c r="R19" s="17"/>
      <c r="S19" s="3"/>
    </row>
    <row r="20" ht="13.65" customHeight="1">
      <c r="A20" t="s" s="18">
        <v>198</v>
      </c>
      <c r="B20" t="s" s="19">
        <v>199</v>
      </c>
      <c r="C20" t="s" s="19">
        <v>200</v>
      </c>
      <c r="D20" t="s" s="19">
        <v>201</v>
      </c>
      <c r="E20" t="s" s="19">
        <v>202</v>
      </c>
      <c r="F20" t="s" s="19">
        <v>203</v>
      </c>
      <c r="G20" s="20">
        <v>11</v>
      </c>
      <c r="H20" t="s" s="19">
        <v>204</v>
      </c>
      <c r="I20" s="21"/>
      <c r="J20" t="s" s="19">
        <v>205</v>
      </c>
      <c r="K20" s="21"/>
      <c r="L20" t="s" s="19">
        <v>237</v>
      </c>
      <c r="M20" s="22">
        <v>44958</v>
      </c>
      <c r="N20" s="22">
        <v>44985</v>
      </c>
      <c r="O20" t="s" s="19">
        <v>239</v>
      </c>
      <c r="P20" s="20">
        <v>1100</v>
      </c>
      <c r="Q20" s="23">
        <v>2000</v>
      </c>
      <c r="R20" s="17"/>
      <c r="S20" s="3"/>
    </row>
    <row r="21" ht="13.65" customHeight="1">
      <c r="A21" t="s" s="18">
        <v>198</v>
      </c>
      <c r="B21" t="s" s="19">
        <v>199</v>
      </c>
      <c r="C21" t="s" s="19">
        <v>200</v>
      </c>
      <c r="D21" t="s" s="19">
        <v>201</v>
      </c>
      <c r="E21" t="s" s="19">
        <v>202</v>
      </c>
      <c r="F21" t="s" s="19">
        <v>203</v>
      </c>
      <c r="G21" s="20">
        <v>11</v>
      </c>
      <c r="H21" t="s" s="19">
        <v>204</v>
      </c>
      <c r="I21" s="21"/>
      <c r="J21" t="s" s="19">
        <v>205</v>
      </c>
      <c r="K21" s="21"/>
      <c r="L21" t="s" s="19">
        <v>240</v>
      </c>
      <c r="M21" s="22">
        <v>44929</v>
      </c>
      <c r="N21" s="22">
        <v>45016</v>
      </c>
      <c r="O21" t="s" s="19">
        <v>241</v>
      </c>
      <c r="P21" s="20">
        <v>1101</v>
      </c>
      <c r="Q21" s="23">
        <v>21152.96</v>
      </c>
      <c r="R21" s="17"/>
      <c r="S21" s="3"/>
    </row>
    <row r="22" ht="13.6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>
        <v>17</v>
      </c>
      <c r="Q22" s="26">
        <f>SUM(Q2:Q21)</f>
        <v>330028.58</v>
      </c>
      <c r="R22" s="27">
        <f>Q22*4</f>
        <v>1320114.32</v>
      </c>
      <c r="S22" s="27">
        <f>R22/17</f>
        <v>77653.7835294118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