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3795" yWindow="495" windowWidth="21795" windowHeight="14655"/>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D57" i="1" l="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<sst xmlns="http://schemas.openxmlformats.org/spreadsheetml/2006/main" count="157" uniqueCount="98">
  <si>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</si>
  <si>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</si>
  <si>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</si>
  <si>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</si>
  <si>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</si>
  <si>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</si>
  <si>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</si>
  <si>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</si>
  <si>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</si>
  <si>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</si>
  <si>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</si>
  <si>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</si>
  <si>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</si>
  <si>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</si>
  <si>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</si>
  <si>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</si>
  <si>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</si>
  <si>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</si>
  <si>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</si>
  <si>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</si>
  <si>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</si>
  <si>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</si>
  <si>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</si>
  <si>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</si>
  <si>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</si>
  <si>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</si>
  <si>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</si>
  <si>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</si>
  <si>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</si>
  <si>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</si>
  <si>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</si>
  <si>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</si>
  <si>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</si>
  <si>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</si>
  <si>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</si>
  <si>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</si>
  <si>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</si>
  <si>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</si>
  <si>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</si>
  <si>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</si>
  <si>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</si>
  <si>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</si>
  <si>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</si>
  <si>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</si>
  <si>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</si>
  <si>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</si>
  <si>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</si>
  <si>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</si>
  <si>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</si>
  <si>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</si>
  <si>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</si>
  <si>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</si>
  <si>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</si>
  <si>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</si>
  <si>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</si>
  <si>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</si>
  <si>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</si>
  <si>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</si>
  <si>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</si>
  <si>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</si>
  <si>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</si>
  <si>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</si>
  <si>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</si>
  <si>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</si>
  <si>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</si>
  <si>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</si>
  <si>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</si>
  <si>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</si>
  <si>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</si>
  <si>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</si>
  <si>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</si>
  <si>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</si>
  <si>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</si>
  <si>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</si>
  <si>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</si>
  <si>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</si>
  <si>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</si>
  <si>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</si>
  <si>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</si>
  <si>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</si>
  <si>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</si>
  <si>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</si>
  <si>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</si>
  <si>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</si>
  <si>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</si>
  <si>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</si>
  <si>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</si>
  <si>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</si>
  <si>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</si>
  <si>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</si>
  <si>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</si>
  <si>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</si>
  <si>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</si>
  <si>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</si>
  <si>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</si>
  <si>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Benjamin Espina Acevedo</t>
  </si>
  <si>
    <t>Gian Muñoz Sandoval</t>
  </si>
  <si>
    <t>Luis Pacheco Aravena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</si>
</sst>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28" zoomScale="120" zoomScaleNormal="120" workbookViewId="0">
      <selection activeCell="M22" sqref="M2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3.7</v>
      </c>
      <c r="D4" s="6">
        <f>$C$35</f>
        <v>3.5</v>
      </c>
      <c r="E4" s="51">
        <f>C4*C$2+D4*D$2</f>
        <v>3.6500000000000004</v>
      </c>
      <c r="G4" s="1"/>
    </row>
    <row r="5" spans="1:11" x14ac:dyDescent="0.25">
      <c r="A5" s="5">
        <v>2</v>
      </c>
      <c r="B5" s="38" t="s">
        <v>96</v>
      </c>
      <c r="C5" s="6">
        <f>EVALUACION1!$C$24</f>
        <v>3.7</v>
      </c>
      <c r="D5" s="6">
        <f>C47</f>
        <v>3.5</v>
      </c>
      <c r="E5" s="51">
        <f t="shared" ref="E5:E6" si="0">C5*C$2+D5*D$2</f>
        <v>3.6500000000000004</v>
      </c>
      <c r="G5" s="1"/>
    </row>
    <row r="6" spans="1:11" x14ac:dyDescent="0.25">
      <c r="A6" s="5">
        <v>3</v>
      </c>
      <c r="B6" s="38" t="s">
        <v>97</v>
      </c>
      <c r="C6" s="6">
        <f>EVALUACION1!$C$24</f>
        <v>3.7</v>
      </c>
      <c r="D6" s="6">
        <f>C58</f>
        <v>3.5</v>
      </c>
      <c r="E6" s="51">
        <f t="shared" si="0"/>
        <v>3.6500000000000004</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8</v>
      </c>
      <c r="D13" s="17" t="str">
        <f t="shared" ref="D13:D16" si="1">IF($C13=CL,"X","")</f>
        <v/>
      </c>
      <c r="E13" s="17" t="str">
        <f>IF(D13="X",100*0.1,"")</f>
        <v/>
      </c>
      <c r="F13" s="17" t="str">
        <f t="shared" ref="F13:F16" si="2">IF($C13=L,"X","")</f>
        <v>X</v>
      </c>
      <c r="G13" s="17">
        <f>IF(F13="X",60*0.1,"")</f>
        <v>6</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8</v>
      </c>
      <c r="D14" s="17" t="str">
        <f t="shared" si="1"/>
        <v/>
      </c>
      <c r="E14" s="17" t="str">
        <f t="shared" ref="E14" si="6">IF(D14="X",100*0.05,"")</f>
        <v/>
      </c>
      <c r="F14" s="17" t="str">
        <f t="shared" si="2"/>
        <v>X</v>
      </c>
      <c r="G14" s="17">
        <f t="shared" ref="G14" si="7">IF(F14="X",60*0.05,"")</f>
        <v>3</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78</v>
      </c>
      <c r="D17" s="17" t="str">
        <f t="shared" ref="D17:D22" si="12">IF($C17=CL,"X","")</f>
        <v/>
      </c>
      <c r="E17" s="17" t="str">
        <f t="shared" ref="E17" si="13">IF(D17="X",100*0.1,"")</f>
        <v/>
      </c>
      <c r="F17" s="17" t="str">
        <f t="shared" ref="F17:F22" si="14">IF($C17=L,"X","")</f>
        <v/>
      </c>
      <c r="G17" s="17" t="str">
        <f t="shared" ref="G17" si="15">IF(F17="X",60*0.1,"")</f>
        <v/>
      </c>
      <c r="H17" s="17" t="str">
        <f t="shared" ref="H17:H22" si="16">IF($C17=ML,"X","")</f>
        <v>X</v>
      </c>
      <c r="I17" s="17">
        <f t="shared" ref="I17" si="17">IF(H17="X",30*0.1,"")</f>
        <v>3</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8</v>
      </c>
      <c r="D20" s="17" t="str">
        <f t="shared" si="12"/>
        <v/>
      </c>
      <c r="E20" s="17" t="str">
        <f>IF(D20="X",100*0.05,"")</f>
        <v/>
      </c>
      <c r="F20" s="17" t="str">
        <f t="shared" si="14"/>
        <v>X</v>
      </c>
      <c r="G20" s="17">
        <f t="shared" si="10"/>
        <v>3</v>
      </c>
      <c r="H20" s="17" t="str">
        <f t="shared" si="16"/>
        <v/>
      </c>
      <c r="I20" s="17" t="str">
        <f t="shared" si="11"/>
        <v/>
      </c>
      <c r="J20" s="17" t="str">
        <f t="shared" si="18"/>
        <v/>
      </c>
      <c r="K20" s="17" t="str">
        <f t="shared" si="19"/>
        <v/>
      </c>
    </row>
    <row r="21" spans="1:11" ht="23.1" customHeight="1" outlineLevel="1" x14ac:dyDescent="0.25">
      <c r="A21" s="70"/>
      <c r="B21" s="41" t="str">
        <f>RUBRICA!A14</f>
        <v>10. Cumple completando el contenido del informe de presentación del proyecto de acuerdo con la plantilla entregada.</v>
      </c>
      <c r="C21" s="39" t="s">
        <v>8</v>
      </c>
      <c r="D21" s="17" t="str">
        <f t="shared" si="12"/>
        <v/>
      </c>
      <c r="E21" s="17" t="str">
        <f t="shared" si="9"/>
        <v/>
      </c>
      <c r="F21" s="17" t="str">
        <f t="shared" si="14"/>
        <v>X</v>
      </c>
      <c r="G21" s="17">
        <f t="shared" si="10"/>
        <v>3</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3">
      <c r="A23" s="65"/>
      <c r="B23" s="40" t="s">
        <v>6</v>
      </c>
      <c r="C23" s="44">
        <f>E23+G23+I23+K23</f>
        <v>37.5</v>
      </c>
      <c r="D23" s="20"/>
      <c r="E23" s="20">
        <f>SUM(E13:E22)</f>
        <v>0</v>
      </c>
      <c r="F23" s="20"/>
      <c r="G23" s="20">
        <f>SUM(G13:G22)</f>
        <v>33</v>
      </c>
      <c r="H23" s="20"/>
      <c r="I23" s="20">
        <f>SUM(I13:I22)</f>
        <v>4.5</v>
      </c>
      <c r="J23" s="20"/>
      <c r="K23" s="20">
        <f>SUM(K13:K22)</f>
        <v>0</v>
      </c>
    </row>
    <row r="24" spans="1:11" ht="15.75" customHeight="1" outlineLevel="1" x14ac:dyDescent="0.3">
      <c r="A24" s="54"/>
      <c r="B24" s="43" t="s">
        <v>16</v>
      </c>
      <c r="C24" s="21">
        <f>VLOOKUP(C23,ESCALA_IEP!A2:B142,2,FALSE)</f>
        <v>3.7</v>
      </c>
    </row>
    <row r="25" spans="1:11" ht="15.75" customHeight="1" x14ac:dyDescent="0.25"/>
    <row r="26" spans="1:11" ht="15.75" customHeight="1" x14ac:dyDescent="0.25"/>
    <row r="27" spans="1:11" ht="15.75" customHeight="1" x14ac:dyDescent="0.25">
      <c r="A27" s="64" t="s">
        <v>18</v>
      </c>
      <c r="B27" s="53" t="s">
        <v>19</v>
      </c>
      <c r="C27" s="56" t="str">
        <f>$B$4</f>
        <v>Benjamin Espina Acevedo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8</v>
      </c>
      <c r="D31" s="17" t="str">
        <f t="shared" ref="D31:D32" si="25">IF($C31=CL,"X","")</f>
        <v/>
      </c>
      <c r="E31" s="17" t="str">
        <f>IF(D31="X",100*0.1,"")</f>
        <v/>
      </c>
      <c r="F31" s="17" t="str">
        <f t="shared" ref="F31:F32" si="26">IF($C31=L,"X","")</f>
        <v>X</v>
      </c>
      <c r="G31" s="17">
        <f>IF(F31="X",60*0.1,"")</f>
        <v>6</v>
      </c>
      <c r="H31" s="17" t="str">
        <f t="shared" ref="H31:H32" si="27">IF($C31=ML,"X","")</f>
        <v/>
      </c>
      <c r="I31" s="17" t="str">
        <f>IF(H31="X",30*0.1,"")</f>
        <v/>
      </c>
      <c r="J31" s="17" t="str">
        <f t="shared" ref="J31:J32" si="28">IF($C31=NL,"X","")</f>
        <v/>
      </c>
      <c r="K31" s="17" t="str">
        <f t="shared" ref="K31:K32" si="29">IF($J31="X",0,"")</f>
        <v/>
      </c>
    </row>
    <row r="32" spans="1:11" ht="26.1" customHeight="1" x14ac:dyDescent="0.25">
      <c r="A32" s="65"/>
      <c r="B32" s="41" t="str">
        <f>RUBRICA!A15</f>
        <v>11. Expone el tema utilizando un lenguaje técnico disciplinar al presentar la propuesta y responde evidenciando un manejo de la información. *</v>
      </c>
      <c r="C32" s="39" t="s">
        <v>78</v>
      </c>
      <c r="D32" s="17" t="str">
        <f t="shared" si="25"/>
        <v/>
      </c>
      <c r="E32" s="17" t="str">
        <f>IF(D32="X",100*0.1,"")</f>
        <v/>
      </c>
      <c r="F32" s="17" t="str">
        <f t="shared" si="26"/>
        <v/>
      </c>
      <c r="G32" s="17" t="str">
        <f>IF(F32="X",60*0.1,"")</f>
        <v/>
      </c>
      <c r="H32" s="17" t="str">
        <f t="shared" si="27"/>
        <v>X</v>
      </c>
      <c r="I32" s="17">
        <f>IF(H32="X",30*0.1,"")</f>
        <v>3</v>
      </c>
      <c r="J32" s="17" t="str">
        <f t="shared" si="28"/>
        <v/>
      </c>
      <c r="K32" s="17" t="str">
        <f t="shared" si="29"/>
        <v/>
      </c>
    </row>
    <row r="33" spans="1:11" x14ac:dyDescent="0.25">
      <c r="A33" s="65"/>
      <c r="B33" s="41" t="str">
        <f>RUBRICA!A17</f>
        <v>13. Colaboración y trabajo en equipo *</v>
      </c>
      <c r="C33" s="39" t="s">
        <v>8</v>
      </c>
      <c r="D33" s="17" t="str">
        <f>IF($C33=CL,"X","")</f>
        <v/>
      </c>
      <c r="E33" s="17" t="str">
        <f>IF(D33="X",100*0.1,"")</f>
        <v/>
      </c>
      <c r="F33" s="17" t="str">
        <f>IF($C33=L,"X","")</f>
        <v>X</v>
      </c>
      <c r="G33" s="17">
        <f>IF(F33="X",60*0.1,"")</f>
        <v>6</v>
      </c>
      <c r="H33" s="17" t="str">
        <f>IF($C33=ML,"X","")</f>
        <v/>
      </c>
      <c r="I33" s="17" t="str">
        <f>IF(H33="X",30*0.1,"")</f>
        <v/>
      </c>
      <c r="J33" s="17" t="str">
        <f>IF($C33=NL,"X","")</f>
        <v/>
      </c>
      <c r="K33" s="17" t="str">
        <f>IF($J33="X",0,"")</f>
        <v/>
      </c>
    </row>
    <row r="34" spans="1:11" ht="15.75" customHeight="1" x14ac:dyDescent="0.3">
      <c r="A34" s="65"/>
      <c r="B34" s="22" t="s">
        <v>17</v>
      </c>
      <c r="C34" s="19">
        <f>E34+G34+I34+K34</f>
        <v>15</v>
      </c>
      <c r="D34" s="20"/>
      <c r="E34" s="20">
        <f>SUM(E31:E33)</f>
        <v>0</v>
      </c>
      <c r="F34" s="20"/>
      <c r="G34" s="20">
        <f t="shared" ref="G34:K34" si="30">SUM(G31:G33)</f>
        <v>12</v>
      </c>
      <c r="H34" s="20"/>
      <c r="I34" s="20">
        <f t="shared" si="30"/>
        <v>3</v>
      </c>
      <c r="J34" s="20"/>
      <c r="K34" s="20">
        <f t="shared" si="30"/>
        <v>0</v>
      </c>
    </row>
    <row r="35" spans="1:11" ht="15.75" customHeight="1" x14ac:dyDescent="0.3">
      <c r="A35" s="54"/>
      <c r="B35" s="18" t="s">
        <v>16</v>
      </c>
      <c r="C35" s="21">
        <f>VLOOKUP(C34,ESCALA_TRAB_EQUIP!A2:B62,2,FALSE)</f>
        <v>3.5</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Gian Muñoz Sandoval</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6.1" customHeight="1" x14ac:dyDescent="0.25">
      <c r="A43" s="65"/>
      <c r="B43" s="41" t="str">
        <f>RUBRICA!A7</f>
        <v>3. Relaciona el Proyecto APT con sus intereses profesionales. *</v>
      </c>
      <c r="C43" s="39" t="s">
        <v>8</v>
      </c>
      <c r="D43" s="17" t="str">
        <f t="shared" ref="D43:D44" si="31">IF($C43=CL,"X","")</f>
        <v/>
      </c>
      <c r="E43" s="17" t="str">
        <f>IF(D43="X",100*0.1,"")</f>
        <v/>
      </c>
      <c r="F43" s="17" t="str">
        <f t="shared" ref="F43:F44" si="32">IF($C43=L,"X","")</f>
        <v>X</v>
      </c>
      <c r="G43" s="17">
        <f>IF(F43="X",60*0.1,"")</f>
        <v>6</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78</v>
      </c>
      <c r="D44" s="17" t="str">
        <f t="shared" si="31"/>
        <v/>
      </c>
      <c r="E44" s="17" t="str">
        <f>IF(D44="X",100*0.1,"")</f>
        <v/>
      </c>
      <c r="F44" s="17" t="str">
        <f t="shared" si="32"/>
        <v/>
      </c>
      <c r="G44" s="17" t="str">
        <f>IF(F44="X",60*0.1,"")</f>
        <v/>
      </c>
      <c r="H44" s="17" t="str">
        <f t="shared" si="33"/>
        <v>X</v>
      </c>
      <c r="I44" s="17">
        <f>IF(H44="X",30*0.1,"")</f>
        <v>3</v>
      </c>
      <c r="J44" s="17" t="str">
        <f t="shared" si="34"/>
        <v/>
      </c>
      <c r="K44" s="17" t="str">
        <f t="shared" si="35"/>
        <v/>
      </c>
    </row>
    <row r="45" spans="1:11" ht="15.75" customHeight="1" x14ac:dyDescent="0.25">
      <c r="A45" s="65"/>
      <c r="B45" s="41" t="str">
        <f>RUBRICA!A17</f>
        <v>13. Colaboración y trabajo en equipo *</v>
      </c>
      <c r="C45" s="39" t="s">
        <v>8</v>
      </c>
      <c r="D45" s="17" t="str">
        <f>IF($C45=CL,"X","")</f>
        <v/>
      </c>
      <c r="E45" s="17" t="str">
        <f>IF(D45="X",100*0.1,"")</f>
        <v/>
      </c>
      <c r="F45" s="17" t="str">
        <f>IF($C45=L,"X","")</f>
        <v>X</v>
      </c>
      <c r="G45" s="17">
        <f>IF(F45="X",60*0.1,"")</f>
        <v>6</v>
      </c>
      <c r="H45" s="17" t="str">
        <f>IF($C45=ML,"X","")</f>
        <v/>
      </c>
      <c r="I45" s="17" t="str">
        <f>IF(H45="X",30*0.1,"")</f>
        <v/>
      </c>
      <c r="J45" s="17" t="str">
        <f>IF($C45=NL,"X","")</f>
        <v/>
      </c>
      <c r="K45" s="17" t="str">
        <f>IF($J45="X",0,"")</f>
        <v/>
      </c>
    </row>
    <row r="46" spans="1:11" ht="15.75" customHeight="1" x14ac:dyDescent="0.3">
      <c r="A46" s="65"/>
      <c r="B46" s="22" t="s">
        <v>17</v>
      </c>
      <c r="C46" s="19">
        <f>E46+G46+I46+K46</f>
        <v>15</v>
      </c>
      <c r="D46" s="20"/>
      <c r="E46" s="20">
        <f>SUM(E43:E45)</f>
        <v>0</v>
      </c>
      <c r="F46" s="20"/>
      <c r="G46" s="20">
        <f t="shared" ref="G46" si="36">SUM(G43:G45)</f>
        <v>12</v>
      </c>
      <c r="H46" s="20"/>
      <c r="I46" s="20">
        <f t="shared" ref="I46" si="37">SUM(I43:I45)</f>
        <v>3</v>
      </c>
      <c r="J46" s="20"/>
      <c r="K46" s="20">
        <f t="shared" ref="K46" si="38">SUM(K43:K45)</f>
        <v>0</v>
      </c>
    </row>
    <row r="47" spans="1:11" ht="15.75" customHeight="1" x14ac:dyDescent="0.3">
      <c r="A47" s="54"/>
      <c r="B47" s="18" t="s">
        <v>16</v>
      </c>
      <c r="C47" s="21">
        <f>VLOOKUP(C46,ESCALA_TRAB_EQUIP!A2:B62,2,FALSE)</f>
        <v>3.5</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Luis Pacheco Aravena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6.1" customHeight="1" x14ac:dyDescent="0.25">
      <c r="A54" s="65"/>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78</v>
      </c>
      <c r="D55" s="17" t="str">
        <f t="shared" si="39"/>
        <v/>
      </c>
      <c r="E55" s="17" t="str">
        <f>IF(D55="X",100*0.1,"")</f>
        <v/>
      </c>
      <c r="F55" s="17" t="str">
        <f t="shared" si="40"/>
        <v/>
      </c>
      <c r="G55" s="17" t="str">
        <f>IF(F55="X",60*0.1,"")</f>
        <v/>
      </c>
      <c r="H55" s="17" t="str">
        <f t="shared" si="41"/>
        <v>X</v>
      </c>
      <c r="I55" s="17">
        <f>IF(H55="X",30*0.1,"")</f>
        <v>3</v>
      </c>
      <c r="J55" s="17" t="str">
        <f t="shared" si="42"/>
        <v/>
      </c>
      <c r="K55" s="17" t="str">
        <f t="shared" si="43"/>
        <v/>
      </c>
    </row>
    <row r="56" spans="1:11" ht="15.75" customHeight="1" x14ac:dyDescent="0.25">
      <c r="A56" s="65"/>
      <c r="B56" s="41" t="str">
        <f>RUBRICA!A17</f>
        <v>13. Colaboración y trabajo en equipo *</v>
      </c>
      <c r="C56" s="39" t="s">
        <v>8</v>
      </c>
      <c r="D56" s="17" t="str">
        <f>IF($C56=CL,"X","")</f>
        <v/>
      </c>
      <c r="E56" s="17" t="str">
        <f>IF(D56="X",100*0.1,"")</f>
        <v/>
      </c>
      <c r="F56" s="17" t="str">
        <f>IF($C56=L,"X","")</f>
        <v>X</v>
      </c>
      <c r="G56" s="17">
        <f>IF(F56="X",60*0.1,"")</f>
        <v>6</v>
      </c>
      <c r="H56" s="17" t="str">
        <f>IF($C56=ML,"X","")</f>
        <v/>
      </c>
      <c r="I56" s="17" t="str">
        <f>IF(H56="X",30*0.1,"")</f>
        <v/>
      </c>
      <c r="J56" s="17" t="str">
        <f>IF($C56=NL,"X","")</f>
        <v/>
      </c>
      <c r="K56" s="17" t="str">
        <f>IF($J56="X",0,"")</f>
        <v/>
      </c>
    </row>
    <row r="57" spans="1:11" ht="15.75" customHeight="1" x14ac:dyDescent="0.3">
      <c r="A57" s="65"/>
      <c r="B57" s="22" t="s">
        <v>17</v>
      </c>
      <c r="C57" s="19">
        <f>E57+G57+I57+K57</f>
        <v>15</v>
      </c>
      <c r="D57" s="20">
        <f>COUNTIF(D55:D56,"X")</f>
        <v>0</v>
      </c>
      <c r="E57" s="20">
        <f>SUM(E54:E56)</f>
        <v>0</v>
      </c>
      <c r="F57" s="20">
        <f t="shared" ref="F57" si="44">SUM(F54:F56)</f>
        <v>0</v>
      </c>
      <c r="G57" s="20">
        <f t="shared" ref="G57" si="45">SUM(G54:G56)</f>
        <v>12</v>
      </c>
      <c r="H57" s="20">
        <f t="shared" ref="H57" si="46">SUM(H54:H56)</f>
        <v>0</v>
      </c>
      <c r="I57" s="20">
        <f t="shared" ref="I57" si="47">SUM(I54:I56)</f>
        <v>3</v>
      </c>
      <c r="J57" s="20">
        <f t="shared" ref="J57" si="48">SUM(J54:J56)</f>
        <v>0</v>
      </c>
      <c r="K57" s="20">
        <f t="shared" ref="K57" si="49">SUM(K54:K56)</f>
        <v>0</v>
      </c>
    </row>
    <row r="58" spans="1:11" ht="15.75" customHeight="1" x14ac:dyDescent="0.3">
      <c r="A58" s="54"/>
      <c r="B58" s="18" t="s">
        <v>16</v>
      </c>
      <c r="C58" s="21">
        <f>VLOOKUP(C57,ESCALA_TRAB_EQUIP!A2:B62,2,FALSE)</f>
        <v>3.5</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2024-09-17T13:48:11Z</dcterms:modified>
</cp:coreProperties>
</file>